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B (3142018)" sheetId="1" r:id="rId3"/>
    <sheet state="visible" name="DOB (3162018)" sheetId="2" r:id="rId4"/>
    <sheet state="visible" name="DOB (3172018)" sheetId="3" r:id="rId5"/>
    <sheet state="visible" name="Track Warrant OK&amp;CLEAR Tasks (3" sheetId="4" r:id="rId6"/>
    <sheet state="visible" name="Track Warrant OK Tasks ONLY (31" sheetId="5" r:id="rId7"/>
    <sheet state="visible" name="Track Warrant CLEAR Tasks ONLY " sheetId="6" r:id="rId8"/>
    <sheet state="visible" name="Sheet8" sheetId="7" r:id="rId9"/>
    <sheet state="visible" name="Sheet9" sheetId="8" r:id="rId10"/>
    <sheet state="visible" name="Sheet10" sheetId="9" r:id="rId11"/>
    <sheet state="visible" name="Sheet11" sheetId="10" r:id="rId12"/>
    <sheet state="visible" name="Sheet12" sheetId="11" r:id="rId13"/>
    <sheet state="visible" name="Sheet13" sheetId="12" r:id="rId14"/>
    <sheet state="visible" name="Weather (31418)" sheetId="13" r:id="rId15"/>
    <sheet state="visible" name="Weather (31618)" sheetId="14" r:id="rId16"/>
    <sheet state="visible" name="Weather (31718)" sheetId="15" r:id="rId17"/>
  </sheets>
  <definedNames/>
  <calcPr/>
</workbook>
</file>

<file path=xl/sharedStrings.xml><?xml version="1.0" encoding="utf-8"?>
<sst xmlns="http://schemas.openxmlformats.org/spreadsheetml/2006/main" count="1525" uniqueCount="211">
  <si>
    <t>Temporary Operating Bulletin Tasks</t>
  </si>
  <si>
    <t>Task Number (for reference)</t>
  </si>
  <si>
    <t>Dispatcher</t>
  </si>
  <si>
    <t>Time of Task (time)</t>
  </si>
  <si>
    <t>Time of Task (fraction of a day)</t>
  </si>
  <si>
    <t>Duration of task (min)</t>
  </si>
  <si>
    <t>Time Since Last Task (min)</t>
  </si>
  <si>
    <t>3589 ***</t>
  </si>
  <si>
    <t>DJH</t>
  </si>
  <si>
    <t>3590 ***</t>
  </si>
  <si>
    <t>Shift 1</t>
  </si>
  <si>
    <t>Shift 2</t>
  </si>
  <si>
    <t>Shift 3</t>
  </si>
  <si>
    <t>0 DOB Tasks per 8 hours in shift 0</t>
  </si>
  <si>
    <t xml:space="preserve">Statististics: </t>
  </si>
  <si>
    <t>2 DOB Tasks per 8 hours in shift 1</t>
  </si>
  <si>
    <t>0 DOB Tasks per 8 hours in shift 2</t>
  </si>
  <si>
    <t>0 DOB Tasks per 8 hours in shift 3</t>
  </si>
  <si>
    <t>3594 ***</t>
  </si>
  <si>
    <t>3595 ***</t>
  </si>
  <si>
    <t>MG</t>
  </si>
  <si>
    <t>Unidentified Time: 
assuming that the two random time tasks could have occurred in any shift</t>
  </si>
  <si>
    <t>3597 ***</t>
  </si>
  <si>
    <t>2 DOB Tasks per 8 hours in shift 0</t>
  </si>
  <si>
    <t>3 DOB Tasks per 8 hours in shift 1</t>
  </si>
  <si>
    <t>5 DOB Tasks per 8 hours in shift 2</t>
  </si>
  <si>
    <t>2 DOB Tasks per 8 hours in shift 3</t>
  </si>
  <si>
    <t>2 DOB Tasks per 8 hours in shift 0+3</t>
  </si>
  <si>
    <t>3600 ***</t>
  </si>
  <si>
    <t>3598 ***</t>
  </si>
  <si>
    <t>JWH</t>
  </si>
  <si>
    <t>3599 ***</t>
  </si>
  <si>
    <t>MWH</t>
  </si>
  <si>
    <t>3601 ***</t>
  </si>
  <si>
    <t>3602 ***</t>
  </si>
  <si>
    <t>Unidentified Time: 
-- assuming that the two random time tasks could have occurred in any shift
-- therefore added 1 possible DOB task to each shift</t>
  </si>
  <si>
    <t>1 DOB Tasks per 8 hours in shift 0</t>
  </si>
  <si>
    <t>03/17/2018 06:21
 (UTC-05:00)</t>
  </si>
  <si>
    <t>03/17/2018 06:57
 (UTC-05:00)</t>
  </si>
  <si>
    <t>4 DOB Tasks per 8 hours in shift 2</t>
  </si>
  <si>
    <t>1 DOB Tasks per 8 hours in shift 3</t>
  </si>
  <si>
    <t>03/17/2018 16:23
 (UTC-05:00)</t>
  </si>
  <si>
    <t>1 DOB Tasks per 8 hours in shift 0+3</t>
  </si>
  <si>
    <t>03/17/2018 20:22
 (UTC-05:00)</t>
  </si>
  <si>
    <t>03/17/2018 21:55
 (UTC-05:00)</t>
  </si>
  <si>
    <t>Track Warrant Tasks</t>
  </si>
  <si>
    <t>OK Dispatcher</t>
  </si>
  <si>
    <t>Time of OK task (time)</t>
  </si>
  <si>
    <t>Time of OK task (fraction of day)</t>
  </si>
  <si>
    <t>CLEAR Dispatcher</t>
  </si>
  <si>
    <t>Time of CLEAR task (time)</t>
  </si>
  <si>
    <t>Time of CLEAR task (fraction of day)</t>
  </si>
  <si>
    <t>Time between OK and CLEAR (min)</t>
  </si>
  <si>
    <t xml:space="preserve">Statistics: </t>
  </si>
  <si>
    <t>JP</t>
  </si>
  <si>
    <t>Distribution Summary</t>
  </si>
  <si>
    <t>Distribution:</t>
  </si>
  <si>
    <t>Exponential</t>
  </si>
  <si>
    <t>KEY</t>
  </si>
  <si>
    <t>PJA</t>
  </si>
  <si>
    <t>Expression:</t>
  </si>
  <si>
    <t>16 + EXPO(294)</t>
  </si>
  <si>
    <t>Shift 3 (prev day) (Shift 0)</t>
  </si>
  <si>
    <t>DLM</t>
  </si>
  <si>
    <t>Square Error:</t>
  </si>
  <si>
    <t>JG</t>
  </si>
  <si>
    <t>Chi Square Test</t>
  </si>
  <si>
    <t>SEEYLE</t>
  </si>
  <si>
    <t>Number of intervals</t>
  </si>
  <si>
    <t>Shift 1 (next day)</t>
  </si>
  <si>
    <t>RCS</t>
  </si>
  <si>
    <t>Degrees of freedom</t>
  </si>
  <si>
    <t>Test Statistic</t>
  </si>
  <si>
    <t>pjc</t>
  </si>
  <si>
    <t>Corresponding p-value</t>
  </si>
  <si>
    <t>&lt; 0.005</t>
  </si>
  <si>
    <t>LUBSECK</t>
  </si>
  <si>
    <t>DDA</t>
  </si>
  <si>
    <t>Kolmogorov-Smirnov Test</t>
  </si>
  <si>
    <t>BR</t>
  </si>
  <si>
    <t>LL</t>
  </si>
  <si>
    <t>Data Summary</t>
  </si>
  <si>
    <t>MSE</t>
  </si>
  <si>
    <t>BF</t>
  </si>
  <si>
    <t>Number of Data Points</t>
  </si>
  <si>
    <t>JJ</t>
  </si>
  <si>
    <t>Min Data Value</t>
  </si>
  <si>
    <t>SBR</t>
  </si>
  <si>
    <t>Max Data Value</t>
  </si>
  <si>
    <t>DA</t>
  </si>
  <si>
    <t>Sample Mean</t>
  </si>
  <si>
    <t>Sample Std Dev</t>
  </si>
  <si>
    <t>ARB</t>
  </si>
  <si>
    <t>wf</t>
  </si>
  <si>
    <t>Histogram Summary</t>
  </si>
  <si>
    <t>RGG</t>
  </si>
  <si>
    <t>Histogram Range</t>
  </si>
  <si>
    <t>16 to 1.45e+003</t>
  </si>
  <si>
    <t>Number of Intervals</t>
  </si>
  <si>
    <t>JA</t>
  </si>
  <si>
    <t>OQ</t>
  </si>
  <si>
    <t>BH</t>
  </si>
  <si>
    <t>RF</t>
  </si>
  <si>
    <t>GARTNER</t>
  </si>
  <si>
    <t>JJW</t>
  </si>
  <si>
    <t>MP</t>
  </si>
  <si>
    <t>LAE</t>
  </si>
  <si>
    <t>MALLETT</t>
  </si>
  <si>
    <t>TLC</t>
  </si>
  <si>
    <t>JDS</t>
  </si>
  <si>
    <t>alexander</t>
  </si>
  <si>
    <t>SJE</t>
  </si>
  <si>
    <t>KULSTAD</t>
  </si>
  <si>
    <t>BD</t>
  </si>
  <si>
    <t>mallett</t>
  </si>
  <si>
    <t>GUENTHER</t>
  </si>
  <si>
    <t>Track Warrant CLEAR Tasks</t>
  </si>
  <si>
    <t>Time Since previous Task (min)</t>
  </si>
  <si>
    <t>Duration of Task (min)</t>
  </si>
  <si>
    <t xml:space="preserve">SHIFT 0 STATISTICS: </t>
  </si>
  <si>
    <t xml:space="preserve">SHIFT 1 STATISTICS: </t>
  </si>
  <si>
    <t xml:space="preserve">SHIFT 2 STATISTICS: </t>
  </si>
  <si>
    <t xml:space="preserve">SHIFT 3 STATISTICS: </t>
  </si>
  <si>
    <t xml:space="preserve">SHIFT 0+3 STATISTICS: </t>
  </si>
  <si>
    <t>Triangular distribution (60, 45, 75 seconds)</t>
  </si>
  <si>
    <t>1 task recorded in shift 0</t>
  </si>
  <si>
    <t>Lognormal</t>
  </si>
  <si>
    <t>Uniform</t>
  </si>
  <si>
    <t>2 + EXPO(27)</t>
  </si>
  <si>
    <t>0.5 + LOGN(18.8, 40)</t>
  </si>
  <si>
    <t>UNIF(2, 139)</t>
  </si>
  <si>
    <t>JSL</t>
  </si>
  <si>
    <t>2 + EXPO(57.9)</t>
  </si>
  <si>
    <t>reference time:</t>
  </si>
  <si>
    <t>&gt; 0.15</t>
  </si>
  <si>
    <t>&lt; 0.01</t>
  </si>
  <si>
    <t>2 to 139</t>
  </si>
  <si>
    <t>0.5 to 84.5</t>
  </si>
  <si>
    <t>CNG</t>
  </si>
  <si>
    <t>CJ</t>
  </si>
  <si>
    <t>0.999 + EXPO(318)</t>
  </si>
  <si>
    <t>RUFF</t>
  </si>
  <si>
    <t>SPARKS</t>
  </si>
  <si>
    <t>EDO</t>
  </si>
  <si>
    <t>Track Warrant OK Tasks</t>
  </si>
  <si>
    <t>uniform distribution between 2-3 minutes.</t>
  </si>
  <si>
    <t>1 task recorded in shift 3</t>
  </si>
  <si>
    <t>4 + EXPO(50.4)</t>
  </si>
  <si>
    <t>0.5 + LOGN(10.7, 14.4)</t>
  </si>
  <si>
    <t>3.5 + LOGN(33.2, 89.3)</t>
  </si>
  <si>
    <t>4 + EXPO(46.5)</t>
  </si>
  <si>
    <t>3.5 to 98.5</t>
  </si>
  <si>
    <t>4 to 168</t>
  </si>
  <si>
    <t>0.5 to 72.5</t>
  </si>
  <si>
    <t>PEF</t>
  </si>
  <si>
    <t>JSE</t>
  </si>
  <si>
    <t>MUNOZ</t>
  </si>
  <si>
    <t>NELICH</t>
  </si>
  <si>
    <t>0.999 to 4.31e+003</t>
  </si>
  <si>
    <t>WGH</t>
  </si>
  <si>
    <t>LANG</t>
  </si>
  <si>
    <t>OD</t>
  </si>
  <si>
    <t>JCM</t>
  </si>
  <si>
    <t>GUANTHER</t>
  </si>
  <si>
    <t>JR</t>
  </si>
  <si>
    <t>TMB</t>
  </si>
  <si>
    <t>MAW</t>
  </si>
  <si>
    <t>RODER</t>
  </si>
  <si>
    <t>TJW</t>
  </si>
  <si>
    <t>JMT</t>
  </si>
  <si>
    <t>0 Tasks in shift 3</t>
  </si>
  <si>
    <t>1 task is shift 3+0</t>
  </si>
  <si>
    <t>9.5 + EXPO(33.4)</t>
  </si>
  <si>
    <t>1.5 + LOGN(10.6, 20.3)</t>
  </si>
  <si>
    <t>9.5 to 99.5</t>
  </si>
  <si>
    <t>1.5 to 65.5</t>
  </si>
  <si>
    <t>0 tasks recorded in shift 0</t>
  </si>
  <si>
    <t>0.5 + LOGN(15.2, 30.5)</t>
  </si>
  <si>
    <t>2 + EXPO(14.7)</t>
  </si>
  <si>
    <t>2 + EXPO(55.6)</t>
  </si>
  <si>
    <t>JH</t>
  </si>
  <si>
    <t>edo</t>
  </si>
  <si>
    <t>jg</t>
  </si>
  <si>
    <t>od</t>
  </si>
  <si>
    <t>ME</t>
  </si>
  <si>
    <t>0.5 to 40.5</t>
  </si>
  <si>
    <t>2 to 71</t>
  </si>
  <si>
    <t>No tasks recorded in Shift 0</t>
  </si>
  <si>
    <t>No tasks recored in Shift 3</t>
  </si>
  <si>
    <t>No tasks recored in Shift 0+3</t>
  </si>
  <si>
    <t>10 + EXPO(52.4)</t>
  </si>
  <si>
    <t>5 + EXPO(27.4)</t>
  </si>
  <si>
    <t>10 to 143</t>
  </si>
  <si>
    <t>5 to 119</t>
  </si>
  <si>
    <t>3 tasks recorded in shift 3</t>
  </si>
  <si>
    <t>3 tasks recorded in shift 3+0</t>
  </si>
  <si>
    <t>5 + EXPO(36.7)</t>
  </si>
  <si>
    <t>2 + EXPO(45.3)</t>
  </si>
  <si>
    <t>5 to 117</t>
  </si>
  <si>
    <t>2 to 203</t>
  </si>
  <si>
    <t>Weather Tasks</t>
  </si>
  <si>
    <t>Time of Task (fraction of day)</t>
  </si>
  <si>
    <t>Number of Weather Conditions Recorded</t>
  </si>
  <si>
    <t>Duration of Task</t>
  </si>
  <si>
    <t>Shift 3 (prev day)</t>
  </si>
  <si>
    <t>1 Weather Task per 8 hours in shift 0</t>
  </si>
  <si>
    <t>1 Weather Task per 8 hours in shift 1</t>
  </si>
  <si>
    <t>1 Weather Task per 8 hours in shift 2</t>
  </si>
  <si>
    <t>1 Weather Task per 8 hours in shift 3</t>
  </si>
  <si>
    <t>2 Weather Task per 8 hours in shift 0+3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</si>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</sst>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 d, yyyy"/>
    <numFmt numFmtId="165" formatCode="#,##0.0000"/>
    <numFmt numFmtId="166" formatCode="mm/dd/yyyy h:mm:ss"/>
    <numFmt numFmtId="167" formatCode="#,##0.00000"/>
    <numFmt numFmtId="168" formatCode="mm/dd/yyyy h:mm"/>
    <numFmt numFmtId="169" formatCode="#,##0.000000"/>
    <numFmt numFmtId="170" formatCode="0.0000000"/>
    <numFmt numFmtId="171" formatCode="0.000"/>
  </numFmts>
  <fonts count="11">
    <font>
      <sz val="10.0"/>
      <color rgb="FF000000"/>
      <name val="Arial"/>
    </font>
    <font>
      <b/>
      <name val="Arial"/>
    </font>
    <font>
      <name val="Arial"/>
    </font>
    <font>
      <b/>
      <color rgb="FF000000"/>
      <name val="Arial"/>
    </font>
    <font>
      <sz val="10.0"/>
      <color rgb="FF000080"/>
      <name val="Arial"/>
    </font>
    <font>
      <sz val="10.0"/>
      <name val="Arial"/>
    </font>
    <font>
      <color rgb="FF333333"/>
      <name val="Arial"/>
    </font>
    <font/>
    <font>
      <sz val="10.0"/>
      <name val="Calibri"/>
    </font>
    <font>
      <sz val="10.0"/>
    </font>
    <font>
      <sz val="11.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0F8FF"/>
        <bgColor rgb="FFF0F8F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3D85C6"/>
        <bgColor rgb="FF3D85C6"/>
      </patternFill>
    </fill>
    <fill>
      <patternFill patternType="solid">
        <fgColor rgb="FFF5F5F5"/>
        <bgColor rgb="FFF5F5F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3" numFmtId="164" xfId="0" applyAlignment="1" applyFill="1" applyFont="1" applyNumberFormat="1">
      <alignment readingOrder="0" vertical="bottom"/>
    </xf>
    <xf borderId="0" fillId="5" fontId="4" numFmtId="0" xfId="0" applyAlignment="1" applyFill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5" fontId="5" numFmtId="21" xfId="0" applyAlignment="1" applyFont="1" applyNumberFormat="1">
      <alignment readingOrder="0" shrinkToFit="0" vertical="bottom" wrapText="0"/>
    </xf>
    <xf borderId="0" fillId="5" fontId="5" numFmtId="165" xfId="0" applyAlignment="1" applyFont="1" applyNumberFormat="1">
      <alignment readingOrder="0" shrinkToFit="0" vertical="bottom" wrapText="0"/>
    </xf>
    <xf borderId="0" fillId="5" fontId="6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7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3" fontId="1" numFmtId="4" xfId="0" applyAlignment="1" applyFont="1" applyNumberFormat="1">
      <alignment vertical="bottom"/>
    </xf>
    <xf borderId="0" fillId="8" fontId="4" numFmtId="0" xfId="0" applyAlignment="1" applyFill="1" applyFont="1">
      <alignment readingOrder="0" shrinkToFit="0" vertical="bottom" wrapText="0"/>
    </xf>
    <xf borderId="0" fillId="8" fontId="5" numFmtId="0" xfId="0" applyAlignment="1" applyFont="1">
      <alignment shrinkToFit="0" vertical="bottom" wrapText="0"/>
    </xf>
    <xf borderId="0" fillId="8" fontId="5" numFmtId="21" xfId="0" applyAlignment="1" applyFont="1" applyNumberFormat="1">
      <alignment shrinkToFit="0" vertical="bottom" wrapText="0"/>
    </xf>
    <xf borderId="0" fillId="8" fontId="2" numFmtId="4" xfId="0" applyAlignment="1" applyFont="1" applyNumberFormat="1">
      <alignment horizontal="right" vertical="bottom"/>
    </xf>
    <xf borderId="0" fillId="8" fontId="6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4" xfId="0" applyAlignment="1" applyFont="1" applyNumberFormat="1">
      <alignment vertical="bottom"/>
    </xf>
    <xf borderId="0" fillId="5" fontId="5" numFmtId="4" xfId="0" applyAlignment="1" applyFont="1" applyNumberFormat="1">
      <alignment readingOrder="0" shrinkToFit="0" vertical="bottom" wrapText="0"/>
    </xf>
    <xf borderId="0" fillId="5" fontId="2" numFmtId="0" xfId="0" applyAlignment="1" applyFont="1">
      <alignment vertical="bottom"/>
    </xf>
    <xf borderId="0" fillId="6" fontId="4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6" fontId="5" numFmtId="21" xfId="0" applyAlignment="1" applyFont="1" applyNumberFormat="1">
      <alignment readingOrder="0" shrinkToFit="0" vertical="bottom" wrapText="0"/>
    </xf>
    <xf borderId="0" fillId="6" fontId="5" numFmtId="4" xfId="0" applyAlignment="1" applyFont="1" applyNumberFormat="1">
      <alignment readingOrder="0" shrinkToFit="0" vertical="bottom" wrapText="0"/>
    </xf>
    <xf borderId="0" fillId="6" fontId="6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1"/>
    </xf>
    <xf borderId="0" fillId="0" fontId="7" numFmtId="4" xfId="0" applyFont="1" applyNumberFormat="1"/>
    <xf borderId="0" fillId="8" fontId="8" numFmtId="0" xfId="0" applyAlignment="1" applyFont="1">
      <alignment readingOrder="0" shrinkToFit="0" vertical="bottom" wrapText="0"/>
    </xf>
    <xf borderId="0" fillId="8" fontId="8" numFmtId="21" xfId="0" applyAlignment="1" applyFont="1" applyNumberFormat="1">
      <alignment readingOrder="0" shrinkToFit="0" vertical="bottom" wrapText="0"/>
    </xf>
    <xf borderId="0" fillId="8" fontId="5" numFmtId="4" xfId="0" applyAlignment="1" applyFont="1" applyNumberFormat="1">
      <alignment horizontal="right" vertical="bottom"/>
    </xf>
    <xf borderId="0" fillId="9" fontId="7" numFmtId="0" xfId="0" applyFill="1" applyFont="1"/>
    <xf borderId="0" fillId="5" fontId="8" numFmtId="0" xfId="0" applyAlignment="1" applyFont="1">
      <alignment readingOrder="0" shrinkToFit="0" vertical="bottom" wrapText="0"/>
    </xf>
    <xf borderId="0" fillId="5" fontId="8" numFmtId="21" xfId="0" applyAlignment="1" applyFont="1" applyNumberFormat="1">
      <alignment readingOrder="0" shrinkToFit="0" vertical="bottom" wrapText="0"/>
    </xf>
    <xf borderId="0" fillId="5" fontId="8" numFmtId="165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0" fillId="10" fontId="8" numFmtId="0" xfId="0" applyAlignment="1" applyFont="1">
      <alignment readingOrder="0" shrinkToFit="0" vertical="bottom" wrapText="0"/>
    </xf>
    <xf borderId="0" fillId="10" fontId="8" numFmtId="21" xfId="0" applyAlignment="1" applyFont="1" applyNumberFormat="1">
      <alignment readingOrder="0" shrinkToFit="0" vertical="bottom" wrapText="0"/>
    </xf>
    <xf borderId="0" fillId="10" fontId="8" numFmtId="165" xfId="0" applyAlignment="1" applyFont="1" applyNumberFormat="1">
      <alignment readingOrder="0" shrinkToFit="0" vertical="bottom" wrapText="0"/>
    </xf>
    <xf borderId="0" fillId="10" fontId="6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9" fontId="4" numFmtId="0" xfId="0" applyAlignment="1" applyFont="1">
      <alignment readingOrder="0" shrinkToFit="0" vertical="bottom" wrapText="0"/>
    </xf>
    <xf borderId="0" fillId="9" fontId="5" numFmtId="0" xfId="0" applyAlignment="1" applyFont="1">
      <alignment readingOrder="0" shrinkToFit="0" vertical="bottom" wrapText="0"/>
    </xf>
    <xf borderId="0" fillId="0" fontId="9" numFmtId="0" xfId="0" applyFont="1"/>
    <xf borderId="0" fillId="9" fontId="5" numFmtId="4" xfId="0" applyAlignment="1" applyFont="1" applyNumberFormat="1">
      <alignment readingOrder="0" shrinkToFit="0" vertical="bottom" wrapText="0"/>
    </xf>
    <xf borderId="0" fillId="9" fontId="6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11" fontId="10" numFmtId="0" xfId="0" applyAlignment="1" applyFill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11" fontId="10" numFmtId="0" xfId="0" applyAlignment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12" fontId="1" numFmtId="0" xfId="0" applyAlignment="1" applyFill="1" applyFont="1">
      <alignment vertical="bottom"/>
    </xf>
    <xf borderId="0" fillId="0" fontId="7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13" fontId="10" numFmtId="0" xfId="0" applyAlignment="1" applyFill="1" applyFont="1">
      <alignment readingOrder="0" shrinkToFit="0" vertical="bottom" wrapText="0"/>
    </xf>
    <xf borderId="0" fillId="13" fontId="10" numFmtId="166" xfId="0" applyAlignment="1" applyFont="1" applyNumberFormat="1">
      <alignment readingOrder="0" shrinkToFit="0" vertical="bottom" wrapText="0"/>
    </xf>
    <xf borderId="0" fillId="13" fontId="7" numFmtId="167" xfId="0" applyFont="1" applyNumberFormat="1"/>
    <xf borderId="0" fillId="13" fontId="2" numFmtId="167" xfId="0" applyAlignment="1" applyFont="1" applyNumberFormat="1">
      <alignment vertical="bottom"/>
    </xf>
    <xf borderId="0" fillId="12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4" fontId="2" numFmtId="0" xfId="0" applyAlignment="1" applyFont="1">
      <alignment vertical="bottom"/>
    </xf>
    <xf borderId="0" fillId="5" fontId="10" numFmtId="0" xfId="0" applyAlignment="1" applyFont="1">
      <alignment readingOrder="0" shrinkToFit="0" vertical="bottom" wrapText="0"/>
    </xf>
    <xf borderId="0" fillId="5" fontId="10" numFmtId="166" xfId="0" applyAlignment="1" applyFont="1" applyNumberFormat="1">
      <alignment readingOrder="0" shrinkToFit="0" vertical="bottom" wrapText="0"/>
    </xf>
    <xf borderId="0" fillId="5" fontId="2" numFmtId="167" xfId="0" applyAlignment="1" applyFont="1" applyNumberFormat="1">
      <alignment vertical="bottom"/>
    </xf>
    <xf borderId="0" fillId="13" fontId="1" numFmtId="0" xfId="0" applyAlignment="1" applyFont="1">
      <alignment readingOrder="0" vertical="bottom"/>
    </xf>
    <xf borderId="0" fillId="5" fontId="7" numFmtId="167" xfId="0" applyFont="1" applyNumberFormat="1"/>
    <xf borderId="0" fillId="6" fontId="10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readingOrder="0" shrinkToFit="0" vertical="bottom" wrapText="0"/>
    </xf>
    <xf borderId="0" fillId="6" fontId="2" numFmtId="167" xfId="0" applyAlignment="1" applyFont="1" applyNumberFormat="1">
      <alignment vertical="bottom"/>
    </xf>
    <xf borderId="0" fillId="14" fontId="1" numFmtId="0" xfId="0" applyAlignment="1" applyFill="1" applyFont="1">
      <alignment vertical="bottom"/>
    </xf>
    <xf borderId="0" fillId="14" fontId="10" numFmtId="0" xfId="0" applyAlignment="1" applyFont="1">
      <alignment readingOrder="0" shrinkToFit="0" vertical="bottom" wrapText="0"/>
    </xf>
    <xf borderId="0" fillId="14" fontId="10" numFmtId="166" xfId="0" applyAlignment="1" applyFont="1" applyNumberFormat="1">
      <alignment readingOrder="0" shrinkToFit="0" vertical="bottom" wrapText="0"/>
    </xf>
    <xf borderId="0" fillId="14" fontId="2" numFmtId="167" xfId="0" applyAlignment="1" applyFont="1" applyNumberFormat="1">
      <alignment vertical="bottom"/>
    </xf>
    <xf borderId="0" fillId="6" fontId="10" numFmtId="168" xfId="0" applyAlignment="1" applyFont="1" applyNumberFormat="1">
      <alignment readingOrder="0" shrinkToFit="0" vertical="bottom" wrapText="0"/>
    </xf>
    <xf borderId="0" fillId="6" fontId="7" numFmtId="167" xfId="0" applyFont="1" applyNumberFormat="1"/>
    <xf borderId="0" fillId="14" fontId="10" numFmtId="168" xfId="0" applyAlignment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0" numFmtId="168" xfId="0" applyAlignment="1" applyFont="1" applyNumberFormat="1">
      <alignment readingOrder="0" shrinkToFit="0" vertical="bottom" wrapText="0"/>
    </xf>
    <xf borderId="0" fillId="7" fontId="2" numFmtId="167" xfId="0" applyAlignment="1" applyFont="1" applyNumberFormat="1">
      <alignment vertical="bottom"/>
    </xf>
    <xf borderId="0" fillId="13" fontId="2" numFmtId="0" xfId="0" applyAlignment="1" applyFont="1">
      <alignment vertical="bottom"/>
    </xf>
    <xf borderId="0" fillId="15" fontId="6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 shrinkToFit="0" vertical="bottom" wrapText="0"/>
    </xf>
    <xf borderId="0" fillId="5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7" fontId="10" numFmtId="166" xfId="0" applyAlignment="1" applyFont="1" applyNumberFormat="1">
      <alignment readingOrder="0" shrinkToFit="0" vertical="bottom" wrapText="0"/>
    </xf>
    <xf borderId="0" fillId="7" fontId="7" numFmtId="167" xfId="0" applyFont="1" applyNumberFormat="1"/>
    <xf borderId="0" fillId="12" fontId="7" numFmtId="0" xfId="0" applyFont="1"/>
    <xf borderId="0" fillId="11" fontId="10" numFmtId="166" xfId="0" applyAlignment="1" applyFont="1" applyNumberFormat="1">
      <alignment readingOrder="0" shrinkToFit="0" vertical="bottom" wrapText="0"/>
    </xf>
    <xf borderId="0" fillId="11" fontId="10" numFmtId="4" xfId="0" applyAlignment="1" applyFont="1" applyNumberFormat="1">
      <alignment readingOrder="0" shrinkToFit="0" vertical="bottom" wrapText="0"/>
    </xf>
    <xf borderId="0" fillId="6" fontId="2" numFmtId="1" xfId="0" applyAlignment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12" fontId="1" numFmtId="1" xfId="0" applyAlignment="1" applyFont="1" applyNumberFormat="1">
      <alignment vertical="bottom"/>
    </xf>
    <xf borderId="0" fillId="13" fontId="10" numFmtId="168" xfId="0" applyAlignment="1" applyFont="1" applyNumberFormat="1">
      <alignment readingOrder="0" shrinkToFit="0" vertical="bottom" wrapText="0"/>
    </xf>
    <xf borderId="0" fillId="7" fontId="2" numFmtId="1" xfId="0" applyAlignment="1" applyFont="1" applyNumberFormat="1">
      <alignment horizontal="right" vertical="bottom"/>
    </xf>
    <xf borderId="0" fillId="5" fontId="10" numFmtId="168" xfId="0" applyAlignment="1" applyFont="1" applyNumberFormat="1">
      <alignment readingOrder="0" shrinkToFit="0" vertical="bottom" wrapText="0"/>
    </xf>
    <xf borderId="0" fillId="12" fontId="2" numFmtId="1" xfId="0" applyAlignment="1" applyFont="1" applyNumberFormat="1">
      <alignment vertical="bottom"/>
    </xf>
    <xf borderId="0" fillId="14" fontId="2" numFmtId="1" xfId="0" applyAlignment="1" applyFont="1" applyNumberFormat="1">
      <alignment horizontal="right" vertical="bottom"/>
    </xf>
    <xf borderId="0" fillId="12" fontId="2" numFmtId="1" xfId="0" applyAlignment="1" applyFont="1" applyNumberFormat="1">
      <alignment readingOrder="0" vertical="bottom"/>
    </xf>
    <xf borderId="0" fillId="0" fontId="2" numFmtId="20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2" fontId="1" numFmtId="169" xfId="0" applyAlignment="1" applyFont="1" applyNumberFormat="1">
      <alignment vertical="bottom"/>
    </xf>
    <xf borderId="0" fillId="13" fontId="7" numFmtId="169" xfId="0" applyFont="1" applyNumberFormat="1"/>
    <xf borderId="0" fillId="13" fontId="2" numFmtId="170" xfId="0" applyAlignment="1" applyFont="1" applyNumberFormat="1">
      <alignment horizontal="right" vertical="bottom"/>
    </xf>
    <xf borderId="0" fillId="5" fontId="7" numFmtId="169" xfId="0" applyFont="1" applyNumberFormat="1"/>
    <xf borderId="0" fillId="5" fontId="2" numFmtId="170" xfId="0" applyAlignment="1" applyFont="1" applyNumberFormat="1">
      <alignment horizontal="right" vertical="bottom"/>
    </xf>
    <xf borderId="0" fillId="6" fontId="7" numFmtId="169" xfId="0" applyFont="1" applyNumberFormat="1"/>
    <xf borderId="0" fillId="6" fontId="2" numFmtId="170" xfId="0" applyAlignment="1" applyFont="1" applyNumberFormat="1">
      <alignment horizontal="right" vertical="bottom"/>
    </xf>
    <xf borderId="0" fillId="0" fontId="10" numFmtId="166" xfId="0" applyAlignment="1" applyFont="1" applyNumberFormat="1">
      <alignment readingOrder="0" shrinkToFit="0" vertical="bottom" wrapText="0"/>
    </xf>
    <xf borderId="0" fillId="0" fontId="7" numFmtId="167" xfId="0" applyFont="1" applyNumberFormat="1"/>
    <xf borderId="0" fillId="0" fontId="10" numFmtId="168" xfId="0" applyAlignment="1" applyFont="1" applyNumberFormat="1">
      <alignment readingOrder="0" shrinkToFit="0" vertical="bottom" wrapText="0"/>
    </xf>
    <xf borderId="0" fillId="0" fontId="2" numFmtId="167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7" numFmtId="1" xfId="0" applyFont="1" applyNumberFormat="1"/>
    <xf borderId="0" fillId="12" fontId="7" numFmtId="1" xfId="0" applyFont="1" applyNumberFormat="1"/>
    <xf borderId="0" fillId="7" fontId="7" numFmtId="169" xfId="0" applyFont="1" applyNumberFormat="1"/>
    <xf borderId="0" fillId="7" fontId="2" numFmtId="170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0" fillId="0" fontId="2" numFmtId="169" xfId="0" applyAlignment="1" applyFont="1" applyNumberFormat="1">
      <alignment vertical="bottom"/>
    </xf>
    <xf borderId="0" fillId="2" fontId="1" numFmtId="171" xfId="0" applyAlignment="1" applyFont="1" applyNumberFormat="1">
      <alignment vertical="bottom"/>
    </xf>
    <xf borderId="0" fillId="13" fontId="2" numFmtId="171" xfId="0" applyAlignment="1" applyFont="1" applyNumberFormat="1">
      <alignment vertical="bottom"/>
    </xf>
    <xf borderId="0" fillId="5" fontId="2" numFmtId="171" xfId="0" applyAlignment="1" applyFont="1" applyNumberFormat="1">
      <alignment horizontal="right" vertical="bottom"/>
    </xf>
    <xf borderId="0" fillId="6" fontId="2" numFmtId="171" xfId="0" applyAlignment="1" applyFont="1" applyNumberFormat="1">
      <alignment horizontal="right" vertical="bottom"/>
    </xf>
    <xf borderId="0" fillId="0" fontId="7" numFmtId="169" xfId="0" applyFont="1" applyNumberFormat="1"/>
    <xf borderId="0" fillId="0" fontId="2" numFmtId="171" xfId="0" applyAlignment="1" applyFont="1" applyNumberFormat="1">
      <alignment horizontal="right" vertical="bottom"/>
    </xf>
    <xf borderId="0" fillId="0" fontId="2" numFmtId="171" xfId="0" applyAlignment="1" applyFont="1" applyNumberFormat="1">
      <alignment vertical="bottom"/>
    </xf>
    <xf borderId="0" fillId="5" fontId="2" numFmtId="17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5" fontId="7" numFmtId="4" xfId="0" applyFont="1" applyNumberFormat="1"/>
    <xf borderId="0" fillId="6" fontId="7" numFmtId="4" xfId="0" applyFont="1" applyNumberFormat="1"/>
    <xf borderId="0" fillId="7" fontId="2" numFmtId="171" xfId="0" applyAlignment="1" applyFont="1" applyNumberFormat="1">
      <alignment horizontal="right" vertical="bottom"/>
    </xf>
    <xf borderId="0" fillId="14" fontId="2" numFmtId="171" xfId="0" applyAlignment="1" applyFont="1" applyNumberFormat="1">
      <alignment horizontal="right" vertical="bottom"/>
    </xf>
    <xf borderId="0" fillId="2" fontId="1" numFmtId="165" xfId="0" applyAlignment="1" applyFont="1" applyNumberFormat="1">
      <alignment vertical="bottom"/>
    </xf>
    <xf borderId="0" fillId="5" fontId="7" numFmtId="165" xfId="0" applyFont="1" applyNumberFormat="1"/>
    <xf borderId="0" fillId="6" fontId="7" numFmtId="165" xfId="0" applyFont="1" applyNumberFormat="1"/>
    <xf borderId="0" fillId="0" fontId="7" numFmtId="165" xfId="0" applyFont="1" applyNumberFormat="1"/>
    <xf borderId="0" fillId="0" fontId="6" numFmtId="0" xfId="0" applyAlignment="1" applyFont="1">
      <alignment horizontal="left" readingOrder="0"/>
    </xf>
    <xf borderId="0" fillId="5" fontId="2" numFmtId="165" xfId="0" applyAlignment="1" applyFont="1" applyNumberFormat="1">
      <alignment vertical="bottom"/>
    </xf>
    <xf borderId="0" fillId="6" fontId="2" numFmtId="171" xfId="0" applyAlignment="1" applyFont="1" applyNumberFormat="1">
      <alignment horizontal="right" readingOrder="0" vertical="bottom"/>
    </xf>
    <xf borderId="0" fillId="6" fontId="2" numFmtId="165" xfId="0" applyAlignment="1" applyFont="1" applyNumberFormat="1">
      <alignment vertical="bottom"/>
    </xf>
    <xf borderId="0" fillId="7" fontId="2" numFmtId="165" xfId="0" applyAlignment="1" applyFont="1" applyNumberFormat="1">
      <alignment vertical="bottom"/>
    </xf>
    <xf borderId="1" fillId="13" fontId="1" numFmtId="0" xfId="0" applyAlignment="1" applyBorder="1" applyFont="1">
      <alignment shrinkToFit="0" vertical="bottom" wrapText="0"/>
    </xf>
    <xf borderId="0" fillId="13" fontId="2" numFmtId="20" xfId="0" applyAlignment="1" applyFont="1" applyNumberFormat="1">
      <alignment horizontal="right" vertical="bottom"/>
    </xf>
    <xf borderId="0" fillId="13" fontId="2" numFmtId="4" xfId="0" applyAlignment="1" applyFont="1" applyNumberFormat="1">
      <alignment horizontal="right" vertical="bottom"/>
    </xf>
    <xf borderId="0" fillId="13" fontId="2" numFmtId="0" xfId="0" applyAlignment="1" applyFont="1">
      <alignment horizontal="right" vertical="bottom"/>
    </xf>
    <xf borderId="0" fillId="5" fontId="2" numFmtId="20" xfId="0" applyAlignment="1" applyFont="1" applyNumberFormat="1">
      <alignment horizontal="right" vertical="bottom"/>
    </xf>
    <xf borderId="0" fillId="5" fontId="2" numFmtId="4" xfId="0" applyAlignment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0" fillId="6" fontId="2" numFmtId="0" xfId="0" applyAlignment="1" applyFont="1">
      <alignment vertical="bottom"/>
    </xf>
    <xf borderId="0" fillId="6" fontId="2" numFmtId="20" xfId="0" applyAlignment="1" applyFont="1" applyNumberFormat="1">
      <alignment horizontal="right" vertical="bottom"/>
    </xf>
    <xf borderId="0" fillId="6" fontId="2" numFmtId="4" xfId="0" applyAlignment="1" applyFont="1" applyNumberFormat="1">
      <alignment horizontal="right" vertical="bottom"/>
    </xf>
    <xf borderId="0" fillId="6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0" fillId="7" fontId="2" numFmtId="20" xfId="0" applyAlignment="1" applyFont="1" applyNumberFormat="1">
      <alignment horizontal="right" vertical="bottom"/>
    </xf>
    <xf borderId="0" fillId="7" fontId="2" numFmtId="4" xfId="0" applyAlignment="1" applyFont="1" applyNumberFormat="1">
      <alignment horizontal="right" vertical="bottom"/>
    </xf>
    <xf borderId="0" fillId="7" fontId="2" numFmtId="0" xfId="0" applyAlignment="1" applyFont="1">
      <alignment horizontal="right" vertical="bottom"/>
    </xf>
    <xf borderId="0" fillId="0" fontId="2" numFmtId="165" xfId="0" applyAlignment="1" applyFont="1" applyNumberFormat="1">
      <alignment vertical="bottom"/>
    </xf>
    <xf borderId="0" fillId="7" fontId="2" numFmtId="0" xfId="0" applyAlignment="1" applyFont="1">
      <alignment readingOrder="0" vertical="bottom"/>
    </xf>
    <xf borderId="0" fillId="1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4" max="4" width="26.86"/>
    <col customWidth="1" min="7" max="7" width="2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>
      <c r="A2" s="5">
        <v>43173.0</v>
      </c>
      <c r="B2" s="6" t="s">
        <v>7</v>
      </c>
      <c r="C2" s="7" t="s">
        <v>8</v>
      </c>
      <c r="D2" s="8">
        <v>0.3854166666666667</v>
      </c>
      <c r="E2" s="9">
        <v>0.3854166666666667</v>
      </c>
      <c r="F2" s="10">
        <f t="shared" ref="F2:F3" si="1">E2*24*60</f>
        <v>555</v>
      </c>
      <c r="G2" s="11"/>
      <c r="H2" s="4"/>
    </row>
    <row r="3">
      <c r="A3" s="12"/>
      <c r="B3" s="6" t="s">
        <v>9</v>
      </c>
      <c r="C3" s="7" t="s">
        <v>8</v>
      </c>
      <c r="D3" s="8">
        <v>0.3875</v>
      </c>
      <c r="E3" s="9">
        <v>0.3875</v>
      </c>
      <c r="F3" s="10">
        <f t="shared" si="1"/>
        <v>558</v>
      </c>
      <c r="G3" s="11">
        <f>F3-F2</f>
        <v>3</v>
      </c>
      <c r="H3" s="4"/>
    </row>
    <row r="4">
      <c r="A4" s="13" t="s">
        <v>10</v>
      </c>
      <c r="B4" s="14"/>
      <c r="C4" s="15"/>
      <c r="D4" s="15"/>
      <c r="E4" s="16"/>
      <c r="F4" s="17"/>
      <c r="G4" s="4"/>
      <c r="H4" s="4"/>
    </row>
    <row r="5">
      <c r="A5" s="18" t="s">
        <v>11</v>
      </c>
      <c r="B5" s="19"/>
      <c r="C5" s="4"/>
      <c r="D5" s="4"/>
      <c r="E5" s="16"/>
      <c r="F5" s="17"/>
      <c r="G5" s="4"/>
      <c r="H5" s="4"/>
    </row>
    <row r="6">
      <c r="A6" s="20" t="s">
        <v>12</v>
      </c>
      <c r="B6" s="4"/>
      <c r="C6" s="4"/>
      <c r="D6" s="4"/>
      <c r="E6" s="16"/>
      <c r="F6" s="4"/>
      <c r="G6" s="4"/>
      <c r="H6" s="4"/>
    </row>
    <row r="7">
      <c r="A7" s="4"/>
      <c r="B7" s="4"/>
      <c r="C7" s="4"/>
      <c r="D7" s="4"/>
      <c r="E7" s="16"/>
      <c r="F7" s="4"/>
      <c r="G7" s="4"/>
      <c r="H7" s="4"/>
    </row>
    <row r="8">
      <c r="A8" s="4"/>
      <c r="B8" s="4" t="s">
        <v>13</v>
      </c>
      <c r="C8" s="4"/>
      <c r="D8" s="4"/>
      <c r="E8" s="16"/>
      <c r="F8" s="4"/>
      <c r="G8" s="4"/>
      <c r="H8" s="4"/>
    </row>
    <row r="9">
      <c r="A9" s="4" t="s">
        <v>14</v>
      </c>
      <c r="B9" s="21" t="s">
        <v>15</v>
      </c>
      <c r="C9" s="4"/>
      <c r="D9" s="4"/>
      <c r="E9" s="16"/>
      <c r="F9" s="4"/>
      <c r="G9" s="4"/>
      <c r="H9" s="4"/>
    </row>
    <row r="10">
      <c r="A10" s="4"/>
      <c r="B10" s="21" t="s">
        <v>16</v>
      </c>
      <c r="C10" s="4"/>
      <c r="D10" s="4"/>
      <c r="E10" s="16"/>
      <c r="F10" s="4"/>
      <c r="G10" s="4"/>
      <c r="H10" s="4"/>
    </row>
    <row r="11">
      <c r="A11" s="4"/>
      <c r="B11" s="4" t="s">
        <v>17</v>
      </c>
      <c r="C11" s="4"/>
      <c r="D11" s="4"/>
      <c r="E11" s="16"/>
      <c r="F11" s="4"/>
      <c r="G11" s="4"/>
      <c r="H11" s="4"/>
    </row>
    <row r="12">
      <c r="A12" s="4"/>
      <c r="B12" s="4"/>
      <c r="C12" s="4"/>
      <c r="D12" s="4"/>
      <c r="E12" s="16"/>
      <c r="F12" s="4"/>
      <c r="G12" s="4"/>
      <c r="H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30.14"/>
    <col customWidth="1" min="4" max="4" width="22.43"/>
    <col customWidth="1" min="5" max="5" width="29.86"/>
    <col customWidth="1" min="6" max="6" width="22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2" t="s">
        <v>4</v>
      </c>
      <c r="F1" s="3" t="s">
        <v>5</v>
      </c>
      <c r="G1" s="3" t="s">
        <v>6</v>
      </c>
      <c r="H1" s="4"/>
    </row>
    <row r="2">
      <c r="A2" s="5">
        <v>43175.0</v>
      </c>
      <c r="B2" s="23" t="s">
        <v>18</v>
      </c>
      <c r="C2" s="24"/>
      <c r="D2" s="25"/>
      <c r="E2" s="26"/>
      <c r="F2" s="27"/>
      <c r="G2" s="28"/>
      <c r="H2" s="4"/>
    </row>
    <row r="3">
      <c r="A3" s="12"/>
      <c r="B3" s="23" t="s">
        <v>19</v>
      </c>
      <c r="C3" s="24"/>
      <c r="D3" s="24"/>
      <c r="E3" s="29"/>
      <c r="F3" s="27"/>
      <c r="G3" s="28"/>
      <c r="H3" s="4"/>
    </row>
    <row r="4">
      <c r="A4" s="13" t="s">
        <v>10</v>
      </c>
      <c r="B4" s="6">
        <v>3596.0</v>
      </c>
      <c r="C4" s="7" t="s">
        <v>8</v>
      </c>
      <c r="D4" s="8">
        <v>0.55625</v>
      </c>
      <c r="E4" s="30">
        <v>0.55625</v>
      </c>
      <c r="F4" s="10">
        <f t="shared" ref="F4:F7" si="1">E4*24*60</f>
        <v>801</v>
      </c>
      <c r="G4" s="31"/>
      <c r="H4" s="4"/>
    </row>
    <row r="5">
      <c r="A5" s="18" t="s">
        <v>11</v>
      </c>
      <c r="B5" s="32">
        <v>1772.0</v>
      </c>
      <c r="C5" s="33" t="s">
        <v>20</v>
      </c>
      <c r="D5" s="34">
        <v>0.6125</v>
      </c>
      <c r="E5" s="35">
        <v>0.6125</v>
      </c>
      <c r="F5" s="36">
        <f t="shared" si="1"/>
        <v>882</v>
      </c>
      <c r="G5" s="37">
        <f t="shared" ref="G5:G7" si="2">F5-F4</f>
        <v>81</v>
      </c>
      <c r="H5" s="4"/>
    </row>
    <row r="6">
      <c r="A6" s="20" t="s">
        <v>12</v>
      </c>
      <c r="B6" s="32">
        <v>1773.0</v>
      </c>
      <c r="C6" s="33" t="s">
        <v>20</v>
      </c>
      <c r="D6" s="34">
        <v>0.6159722222222223</v>
      </c>
      <c r="E6" s="35">
        <v>0.6159722222222223</v>
      </c>
      <c r="F6" s="36">
        <f t="shared" si="1"/>
        <v>887</v>
      </c>
      <c r="G6" s="37">
        <f t="shared" si="2"/>
        <v>5</v>
      </c>
      <c r="H6" s="4"/>
    </row>
    <row r="7">
      <c r="A7" s="38" t="s">
        <v>21</v>
      </c>
      <c r="B7" s="32" t="s">
        <v>22</v>
      </c>
      <c r="C7" s="33" t="s">
        <v>20</v>
      </c>
      <c r="D7" s="34">
        <v>0.6416666666666667</v>
      </c>
      <c r="E7" s="35">
        <v>0.6416666666666667</v>
      </c>
      <c r="F7" s="36">
        <f t="shared" si="1"/>
        <v>924</v>
      </c>
      <c r="G7" s="37">
        <f t="shared" si="2"/>
        <v>37</v>
      </c>
      <c r="H7" s="4"/>
    </row>
    <row r="8">
      <c r="A8" s="4"/>
      <c r="B8" s="21"/>
      <c r="C8" s="4"/>
      <c r="D8" s="4"/>
      <c r="E8" s="16"/>
      <c r="F8" s="4"/>
      <c r="G8" s="4"/>
      <c r="H8" s="4"/>
    </row>
    <row r="9">
      <c r="A9" s="4" t="s">
        <v>14</v>
      </c>
      <c r="B9" s="21" t="s">
        <v>23</v>
      </c>
      <c r="C9" s="4"/>
      <c r="D9" s="4"/>
      <c r="E9" s="16"/>
      <c r="F9" s="4"/>
      <c r="G9" s="4"/>
      <c r="H9" s="4"/>
    </row>
    <row r="10">
      <c r="B10" s="21" t="s">
        <v>24</v>
      </c>
      <c r="C10" s="4"/>
      <c r="D10" s="4"/>
      <c r="E10" s="16"/>
      <c r="F10" s="4"/>
      <c r="G10" s="4"/>
      <c r="H10" s="4"/>
    </row>
    <row r="11">
      <c r="A11" s="4"/>
      <c r="B11" s="21" t="s">
        <v>25</v>
      </c>
      <c r="C11" s="4"/>
      <c r="D11" s="4"/>
      <c r="E11" s="16"/>
      <c r="F11" s="4"/>
      <c r="G11" s="4"/>
      <c r="H11" s="4"/>
    </row>
    <row r="12">
      <c r="A12" s="4"/>
      <c r="B12" s="21" t="s">
        <v>26</v>
      </c>
      <c r="C12" s="4"/>
      <c r="D12" s="4"/>
      <c r="E12" s="16"/>
      <c r="F12" s="4"/>
      <c r="G12" s="4"/>
      <c r="H12" s="4"/>
    </row>
    <row r="13">
      <c r="B13" s="21" t="s">
        <v>27</v>
      </c>
      <c r="E13" s="39"/>
    </row>
    <row r="14">
      <c r="E14" s="39"/>
    </row>
    <row r="15">
      <c r="E15" s="39"/>
    </row>
    <row r="16">
      <c r="E16" s="39"/>
    </row>
    <row r="17">
      <c r="E17" s="39"/>
    </row>
    <row r="18">
      <c r="E18" s="39"/>
    </row>
    <row r="19">
      <c r="E19" s="39"/>
    </row>
    <row r="20">
      <c r="E20" s="39"/>
    </row>
    <row r="21">
      <c r="E21" s="39"/>
    </row>
    <row r="22">
      <c r="E22" s="39"/>
    </row>
    <row r="23">
      <c r="E23" s="39"/>
    </row>
    <row r="24">
      <c r="E24" s="39"/>
    </row>
    <row r="25">
      <c r="E25" s="39"/>
    </row>
    <row r="26">
      <c r="E26" s="39"/>
    </row>
    <row r="27">
      <c r="E27" s="39"/>
    </row>
    <row r="28">
      <c r="E28" s="39"/>
    </row>
    <row r="29">
      <c r="E29" s="39"/>
    </row>
    <row r="30">
      <c r="E30" s="39"/>
    </row>
    <row r="31">
      <c r="E31" s="39"/>
    </row>
    <row r="32">
      <c r="E32" s="39"/>
    </row>
    <row r="33">
      <c r="E33" s="39"/>
    </row>
    <row r="34">
      <c r="E34" s="39"/>
    </row>
    <row r="35">
      <c r="E35" s="39"/>
    </row>
    <row r="36">
      <c r="E36" s="39"/>
    </row>
    <row r="37">
      <c r="E37" s="39"/>
    </row>
    <row r="38">
      <c r="E38" s="39"/>
    </row>
    <row r="39">
      <c r="E39" s="39"/>
    </row>
    <row r="40">
      <c r="E40" s="39"/>
    </row>
    <row r="41">
      <c r="E41" s="39"/>
    </row>
    <row r="42">
      <c r="E42" s="39"/>
    </row>
    <row r="43">
      <c r="E43" s="39"/>
    </row>
    <row r="44">
      <c r="E44" s="39"/>
    </row>
    <row r="45">
      <c r="E45" s="39"/>
    </row>
    <row r="46">
      <c r="E46" s="39"/>
    </row>
    <row r="47">
      <c r="E47" s="39"/>
    </row>
    <row r="48">
      <c r="E48" s="39"/>
    </row>
    <row r="49">
      <c r="E49" s="39"/>
    </row>
    <row r="50">
      <c r="E50" s="39"/>
    </row>
    <row r="51">
      <c r="E51" s="39"/>
    </row>
    <row r="52">
      <c r="E52" s="39"/>
    </row>
    <row r="53">
      <c r="E53" s="39"/>
    </row>
    <row r="54">
      <c r="E54" s="39"/>
    </row>
    <row r="55">
      <c r="E55" s="39"/>
    </row>
    <row r="56">
      <c r="E56" s="39"/>
    </row>
    <row r="57">
      <c r="E57" s="39"/>
    </row>
    <row r="58">
      <c r="E58" s="39"/>
    </row>
    <row r="59">
      <c r="E59" s="39"/>
    </row>
    <row r="60">
      <c r="E60" s="39"/>
    </row>
    <row r="61">
      <c r="E61" s="39"/>
    </row>
    <row r="62">
      <c r="E62" s="39"/>
    </row>
    <row r="63">
      <c r="E63" s="39"/>
    </row>
    <row r="64">
      <c r="E64" s="39"/>
    </row>
    <row r="65">
      <c r="E65" s="39"/>
    </row>
    <row r="66">
      <c r="E66" s="39"/>
    </row>
    <row r="67">
      <c r="E67" s="39"/>
    </row>
    <row r="68">
      <c r="E68" s="39"/>
    </row>
    <row r="69">
      <c r="E69" s="39"/>
    </row>
    <row r="70">
      <c r="E70" s="39"/>
    </row>
    <row r="71">
      <c r="E71" s="39"/>
    </row>
    <row r="72">
      <c r="E72" s="39"/>
    </row>
    <row r="73">
      <c r="E73" s="39"/>
    </row>
    <row r="74">
      <c r="E74" s="39"/>
    </row>
    <row r="75">
      <c r="E75" s="39"/>
    </row>
    <row r="76">
      <c r="E76" s="39"/>
    </row>
    <row r="77">
      <c r="E77" s="39"/>
    </row>
    <row r="78">
      <c r="E78" s="39"/>
    </row>
    <row r="79">
      <c r="E79" s="39"/>
    </row>
    <row r="80">
      <c r="E80" s="39"/>
    </row>
    <row r="81">
      <c r="E81" s="39"/>
    </row>
    <row r="82">
      <c r="E82" s="39"/>
    </row>
    <row r="83">
      <c r="E83" s="39"/>
    </row>
    <row r="84">
      <c r="E84" s="39"/>
    </row>
    <row r="85">
      <c r="E85" s="39"/>
    </row>
    <row r="86">
      <c r="E86" s="39"/>
    </row>
    <row r="87">
      <c r="E87" s="39"/>
    </row>
    <row r="88">
      <c r="E88" s="39"/>
    </row>
    <row r="89">
      <c r="E89" s="39"/>
    </row>
    <row r="90">
      <c r="E90" s="39"/>
    </row>
    <row r="91">
      <c r="E91" s="39"/>
    </row>
    <row r="92">
      <c r="E92" s="39"/>
    </row>
    <row r="93">
      <c r="E93" s="39"/>
    </row>
    <row r="94">
      <c r="E94" s="39"/>
    </row>
    <row r="95">
      <c r="E95" s="39"/>
    </row>
    <row r="96">
      <c r="E96" s="39"/>
    </row>
    <row r="97">
      <c r="E97" s="39"/>
    </row>
    <row r="98">
      <c r="E98" s="39"/>
    </row>
    <row r="99">
      <c r="E99" s="39"/>
    </row>
    <row r="100">
      <c r="E100" s="39"/>
    </row>
    <row r="101">
      <c r="E101" s="39"/>
    </row>
    <row r="102">
      <c r="E102" s="39"/>
    </row>
    <row r="103">
      <c r="E103" s="39"/>
    </row>
    <row r="104">
      <c r="E104" s="39"/>
    </row>
    <row r="105">
      <c r="E105" s="39"/>
    </row>
    <row r="106">
      <c r="E106" s="39"/>
    </row>
    <row r="107">
      <c r="E107" s="39"/>
    </row>
    <row r="108">
      <c r="E108" s="39"/>
    </row>
    <row r="109">
      <c r="E109" s="39"/>
    </row>
    <row r="110">
      <c r="E110" s="39"/>
    </row>
    <row r="111">
      <c r="E111" s="39"/>
    </row>
    <row r="112">
      <c r="E112" s="39"/>
    </row>
    <row r="113">
      <c r="E113" s="39"/>
    </row>
    <row r="114">
      <c r="E114" s="39"/>
    </row>
    <row r="115">
      <c r="E115" s="39"/>
    </row>
    <row r="116">
      <c r="E116" s="39"/>
    </row>
    <row r="117">
      <c r="E117" s="39"/>
    </row>
    <row r="118">
      <c r="E118" s="39"/>
    </row>
    <row r="119">
      <c r="E119" s="39"/>
    </row>
    <row r="120">
      <c r="E120" s="39"/>
    </row>
    <row r="121">
      <c r="E121" s="39"/>
    </row>
    <row r="122">
      <c r="E122" s="39"/>
    </row>
    <row r="123">
      <c r="E123" s="39"/>
    </row>
    <row r="124">
      <c r="E124" s="39"/>
    </row>
    <row r="125">
      <c r="E125" s="39"/>
    </row>
    <row r="126">
      <c r="E126" s="39"/>
    </row>
    <row r="127">
      <c r="E127" s="39"/>
    </row>
    <row r="128">
      <c r="E128" s="39"/>
    </row>
    <row r="129">
      <c r="E129" s="39"/>
    </row>
    <row r="130">
      <c r="E130" s="39"/>
    </row>
    <row r="131">
      <c r="E131" s="39"/>
    </row>
    <row r="132">
      <c r="E132" s="39"/>
    </row>
    <row r="133">
      <c r="E133" s="39"/>
    </row>
    <row r="134">
      <c r="E134" s="39"/>
    </row>
    <row r="135">
      <c r="E135" s="39"/>
    </row>
    <row r="136">
      <c r="E136" s="39"/>
    </row>
    <row r="137">
      <c r="E137" s="39"/>
    </row>
    <row r="138">
      <c r="E138" s="39"/>
    </row>
    <row r="139">
      <c r="E139" s="39"/>
    </row>
    <row r="140">
      <c r="E140" s="39"/>
    </row>
    <row r="141">
      <c r="E141" s="39"/>
    </row>
    <row r="142">
      <c r="E142" s="39"/>
    </row>
    <row r="143">
      <c r="E143" s="39"/>
    </row>
    <row r="144">
      <c r="E144" s="39"/>
    </row>
    <row r="145">
      <c r="E145" s="39"/>
    </row>
    <row r="146">
      <c r="E146" s="39"/>
    </row>
    <row r="147">
      <c r="E147" s="39"/>
    </row>
    <row r="148">
      <c r="E148" s="39"/>
    </row>
    <row r="149">
      <c r="E149" s="39"/>
    </row>
    <row r="150">
      <c r="E150" s="39"/>
    </row>
    <row r="151">
      <c r="E151" s="39"/>
    </row>
    <row r="152">
      <c r="E152" s="39"/>
    </row>
    <row r="153">
      <c r="E153" s="39"/>
    </row>
    <row r="154">
      <c r="E154" s="39"/>
    </row>
    <row r="155">
      <c r="E155" s="39"/>
    </row>
    <row r="156">
      <c r="E156" s="39"/>
    </row>
    <row r="157">
      <c r="E157" s="39"/>
    </row>
    <row r="158">
      <c r="E158" s="39"/>
    </row>
    <row r="159">
      <c r="E159" s="39"/>
    </row>
    <row r="160">
      <c r="E160" s="39"/>
    </row>
    <row r="161">
      <c r="E161" s="39"/>
    </row>
    <row r="162">
      <c r="E162" s="39"/>
    </row>
    <row r="163">
      <c r="E163" s="39"/>
    </row>
    <row r="164">
      <c r="E164" s="39"/>
    </row>
    <row r="165">
      <c r="E165" s="39"/>
    </row>
    <row r="166">
      <c r="E166" s="39"/>
    </row>
    <row r="167">
      <c r="E167" s="39"/>
    </row>
    <row r="168">
      <c r="E168" s="39"/>
    </row>
    <row r="169">
      <c r="E169" s="39"/>
    </row>
    <row r="170">
      <c r="E170" s="39"/>
    </row>
    <row r="171">
      <c r="E171" s="39"/>
    </row>
    <row r="172">
      <c r="E172" s="39"/>
    </row>
    <row r="173">
      <c r="E173" s="39"/>
    </row>
    <row r="174">
      <c r="E174" s="39"/>
    </row>
    <row r="175">
      <c r="E175" s="39"/>
    </row>
    <row r="176">
      <c r="E176" s="39"/>
    </row>
    <row r="177">
      <c r="E177" s="39"/>
    </row>
    <row r="178">
      <c r="E178" s="39"/>
    </row>
    <row r="179">
      <c r="E179" s="39"/>
    </row>
    <row r="180">
      <c r="E180" s="39"/>
    </row>
    <row r="181">
      <c r="E181" s="39"/>
    </row>
    <row r="182">
      <c r="E182" s="39"/>
    </row>
    <row r="183">
      <c r="E183" s="39"/>
    </row>
    <row r="184">
      <c r="E184" s="39"/>
    </row>
    <row r="185">
      <c r="E185" s="39"/>
    </row>
    <row r="186">
      <c r="E186" s="39"/>
    </row>
    <row r="187">
      <c r="E187" s="39"/>
    </row>
    <row r="188">
      <c r="E188" s="39"/>
    </row>
    <row r="189">
      <c r="E189" s="39"/>
    </row>
    <row r="190">
      <c r="E190" s="39"/>
    </row>
    <row r="191">
      <c r="E191" s="39"/>
    </row>
    <row r="192">
      <c r="E192" s="39"/>
    </row>
    <row r="193">
      <c r="E193" s="39"/>
    </row>
    <row r="194">
      <c r="E194" s="39"/>
    </row>
    <row r="195">
      <c r="E195" s="39"/>
    </row>
    <row r="196">
      <c r="E196" s="39"/>
    </row>
    <row r="197">
      <c r="E197" s="39"/>
    </row>
    <row r="198">
      <c r="E198" s="39"/>
    </row>
    <row r="199">
      <c r="E199" s="39"/>
    </row>
    <row r="200">
      <c r="E200" s="39"/>
    </row>
    <row r="201">
      <c r="E201" s="39"/>
    </row>
    <row r="202">
      <c r="E202" s="39"/>
    </row>
    <row r="203">
      <c r="E203" s="39"/>
    </row>
    <row r="204">
      <c r="E204" s="39"/>
    </row>
    <row r="205">
      <c r="E205" s="39"/>
    </row>
    <row r="206">
      <c r="E206" s="39"/>
    </row>
    <row r="207">
      <c r="E207" s="39"/>
    </row>
    <row r="208">
      <c r="E208" s="39"/>
    </row>
    <row r="209">
      <c r="E209" s="39"/>
    </row>
    <row r="210">
      <c r="E210" s="39"/>
    </row>
    <row r="211">
      <c r="E211" s="39"/>
    </row>
    <row r="212">
      <c r="E212" s="39"/>
    </row>
    <row r="213">
      <c r="E213" s="39"/>
    </row>
    <row r="214">
      <c r="E214" s="39"/>
    </row>
    <row r="215">
      <c r="E215" s="39"/>
    </row>
    <row r="216">
      <c r="E216" s="39"/>
    </row>
    <row r="217">
      <c r="E217" s="39"/>
    </row>
    <row r="218">
      <c r="E218" s="39"/>
    </row>
    <row r="219">
      <c r="E219" s="39"/>
    </row>
    <row r="220">
      <c r="E220" s="39"/>
    </row>
    <row r="221">
      <c r="E221" s="39"/>
    </row>
    <row r="222">
      <c r="E222" s="39"/>
    </row>
    <row r="223">
      <c r="E223" s="39"/>
    </row>
    <row r="224">
      <c r="E224" s="39"/>
    </row>
    <row r="225">
      <c r="E225" s="39"/>
    </row>
    <row r="226">
      <c r="E226" s="39"/>
    </row>
    <row r="227">
      <c r="E227" s="39"/>
    </row>
    <row r="228">
      <c r="E228" s="39"/>
    </row>
    <row r="229">
      <c r="E229" s="39"/>
    </row>
    <row r="230">
      <c r="E230" s="39"/>
    </row>
    <row r="231">
      <c r="E231" s="39"/>
    </row>
    <row r="232">
      <c r="E232" s="39"/>
    </row>
    <row r="233">
      <c r="E233" s="39"/>
    </row>
    <row r="234">
      <c r="E234" s="39"/>
    </row>
    <row r="235">
      <c r="E235" s="39"/>
    </row>
    <row r="236">
      <c r="E236" s="39"/>
    </row>
    <row r="237">
      <c r="E237" s="39"/>
    </row>
    <row r="238">
      <c r="E238" s="39"/>
    </row>
    <row r="239">
      <c r="E239" s="39"/>
    </row>
    <row r="240">
      <c r="E240" s="39"/>
    </row>
    <row r="241">
      <c r="E241" s="39"/>
    </row>
    <row r="242">
      <c r="E242" s="39"/>
    </row>
    <row r="243">
      <c r="E243" s="39"/>
    </row>
    <row r="244">
      <c r="E244" s="39"/>
    </row>
    <row r="245">
      <c r="E245" s="39"/>
    </row>
    <row r="246">
      <c r="E246" s="39"/>
    </row>
    <row r="247">
      <c r="E247" s="39"/>
    </row>
    <row r="248">
      <c r="E248" s="39"/>
    </row>
    <row r="249">
      <c r="E249" s="39"/>
    </row>
    <row r="250">
      <c r="E250" s="39"/>
    </row>
    <row r="251">
      <c r="E251" s="39"/>
    </row>
    <row r="252">
      <c r="E252" s="39"/>
    </row>
    <row r="253">
      <c r="E253" s="39"/>
    </row>
    <row r="254">
      <c r="E254" s="39"/>
    </row>
    <row r="255">
      <c r="E255" s="39"/>
    </row>
    <row r="256">
      <c r="E256" s="39"/>
    </row>
    <row r="257">
      <c r="E257" s="39"/>
    </row>
    <row r="258">
      <c r="E258" s="39"/>
    </row>
    <row r="259">
      <c r="E259" s="39"/>
    </row>
    <row r="260">
      <c r="E260" s="39"/>
    </row>
    <row r="261">
      <c r="E261" s="39"/>
    </row>
    <row r="262">
      <c r="E262" s="39"/>
    </row>
    <row r="263">
      <c r="E263" s="39"/>
    </row>
    <row r="264">
      <c r="E264" s="39"/>
    </row>
    <row r="265">
      <c r="E265" s="39"/>
    </row>
    <row r="266">
      <c r="E266" s="39"/>
    </row>
    <row r="267">
      <c r="E267" s="39"/>
    </row>
    <row r="268">
      <c r="E268" s="39"/>
    </row>
    <row r="269">
      <c r="E269" s="39"/>
    </row>
    <row r="270">
      <c r="E270" s="39"/>
    </row>
    <row r="271">
      <c r="E271" s="39"/>
    </row>
    <row r="272">
      <c r="E272" s="39"/>
    </row>
    <row r="273">
      <c r="E273" s="39"/>
    </row>
    <row r="274">
      <c r="E274" s="39"/>
    </row>
    <row r="275">
      <c r="E275" s="39"/>
    </row>
    <row r="276">
      <c r="E276" s="39"/>
    </row>
    <row r="277">
      <c r="E277" s="39"/>
    </row>
    <row r="278">
      <c r="E278" s="39"/>
    </row>
    <row r="279">
      <c r="E279" s="39"/>
    </row>
    <row r="280">
      <c r="E280" s="39"/>
    </row>
    <row r="281">
      <c r="E281" s="39"/>
    </row>
    <row r="282">
      <c r="E282" s="39"/>
    </row>
    <row r="283">
      <c r="E283" s="39"/>
    </row>
    <row r="284">
      <c r="E284" s="39"/>
    </row>
    <row r="285">
      <c r="E285" s="39"/>
    </row>
    <row r="286">
      <c r="E286" s="39"/>
    </row>
    <row r="287">
      <c r="E287" s="39"/>
    </row>
    <row r="288">
      <c r="E288" s="39"/>
    </row>
    <row r="289">
      <c r="E289" s="39"/>
    </row>
    <row r="290">
      <c r="E290" s="39"/>
    </row>
    <row r="291">
      <c r="E291" s="39"/>
    </row>
    <row r="292">
      <c r="E292" s="39"/>
    </row>
    <row r="293">
      <c r="E293" s="39"/>
    </row>
    <row r="294">
      <c r="E294" s="39"/>
    </row>
    <row r="295">
      <c r="E295" s="39"/>
    </row>
    <row r="296">
      <c r="E296" s="39"/>
    </row>
    <row r="297">
      <c r="E297" s="39"/>
    </row>
    <row r="298">
      <c r="E298" s="39"/>
    </row>
    <row r="299">
      <c r="E299" s="39"/>
    </row>
    <row r="300">
      <c r="E300" s="39"/>
    </row>
    <row r="301">
      <c r="E301" s="39"/>
    </row>
    <row r="302">
      <c r="E302" s="39"/>
    </row>
    <row r="303">
      <c r="E303" s="39"/>
    </row>
    <row r="304">
      <c r="E304" s="39"/>
    </row>
    <row r="305">
      <c r="E305" s="39"/>
    </row>
    <row r="306">
      <c r="E306" s="39"/>
    </row>
    <row r="307">
      <c r="E307" s="39"/>
    </row>
    <row r="308">
      <c r="E308" s="39"/>
    </row>
    <row r="309">
      <c r="E309" s="39"/>
    </row>
    <row r="310">
      <c r="E310" s="39"/>
    </row>
    <row r="311">
      <c r="E311" s="39"/>
    </row>
    <row r="312">
      <c r="E312" s="39"/>
    </row>
    <row r="313">
      <c r="E313" s="39"/>
    </row>
    <row r="314">
      <c r="E314" s="39"/>
    </row>
    <row r="315">
      <c r="E315" s="39"/>
    </row>
    <row r="316">
      <c r="E316" s="39"/>
    </row>
    <row r="317">
      <c r="E317" s="39"/>
    </row>
    <row r="318">
      <c r="E318" s="39"/>
    </row>
    <row r="319">
      <c r="E319" s="39"/>
    </row>
    <row r="320">
      <c r="E320" s="39"/>
    </row>
    <row r="321">
      <c r="E321" s="39"/>
    </row>
    <row r="322">
      <c r="E322" s="39"/>
    </row>
    <row r="323">
      <c r="E323" s="39"/>
    </row>
    <row r="324">
      <c r="E324" s="39"/>
    </row>
    <row r="325">
      <c r="E325" s="39"/>
    </row>
    <row r="326">
      <c r="E326" s="39"/>
    </row>
    <row r="327">
      <c r="E327" s="39"/>
    </row>
    <row r="328">
      <c r="E328" s="39"/>
    </row>
    <row r="329">
      <c r="E329" s="39"/>
    </row>
    <row r="330">
      <c r="E330" s="39"/>
    </row>
    <row r="331">
      <c r="E331" s="39"/>
    </row>
    <row r="332">
      <c r="E332" s="39"/>
    </row>
    <row r="333">
      <c r="E333" s="39"/>
    </row>
    <row r="334">
      <c r="E334" s="39"/>
    </row>
    <row r="335">
      <c r="E335" s="39"/>
    </row>
    <row r="336">
      <c r="E336" s="39"/>
    </row>
    <row r="337">
      <c r="E337" s="39"/>
    </row>
    <row r="338">
      <c r="E338" s="39"/>
    </row>
    <row r="339">
      <c r="E339" s="39"/>
    </row>
    <row r="340">
      <c r="E340" s="39"/>
    </row>
    <row r="341">
      <c r="E341" s="39"/>
    </row>
    <row r="342">
      <c r="E342" s="39"/>
    </row>
    <row r="343">
      <c r="E343" s="39"/>
    </row>
    <row r="344">
      <c r="E344" s="39"/>
    </row>
    <row r="345">
      <c r="E345" s="39"/>
    </row>
    <row r="346">
      <c r="E346" s="39"/>
    </row>
    <row r="347">
      <c r="E347" s="39"/>
    </row>
    <row r="348">
      <c r="E348" s="39"/>
    </row>
    <row r="349">
      <c r="E349" s="39"/>
    </row>
    <row r="350">
      <c r="E350" s="39"/>
    </row>
    <row r="351">
      <c r="E351" s="39"/>
    </row>
    <row r="352">
      <c r="E352" s="39"/>
    </row>
    <row r="353">
      <c r="E353" s="39"/>
    </row>
    <row r="354">
      <c r="E354" s="39"/>
    </row>
    <row r="355">
      <c r="E355" s="39"/>
    </row>
    <row r="356">
      <c r="E356" s="39"/>
    </row>
    <row r="357">
      <c r="E357" s="39"/>
    </row>
    <row r="358">
      <c r="E358" s="39"/>
    </row>
    <row r="359">
      <c r="E359" s="39"/>
    </row>
    <row r="360">
      <c r="E360" s="39"/>
    </row>
    <row r="361">
      <c r="E361" s="39"/>
    </row>
    <row r="362">
      <c r="E362" s="39"/>
    </row>
    <row r="363">
      <c r="E363" s="39"/>
    </row>
    <row r="364">
      <c r="E364" s="39"/>
    </row>
    <row r="365">
      <c r="E365" s="39"/>
    </row>
    <row r="366">
      <c r="E366" s="39"/>
    </row>
    <row r="367">
      <c r="E367" s="39"/>
    </row>
    <row r="368">
      <c r="E368" s="39"/>
    </row>
    <row r="369">
      <c r="E369" s="39"/>
    </row>
    <row r="370">
      <c r="E370" s="39"/>
    </row>
    <row r="371">
      <c r="E371" s="39"/>
    </row>
    <row r="372">
      <c r="E372" s="39"/>
    </row>
    <row r="373">
      <c r="E373" s="39"/>
    </row>
    <row r="374">
      <c r="E374" s="39"/>
    </row>
    <row r="375">
      <c r="E375" s="39"/>
    </row>
    <row r="376">
      <c r="E376" s="39"/>
    </row>
    <row r="377">
      <c r="E377" s="39"/>
    </row>
    <row r="378">
      <c r="E378" s="39"/>
    </row>
    <row r="379">
      <c r="E379" s="39"/>
    </row>
    <row r="380">
      <c r="E380" s="39"/>
    </row>
    <row r="381">
      <c r="E381" s="39"/>
    </row>
    <row r="382">
      <c r="E382" s="39"/>
    </row>
    <row r="383">
      <c r="E383" s="39"/>
    </row>
    <row r="384">
      <c r="E384" s="39"/>
    </row>
    <row r="385">
      <c r="E385" s="39"/>
    </row>
    <row r="386">
      <c r="E386" s="39"/>
    </row>
    <row r="387">
      <c r="E387" s="39"/>
    </row>
    <row r="388">
      <c r="E388" s="39"/>
    </row>
    <row r="389">
      <c r="E389" s="39"/>
    </row>
    <row r="390">
      <c r="E390" s="39"/>
    </row>
    <row r="391">
      <c r="E391" s="39"/>
    </row>
    <row r="392">
      <c r="E392" s="39"/>
    </row>
    <row r="393">
      <c r="E393" s="39"/>
    </row>
    <row r="394">
      <c r="E394" s="39"/>
    </row>
    <row r="395">
      <c r="E395" s="39"/>
    </row>
    <row r="396">
      <c r="E396" s="39"/>
    </row>
    <row r="397">
      <c r="E397" s="39"/>
    </row>
    <row r="398">
      <c r="E398" s="39"/>
    </row>
    <row r="399">
      <c r="E399" s="39"/>
    </row>
    <row r="400">
      <c r="E400" s="39"/>
    </row>
    <row r="401">
      <c r="E401" s="39"/>
    </row>
    <row r="402">
      <c r="E402" s="39"/>
    </row>
    <row r="403">
      <c r="E403" s="39"/>
    </row>
    <row r="404">
      <c r="E404" s="39"/>
    </row>
    <row r="405">
      <c r="E405" s="39"/>
    </row>
    <row r="406">
      <c r="E406" s="39"/>
    </row>
    <row r="407">
      <c r="E407" s="39"/>
    </row>
    <row r="408">
      <c r="E408" s="39"/>
    </row>
    <row r="409">
      <c r="E409" s="39"/>
    </row>
    <row r="410">
      <c r="E410" s="39"/>
    </row>
    <row r="411">
      <c r="E411" s="39"/>
    </row>
    <row r="412">
      <c r="E412" s="39"/>
    </row>
    <row r="413">
      <c r="E413" s="39"/>
    </row>
    <row r="414">
      <c r="E414" s="39"/>
    </row>
    <row r="415">
      <c r="E415" s="39"/>
    </row>
    <row r="416">
      <c r="E416" s="39"/>
    </row>
    <row r="417">
      <c r="E417" s="39"/>
    </row>
    <row r="418">
      <c r="E418" s="39"/>
    </row>
    <row r="419">
      <c r="E419" s="39"/>
    </row>
    <row r="420">
      <c r="E420" s="39"/>
    </row>
    <row r="421">
      <c r="E421" s="39"/>
    </row>
    <row r="422">
      <c r="E422" s="39"/>
    </row>
    <row r="423">
      <c r="E423" s="39"/>
    </row>
    <row r="424">
      <c r="E424" s="39"/>
    </row>
    <row r="425">
      <c r="E425" s="39"/>
    </row>
    <row r="426">
      <c r="E426" s="39"/>
    </row>
    <row r="427">
      <c r="E427" s="39"/>
    </row>
    <row r="428">
      <c r="E428" s="39"/>
    </row>
    <row r="429">
      <c r="E429" s="39"/>
    </row>
    <row r="430">
      <c r="E430" s="39"/>
    </row>
    <row r="431">
      <c r="E431" s="39"/>
    </row>
    <row r="432">
      <c r="E432" s="39"/>
    </row>
    <row r="433">
      <c r="E433" s="39"/>
    </row>
    <row r="434">
      <c r="E434" s="39"/>
    </row>
    <row r="435">
      <c r="E435" s="39"/>
    </row>
    <row r="436">
      <c r="E436" s="39"/>
    </row>
    <row r="437">
      <c r="E437" s="39"/>
    </row>
    <row r="438">
      <c r="E438" s="39"/>
    </row>
    <row r="439">
      <c r="E439" s="39"/>
    </row>
    <row r="440">
      <c r="E440" s="39"/>
    </row>
    <row r="441">
      <c r="E441" s="39"/>
    </row>
    <row r="442">
      <c r="E442" s="39"/>
    </row>
    <row r="443">
      <c r="E443" s="39"/>
    </row>
    <row r="444">
      <c r="E444" s="39"/>
    </row>
    <row r="445">
      <c r="E445" s="39"/>
    </row>
    <row r="446">
      <c r="E446" s="39"/>
    </row>
    <row r="447">
      <c r="E447" s="39"/>
    </row>
    <row r="448">
      <c r="E448" s="39"/>
    </row>
    <row r="449">
      <c r="E449" s="39"/>
    </row>
    <row r="450">
      <c r="E450" s="39"/>
    </row>
    <row r="451">
      <c r="E451" s="39"/>
    </row>
    <row r="452">
      <c r="E452" s="39"/>
    </row>
    <row r="453">
      <c r="E453" s="39"/>
    </row>
    <row r="454">
      <c r="E454" s="39"/>
    </row>
    <row r="455">
      <c r="E455" s="39"/>
    </row>
    <row r="456">
      <c r="E456" s="39"/>
    </row>
    <row r="457">
      <c r="E457" s="39"/>
    </row>
    <row r="458">
      <c r="E458" s="39"/>
    </row>
    <row r="459">
      <c r="E459" s="39"/>
    </row>
    <row r="460">
      <c r="E460" s="39"/>
    </row>
    <row r="461">
      <c r="E461" s="39"/>
    </row>
    <row r="462">
      <c r="E462" s="39"/>
    </row>
    <row r="463">
      <c r="E463" s="39"/>
    </row>
    <row r="464">
      <c r="E464" s="39"/>
    </row>
    <row r="465">
      <c r="E465" s="39"/>
    </row>
    <row r="466">
      <c r="E466" s="39"/>
    </row>
    <row r="467">
      <c r="E467" s="39"/>
    </row>
    <row r="468">
      <c r="E468" s="39"/>
    </row>
    <row r="469">
      <c r="E469" s="39"/>
    </row>
    <row r="470">
      <c r="E470" s="39"/>
    </row>
    <row r="471">
      <c r="E471" s="39"/>
    </row>
    <row r="472">
      <c r="E472" s="39"/>
    </row>
    <row r="473">
      <c r="E473" s="39"/>
    </row>
    <row r="474">
      <c r="E474" s="39"/>
    </row>
    <row r="475">
      <c r="E475" s="39"/>
    </row>
    <row r="476">
      <c r="E476" s="39"/>
    </row>
    <row r="477">
      <c r="E477" s="39"/>
    </row>
    <row r="478">
      <c r="E478" s="39"/>
    </row>
    <row r="479">
      <c r="E479" s="39"/>
    </row>
    <row r="480">
      <c r="E480" s="39"/>
    </row>
    <row r="481">
      <c r="E481" s="39"/>
    </row>
    <row r="482">
      <c r="E482" s="39"/>
    </row>
    <row r="483">
      <c r="E483" s="39"/>
    </row>
    <row r="484">
      <c r="E484" s="39"/>
    </row>
    <row r="485">
      <c r="E485" s="39"/>
    </row>
    <row r="486">
      <c r="E486" s="39"/>
    </row>
    <row r="487">
      <c r="E487" s="39"/>
    </row>
    <row r="488">
      <c r="E488" s="39"/>
    </row>
    <row r="489">
      <c r="E489" s="39"/>
    </row>
    <row r="490">
      <c r="E490" s="39"/>
    </row>
    <row r="491">
      <c r="E491" s="39"/>
    </row>
    <row r="492">
      <c r="E492" s="39"/>
    </row>
    <row r="493">
      <c r="E493" s="39"/>
    </row>
    <row r="494">
      <c r="E494" s="39"/>
    </row>
    <row r="495">
      <c r="E495" s="39"/>
    </row>
    <row r="496">
      <c r="E496" s="39"/>
    </row>
    <row r="497">
      <c r="E497" s="39"/>
    </row>
    <row r="498">
      <c r="E498" s="39"/>
    </row>
    <row r="499">
      <c r="E499" s="39"/>
    </row>
    <row r="500">
      <c r="E500" s="39"/>
    </row>
    <row r="501">
      <c r="E501" s="39"/>
    </row>
    <row r="502">
      <c r="E502" s="39"/>
    </row>
    <row r="503">
      <c r="E503" s="39"/>
    </row>
    <row r="504">
      <c r="E504" s="39"/>
    </row>
    <row r="505">
      <c r="E505" s="39"/>
    </row>
    <row r="506">
      <c r="E506" s="39"/>
    </row>
    <row r="507">
      <c r="E507" s="39"/>
    </row>
    <row r="508">
      <c r="E508" s="39"/>
    </row>
    <row r="509">
      <c r="E509" s="39"/>
    </row>
    <row r="510">
      <c r="E510" s="39"/>
    </row>
    <row r="511">
      <c r="E511" s="39"/>
    </row>
    <row r="512">
      <c r="E512" s="39"/>
    </row>
    <row r="513">
      <c r="E513" s="39"/>
    </row>
    <row r="514">
      <c r="E514" s="39"/>
    </row>
    <row r="515">
      <c r="E515" s="39"/>
    </row>
    <row r="516">
      <c r="E516" s="39"/>
    </row>
    <row r="517">
      <c r="E517" s="39"/>
    </row>
    <row r="518">
      <c r="E518" s="39"/>
    </row>
    <row r="519">
      <c r="E519" s="39"/>
    </row>
    <row r="520">
      <c r="E520" s="39"/>
    </row>
    <row r="521">
      <c r="E521" s="39"/>
    </row>
    <row r="522">
      <c r="E522" s="39"/>
    </row>
    <row r="523">
      <c r="E523" s="39"/>
    </row>
    <row r="524">
      <c r="E524" s="39"/>
    </row>
    <row r="525">
      <c r="E525" s="39"/>
    </row>
    <row r="526">
      <c r="E526" s="39"/>
    </row>
    <row r="527">
      <c r="E527" s="39"/>
    </row>
    <row r="528">
      <c r="E528" s="39"/>
    </row>
    <row r="529">
      <c r="E529" s="39"/>
    </row>
    <row r="530">
      <c r="E530" s="39"/>
    </row>
    <row r="531">
      <c r="E531" s="39"/>
    </row>
    <row r="532">
      <c r="E532" s="39"/>
    </row>
    <row r="533">
      <c r="E533" s="39"/>
    </row>
    <row r="534">
      <c r="E534" s="39"/>
    </row>
    <row r="535">
      <c r="E535" s="39"/>
    </row>
    <row r="536">
      <c r="E536" s="39"/>
    </row>
    <row r="537">
      <c r="E537" s="39"/>
    </row>
    <row r="538">
      <c r="E538" s="39"/>
    </row>
    <row r="539">
      <c r="E539" s="39"/>
    </row>
    <row r="540">
      <c r="E540" s="39"/>
    </row>
    <row r="541">
      <c r="E541" s="39"/>
    </row>
    <row r="542">
      <c r="E542" s="39"/>
    </row>
    <row r="543">
      <c r="E543" s="39"/>
    </row>
    <row r="544">
      <c r="E544" s="39"/>
    </row>
    <row r="545">
      <c r="E545" s="39"/>
    </row>
    <row r="546">
      <c r="E546" s="39"/>
    </row>
    <row r="547">
      <c r="E547" s="39"/>
    </row>
    <row r="548">
      <c r="E548" s="39"/>
    </row>
    <row r="549">
      <c r="E549" s="39"/>
    </row>
    <row r="550">
      <c r="E550" s="39"/>
    </row>
    <row r="551">
      <c r="E551" s="39"/>
    </row>
    <row r="552">
      <c r="E552" s="39"/>
    </row>
    <row r="553">
      <c r="E553" s="39"/>
    </row>
    <row r="554">
      <c r="E554" s="39"/>
    </row>
    <row r="555">
      <c r="E555" s="39"/>
    </row>
    <row r="556">
      <c r="E556" s="39"/>
    </row>
    <row r="557">
      <c r="E557" s="39"/>
    </row>
    <row r="558">
      <c r="E558" s="39"/>
    </row>
    <row r="559">
      <c r="E559" s="39"/>
    </row>
    <row r="560">
      <c r="E560" s="39"/>
    </row>
    <row r="561">
      <c r="E561" s="39"/>
    </row>
    <row r="562">
      <c r="E562" s="39"/>
    </row>
    <row r="563">
      <c r="E563" s="39"/>
    </row>
    <row r="564">
      <c r="E564" s="39"/>
    </row>
    <row r="565">
      <c r="E565" s="39"/>
    </row>
    <row r="566">
      <c r="E566" s="39"/>
    </row>
    <row r="567">
      <c r="E567" s="39"/>
    </row>
    <row r="568">
      <c r="E568" s="39"/>
    </row>
    <row r="569">
      <c r="E569" s="39"/>
    </row>
    <row r="570">
      <c r="E570" s="39"/>
    </row>
    <row r="571">
      <c r="E571" s="39"/>
    </row>
    <row r="572">
      <c r="E572" s="39"/>
    </row>
    <row r="573">
      <c r="E573" s="39"/>
    </row>
    <row r="574">
      <c r="E574" s="39"/>
    </row>
    <row r="575">
      <c r="E575" s="39"/>
    </row>
    <row r="576">
      <c r="E576" s="39"/>
    </row>
    <row r="577">
      <c r="E577" s="39"/>
    </row>
    <row r="578">
      <c r="E578" s="39"/>
    </row>
    <row r="579">
      <c r="E579" s="39"/>
    </row>
    <row r="580">
      <c r="E580" s="39"/>
    </row>
    <row r="581">
      <c r="E581" s="39"/>
    </row>
    <row r="582">
      <c r="E582" s="39"/>
    </row>
    <row r="583">
      <c r="E583" s="39"/>
    </row>
    <row r="584">
      <c r="E584" s="39"/>
    </row>
    <row r="585">
      <c r="E585" s="39"/>
    </row>
    <row r="586">
      <c r="E586" s="39"/>
    </row>
    <row r="587">
      <c r="E587" s="39"/>
    </row>
    <row r="588">
      <c r="E588" s="39"/>
    </row>
    <row r="589">
      <c r="E589" s="39"/>
    </row>
    <row r="590">
      <c r="E590" s="39"/>
    </row>
    <row r="591">
      <c r="E591" s="39"/>
    </row>
    <row r="592">
      <c r="E592" s="39"/>
    </row>
    <row r="593">
      <c r="E593" s="39"/>
    </row>
    <row r="594">
      <c r="E594" s="39"/>
    </row>
    <row r="595">
      <c r="E595" s="39"/>
    </row>
    <row r="596">
      <c r="E596" s="39"/>
    </row>
    <row r="597">
      <c r="E597" s="39"/>
    </row>
    <row r="598">
      <c r="E598" s="39"/>
    </row>
    <row r="599">
      <c r="E599" s="39"/>
    </row>
    <row r="600">
      <c r="E600" s="39"/>
    </row>
    <row r="601">
      <c r="E601" s="39"/>
    </row>
    <row r="602">
      <c r="E602" s="39"/>
    </row>
    <row r="603">
      <c r="E603" s="39"/>
    </row>
    <row r="604">
      <c r="E604" s="39"/>
    </row>
    <row r="605">
      <c r="E605" s="39"/>
    </row>
    <row r="606">
      <c r="E606" s="39"/>
    </row>
    <row r="607">
      <c r="E607" s="39"/>
    </row>
    <row r="608">
      <c r="E608" s="39"/>
    </row>
    <row r="609">
      <c r="E609" s="39"/>
    </row>
    <row r="610">
      <c r="E610" s="39"/>
    </row>
    <row r="611">
      <c r="E611" s="39"/>
    </row>
    <row r="612">
      <c r="E612" s="39"/>
    </row>
    <row r="613">
      <c r="E613" s="39"/>
    </row>
    <row r="614">
      <c r="E614" s="39"/>
    </row>
    <row r="615">
      <c r="E615" s="39"/>
    </row>
    <row r="616">
      <c r="E616" s="39"/>
    </row>
    <row r="617">
      <c r="E617" s="39"/>
    </row>
    <row r="618">
      <c r="E618" s="39"/>
    </row>
    <row r="619">
      <c r="E619" s="39"/>
    </row>
    <row r="620">
      <c r="E620" s="39"/>
    </row>
    <row r="621">
      <c r="E621" s="39"/>
    </row>
    <row r="622">
      <c r="E622" s="39"/>
    </row>
    <row r="623">
      <c r="E623" s="39"/>
    </row>
    <row r="624">
      <c r="E624" s="39"/>
    </row>
    <row r="625">
      <c r="E625" s="39"/>
    </row>
    <row r="626">
      <c r="E626" s="39"/>
    </row>
    <row r="627">
      <c r="E627" s="39"/>
    </row>
    <row r="628">
      <c r="E628" s="39"/>
    </row>
    <row r="629">
      <c r="E629" s="39"/>
    </row>
    <row r="630">
      <c r="E630" s="39"/>
    </row>
    <row r="631">
      <c r="E631" s="39"/>
    </row>
    <row r="632">
      <c r="E632" s="39"/>
    </row>
    <row r="633">
      <c r="E633" s="39"/>
    </row>
    <row r="634">
      <c r="E634" s="39"/>
    </row>
    <row r="635">
      <c r="E635" s="39"/>
    </row>
    <row r="636">
      <c r="E636" s="39"/>
    </row>
    <row r="637">
      <c r="E637" s="39"/>
    </row>
    <row r="638">
      <c r="E638" s="39"/>
    </row>
    <row r="639">
      <c r="E639" s="39"/>
    </row>
    <row r="640">
      <c r="E640" s="39"/>
    </row>
    <row r="641">
      <c r="E641" s="39"/>
    </row>
    <row r="642">
      <c r="E642" s="39"/>
    </row>
    <row r="643">
      <c r="E643" s="39"/>
    </row>
    <row r="644">
      <c r="E644" s="39"/>
    </row>
    <row r="645">
      <c r="E645" s="39"/>
    </row>
    <row r="646">
      <c r="E646" s="39"/>
    </row>
    <row r="647">
      <c r="E647" s="39"/>
    </row>
    <row r="648">
      <c r="E648" s="39"/>
    </row>
    <row r="649">
      <c r="E649" s="39"/>
    </row>
    <row r="650">
      <c r="E650" s="39"/>
    </row>
    <row r="651">
      <c r="E651" s="39"/>
    </row>
    <row r="652">
      <c r="E652" s="39"/>
    </row>
    <row r="653">
      <c r="E653" s="39"/>
    </row>
    <row r="654">
      <c r="E654" s="39"/>
    </row>
    <row r="655">
      <c r="E655" s="39"/>
    </row>
    <row r="656">
      <c r="E656" s="39"/>
    </row>
    <row r="657">
      <c r="E657" s="39"/>
    </row>
    <row r="658">
      <c r="E658" s="39"/>
    </row>
    <row r="659">
      <c r="E659" s="39"/>
    </row>
    <row r="660">
      <c r="E660" s="39"/>
    </row>
    <row r="661">
      <c r="E661" s="39"/>
    </row>
    <row r="662">
      <c r="E662" s="39"/>
    </row>
    <row r="663">
      <c r="E663" s="39"/>
    </row>
    <row r="664">
      <c r="E664" s="39"/>
    </row>
    <row r="665">
      <c r="E665" s="39"/>
    </row>
    <row r="666">
      <c r="E666" s="39"/>
    </row>
    <row r="667">
      <c r="E667" s="39"/>
    </row>
    <row r="668">
      <c r="E668" s="39"/>
    </row>
    <row r="669">
      <c r="E669" s="39"/>
    </row>
    <row r="670">
      <c r="E670" s="39"/>
    </row>
    <row r="671">
      <c r="E671" s="39"/>
    </row>
    <row r="672">
      <c r="E672" s="39"/>
    </row>
    <row r="673">
      <c r="E673" s="39"/>
    </row>
    <row r="674">
      <c r="E674" s="39"/>
    </row>
    <row r="675">
      <c r="E675" s="39"/>
    </row>
    <row r="676">
      <c r="E676" s="39"/>
    </row>
    <row r="677">
      <c r="E677" s="39"/>
    </row>
    <row r="678">
      <c r="E678" s="39"/>
    </row>
    <row r="679">
      <c r="E679" s="39"/>
    </row>
    <row r="680">
      <c r="E680" s="39"/>
    </row>
    <row r="681">
      <c r="E681" s="39"/>
    </row>
    <row r="682">
      <c r="E682" s="39"/>
    </row>
    <row r="683">
      <c r="E683" s="39"/>
    </row>
    <row r="684">
      <c r="E684" s="39"/>
    </row>
    <row r="685">
      <c r="E685" s="39"/>
    </row>
    <row r="686">
      <c r="E686" s="39"/>
    </row>
    <row r="687">
      <c r="E687" s="39"/>
    </row>
    <row r="688">
      <c r="E688" s="39"/>
    </row>
    <row r="689">
      <c r="E689" s="39"/>
    </row>
    <row r="690">
      <c r="E690" s="39"/>
    </row>
    <row r="691">
      <c r="E691" s="39"/>
    </row>
    <row r="692">
      <c r="E692" s="39"/>
    </row>
    <row r="693">
      <c r="E693" s="39"/>
    </row>
    <row r="694">
      <c r="E694" s="39"/>
    </row>
    <row r="695">
      <c r="E695" s="39"/>
    </row>
    <row r="696">
      <c r="E696" s="39"/>
    </row>
    <row r="697">
      <c r="E697" s="39"/>
    </row>
    <row r="698">
      <c r="E698" s="39"/>
    </row>
    <row r="699">
      <c r="E699" s="39"/>
    </row>
    <row r="700">
      <c r="E700" s="39"/>
    </row>
    <row r="701">
      <c r="E701" s="39"/>
    </row>
    <row r="702">
      <c r="E702" s="39"/>
    </row>
    <row r="703">
      <c r="E703" s="39"/>
    </row>
    <row r="704">
      <c r="E704" s="39"/>
    </row>
    <row r="705">
      <c r="E705" s="39"/>
    </row>
    <row r="706">
      <c r="E706" s="39"/>
    </row>
    <row r="707">
      <c r="E707" s="39"/>
    </row>
    <row r="708">
      <c r="E708" s="39"/>
    </row>
    <row r="709">
      <c r="E709" s="39"/>
    </row>
    <row r="710">
      <c r="E710" s="39"/>
    </row>
    <row r="711">
      <c r="E711" s="39"/>
    </row>
    <row r="712">
      <c r="E712" s="39"/>
    </row>
    <row r="713">
      <c r="E713" s="39"/>
    </row>
    <row r="714">
      <c r="E714" s="39"/>
    </row>
    <row r="715">
      <c r="E715" s="39"/>
    </row>
    <row r="716">
      <c r="E716" s="39"/>
    </row>
    <row r="717">
      <c r="E717" s="39"/>
    </row>
    <row r="718">
      <c r="E718" s="39"/>
    </row>
    <row r="719">
      <c r="E719" s="39"/>
    </row>
    <row r="720">
      <c r="E720" s="39"/>
    </row>
    <row r="721">
      <c r="E721" s="39"/>
    </row>
    <row r="722">
      <c r="E722" s="39"/>
    </row>
    <row r="723">
      <c r="E723" s="39"/>
    </row>
    <row r="724">
      <c r="E724" s="39"/>
    </row>
    <row r="725">
      <c r="E725" s="39"/>
    </row>
    <row r="726">
      <c r="E726" s="39"/>
    </row>
    <row r="727">
      <c r="E727" s="39"/>
    </row>
    <row r="728">
      <c r="E728" s="39"/>
    </row>
    <row r="729">
      <c r="E729" s="39"/>
    </row>
    <row r="730">
      <c r="E730" s="39"/>
    </row>
    <row r="731">
      <c r="E731" s="39"/>
    </row>
    <row r="732">
      <c r="E732" s="39"/>
    </row>
    <row r="733">
      <c r="E733" s="39"/>
    </row>
    <row r="734">
      <c r="E734" s="39"/>
    </row>
    <row r="735">
      <c r="E735" s="39"/>
    </row>
    <row r="736">
      <c r="E736" s="39"/>
    </row>
    <row r="737">
      <c r="E737" s="39"/>
    </row>
    <row r="738">
      <c r="E738" s="39"/>
    </row>
    <row r="739">
      <c r="E739" s="39"/>
    </row>
    <row r="740">
      <c r="E740" s="39"/>
    </row>
    <row r="741">
      <c r="E741" s="39"/>
    </row>
    <row r="742">
      <c r="E742" s="39"/>
    </row>
    <row r="743">
      <c r="E743" s="39"/>
    </row>
    <row r="744">
      <c r="E744" s="39"/>
    </row>
    <row r="745">
      <c r="E745" s="39"/>
    </row>
    <row r="746">
      <c r="E746" s="39"/>
    </row>
    <row r="747">
      <c r="E747" s="39"/>
    </row>
    <row r="748">
      <c r="E748" s="39"/>
    </row>
    <row r="749">
      <c r="E749" s="39"/>
    </row>
    <row r="750">
      <c r="E750" s="39"/>
    </row>
    <row r="751">
      <c r="E751" s="39"/>
    </row>
    <row r="752">
      <c r="E752" s="39"/>
    </row>
    <row r="753">
      <c r="E753" s="39"/>
    </row>
    <row r="754">
      <c r="E754" s="39"/>
    </row>
    <row r="755">
      <c r="E755" s="39"/>
    </row>
    <row r="756">
      <c r="E756" s="39"/>
    </row>
    <row r="757">
      <c r="E757" s="39"/>
    </row>
    <row r="758">
      <c r="E758" s="39"/>
    </row>
    <row r="759">
      <c r="E759" s="39"/>
    </row>
    <row r="760">
      <c r="E760" s="39"/>
    </row>
    <row r="761">
      <c r="E761" s="39"/>
    </row>
    <row r="762">
      <c r="E762" s="39"/>
    </row>
    <row r="763">
      <c r="E763" s="39"/>
    </row>
    <row r="764">
      <c r="E764" s="39"/>
    </row>
    <row r="765">
      <c r="E765" s="39"/>
    </row>
    <row r="766">
      <c r="E766" s="39"/>
    </row>
    <row r="767">
      <c r="E767" s="39"/>
    </row>
    <row r="768">
      <c r="E768" s="39"/>
    </row>
    <row r="769">
      <c r="E769" s="39"/>
    </row>
    <row r="770">
      <c r="E770" s="39"/>
    </row>
    <row r="771">
      <c r="E771" s="39"/>
    </row>
    <row r="772">
      <c r="E772" s="39"/>
    </row>
    <row r="773">
      <c r="E773" s="39"/>
    </row>
    <row r="774">
      <c r="E774" s="39"/>
    </row>
    <row r="775">
      <c r="E775" s="39"/>
    </row>
    <row r="776">
      <c r="E776" s="39"/>
    </row>
    <row r="777">
      <c r="E777" s="39"/>
    </row>
    <row r="778">
      <c r="E778" s="39"/>
    </row>
    <row r="779">
      <c r="E779" s="39"/>
    </row>
    <row r="780">
      <c r="E780" s="39"/>
    </row>
    <row r="781">
      <c r="E781" s="39"/>
    </row>
    <row r="782">
      <c r="E782" s="39"/>
    </row>
    <row r="783">
      <c r="E783" s="39"/>
    </row>
    <row r="784">
      <c r="E784" s="39"/>
    </row>
    <row r="785">
      <c r="E785" s="39"/>
    </row>
    <row r="786">
      <c r="E786" s="39"/>
    </row>
    <row r="787">
      <c r="E787" s="39"/>
    </row>
    <row r="788">
      <c r="E788" s="39"/>
    </row>
    <row r="789">
      <c r="E789" s="39"/>
    </row>
    <row r="790">
      <c r="E790" s="39"/>
    </row>
    <row r="791">
      <c r="E791" s="39"/>
    </row>
    <row r="792">
      <c r="E792" s="39"/>
    </row>
    <row r="793">
      <c r="E793" s="39"/>
    </row>
    <row r="794">
      <c r="E794" s="39"/>
    </row>
    <row r="795">
      <c r="E795" s="39"/>
    </row>
    <row r="796">
      <c r="E796" s="39"/>
    </row>
    <row r="797">
      <c r="E797" s="39"/>
    </row>
    <row r="798">
      <c r="E798" s="39"/>
    </row>
    <row r="799">
      <c r="E799" s="39"/>
    </row>
    <row r="800">
      <c r="E800" s="39"/>
    </row>
    <row r="801">
      <c r="E801" s="39"/>
    </row>
    <row r="802">
      <c r="E802" s="39"/>
    </row>
    <row r="803">
      <c r="E803" s="39"/>
    </row>
    <row r="804">
      <c r="E804" s="39"/>
    </row>
    <row r="805">
      <c r="E805" s="39"/>
    </row>
    <row r="806">
      <c r="E806" s="39"/>
    </row>
    <row r="807">
      <c r="E807" s="39"/>
    </row>
    <row r="808">
      <c r="E808" s="39"/>
    </row>
    <row r="809">
      <c r="E809" s="39"/>
    </row>
    <row r="810">
      <c r="E810" s="39"/>
    </row>
    <row r="811">
      <c r="E811" s="39"/>
    </row>
    <row r="812">
      <c r="E812" s="39"/>
    </row>
    <row r="813">
      <c r="E813" s="39"/>
    </row>
    <row r="814">
      <c r="E814" s="39"/>
    </row>
    <row r="815">
      <c r="E815" s="39"/>
    </row>
    <row r="816">
      <c r="E816" s="39"/>
    </row>
    <row r="817">
      <c r="E817" s="39"/>
    </row>
    <row r="818">
      <c r="E818" s="39"/>
    </row>
    <row r="819">
      <c r="E819" s="39"/>
    </row>
    <row r="820">
      <c r="E820" s="39"/>
    </row>
    <row r="821">
      <c r="E821" s="39"/>
    </row>
    <row r="822">
      <c r="E822" s="39"/>
    </row>
    <row r="823">
      <c r="E823" s="39"/>
    </row>
    <row r="824">
      <c r="E824" s="39"/>
    </row>
    <row r="825">
      <c r="E825" s="39"/>
    </row>
    <row r="826">
      <c r="E826" s="39"/>
    </row>
    <row r="827">
      <c r="E827" s="39"/>
    </row>
    <row r="828">
      <c r="E828" s="39"/>
    </row>
    <row r="829">
      <c r="E829" s="39"/>
    </row>
    <row r="830">
      <c r="E830" s="39"/>
    </row>
    <row r="831">
      <c r="E831" s="39"/>
    </row>
    <row r="832">
      <c r="E832" s="39"/>
    </row>
    <row r="833">
      <c r="E833" s="39"/>
    </row>
    <row r="834">
      <c r="E834" s="39"/>
    </row>
    <row r="835">
      <c r="E835" s="39"/>
    </row>
    <row r="836">
      <c r="E836" s="39"/>
    </row>
    <row r="837">
      <c r="E837" s="39"/>
    </row>
    <row r="838">
      <c r="E838" s="39"/>
    </row>
    <row r="839">
      <c r="E839" s="39"/>
    </row>
    <row r="840">
      <c r="E840" s="39"/>
    </row>
    <row r="841">
      <c r="E841" s="39"/>
    </row>
    <row r="842">
      <c r="E842" s="39"/>
    </row>
    <row r="843">
      <c r="E843" s="39"/>
    </row>
    <row r="844">
      <c r="E844" s="39"/>
    </row>
    <row r="845">
      <c r="E845" s="39"/>
    </row>
    <row r="846">
      <c r="E846" s="39"/>
    </row>
    <row r="847">
      <c r="E847" s="39"/>
    </row>
    <row r="848">
      <c r="E848" s="39"/>
    </row>
    <row r="849">
      <c r="E849" s="39"/>
    </row>
    <row r="850">
      <c r="E850" s="39"/>
    </row>
    <row r="851">
      <c r="E851" s="39"/>
    </row>
    <row r="852">
      <c r="E852" s="39"/>
    </row>
    <row r="853">
      <c r="E853" s="39"/>
    </row>
    <row r="854">
      <c r="E854" s="39"/>
    </row>
    <row r="855">
      <c r="E855" s="39"/>
    </row>
    <row r="856">
      <c r="E856" s="39"/>
    </row>
    <row r="857">
      <c r="E857" s="39"/>
    </row>
    <row r="858">
      <c r="E858" s="39"/>
    </row>
    <row r="859">
      <c r="E859" s="39"/>
    </row>
    <row r="860">
      <c r="E860" s="39"/>
    </row>
    <row r="861">
      <c r="E861" s="39"/>
    </row>
    <row r="862">
      <c r="E862" s="39"/>
    </row>
    <row r="863">
      <c r="E863" s="39"/>
    </row>
    <row r="864">
      <c r="E864" s="39"/>
    </row>
    <row r="865">
      <c r="E865" s="39"/>
    </row>
    <row r="866">
      <c r="E866" s="39"/>
    </row>
    <row r="867">
      <c r="E867" s="39"/>
    </row>
    <row r="868">
      <c r="E868" s="39"/>
    </row>
    <row r="869">
      <c r="E869" s="39"/>
    </row>
    <row r="870">
      <c r="E870" s="39"/>
    </row>
    <row r="871">
      <c r="E871" s="39"/>
    </row>
    <row r="872">
      <c r="E872" s="39"/>
    </row>
    <row r="873">
      <c r="E873" s="39"/>
    </row>
    <row r="874">
      <c r="E874" s="39"/>
    </row>
    <row r="875">
      <c r="E875" s="39"/>
    </row>
    <row r="876">
      <c r="E876" s="39"/>
    </row>
    <row r="877">
      <c r="E877" s="39"/>
    </row>
    <row r="878">
      <c r="E878" s="39"/>
    </row>
    <row r="879">
      <c r="E879" s="39"/>
    </row>
    <row r="880">
      <c r="E880" s="39"/>
    </row>
    <row r="881">
      <c r="E881" s="39"/>
    </row>
    <row r="882">
      <c r="E882" s="39"/>
    </row>
    <row r="883">
      <c r="E883" s="39"/>
    </row>
    <row r="884">
      <c r="E884" s="39"/>
    </row>
    <row r="885">
      <c r="E885" s="39"/>
    </row>
    <row r="886">
      <c r="E886" s="39"/>
    </row>
    <row r="887">
      <c r="E887" s="39"/>
    </row>
    <row r="888">
      <c r="E888" s="39"/>
    </row>
    <row r="889">
      <c r="E889" s="39"/>
    </row>
    <row r="890">
      <c r="E890" s="39"/>
    </row>
    <row r="891">
      <c r="E891" s="39"/>
    </row>
    <row r="892">
      <c r="E892" s="39"/>
    </row>
    <row r="893">
      <c r="E893" s="39"/>
    </row>
    <row r="894">
      <c r="E894" s="39"/>
    </row>
    <row r="895">
      <c r="E895" s="39"/>
    </row>
    <row r="896">
      <c r="E896" s="39"/>
    </row>
    <row r="897">
      <c r="E897" s="39"/>
    </row>
    <row r="898">
      <c r="E898" s="39"/>
    </row>
    <row r="899">
      <c r="E899" s="39"/>
    </row>
    <row r="900">
      <c r="E900" s="39"/>
    </row>
    <row r="901">
      <c r="E901" s="39"/>
    </row>
    <row r="902">
      <c r="E902" s="39"/>
    </row>
    <row r="903">
      <c r="E903" s="39"/>
    </row>
    <row r="904">
      <c r="E904" s="39"/>
    </row>
    <row r="905">
      <c r="E905" s="39"/>
    </row>
    <row r="906">
      <c r="E906" s="39"/>
    </row>
    <row r="907">
      <c r="E907" s="39"/>
    </row>
    <row r="908">
      <c r="E908" s="39"/>
    </row>
    <row r="909">
      <c r="E909" s="39"/>
    </row>
    <row r="910">
      <c r="E910" s="39"/>
    </row>
    <row r="911">
      <c r="E911" s="39"/>
    </row>
    <row r="912">
      <c r="E912" s="39"/>
    </row>
    <row r="913">
      <c r="E913" s="39"/>
    </row>
    <row r="914">
      <c r="E914" s="39"/>
    </row>
    <row r="915">
      <c r="E915" s="39"/>
    </row>
    <row r="916">
      <c r="E916" s="39"/>
    </row>
    <row r="917">
      <c r="E917" s="39"/>
    </row>
    <row r="918">
      <c r="E918" s="39"/>
    </row>
    <row r="919">
      <c r="E919" s="39"/>
    </row>
    <row r="920">
      <c r="E920" s="39"/>
    </row>
    <row r="921">
      <c r="E921" s="39"/>
    </row>
    <row r="922">
      <c r="E922" s="39"/>
    </row>
    <row r="923">
      <c r="E923" s="39"/>
    </row>
    <row r="924">
      <c r="E924" s="39"/>
    </row>
    <row r="925">
      <c r="E925" s="39"/>
    </row>
    <row r="926">
      <c r="E926" s="39"/>
    </row>
    <row r="927">
      <c r="E927" s="39"/>
    </row>
    <row r="928">
      <c r="E928" s="39"/>
    </row>
    <row r="929">
      <c r="E929" s="39"/>
    </row>
    <row r="930">
      <c r="E930" s="39"/>
    </row>
    <row r="931">
      <c r="E931" s="39"/>
    </row>
    <row r="932">
      <c r="E932" s="39"/>
    </row>
    <row r="933">
      <c r="E933" s="39"/>
    </row>
    <row r="934">
      <c r="E934" s="39"/>
    </row>
    <row r="935">
      <c r="E935" s="39"/>
    </row>
    <row r="936">
      <c r="E936" s="39"/>
    </row>
    <row r="937">
      <c r="E937" s="39"/>
    </row>
    <row r="938">
      <c r="E938" s="39"/>
    </row>
    <row r="939">
      <c r="E939" s="39"/>
    </row>
    <row r="940">
      <c r="E940" s="39"/>
    </row>
    <row r="941">
      <c r="E941" s="39"/>
    </row>
    <row r="942">
      <c r="E942" s="39"/>
    </row>
    <row r="943">
      <c r="E943" s="39"/>
    </row>
    <row r="944">
      <c r="E944" s="39"/>
    </row>
    <row r="945">
      <c r="E945" s="39"/>
    </row>
    <row r="946">
      <c r="E946" s="39"/>
    </row>
    <row r="947">
      <c r="E947" s="39"/>
    </row>
    <row r="948">
      <c r="E948" s="39"/>
    </row>
    <row r="949">
      <c r="E949" s="39"/>
    </row>
    <row r="950">
      <c r="E950" s="39"/>
    </row>
    <row r="951">
      <c r="E951" s="39"/>
    </row>
    <row r="952">
      <c r="E952" s="39"/>
    </row>
    <row r="953">
      <c r="E953" s="39"/>
    </row>
    <row r="954">
      <c r="E954" s="39"/>
    </row>
    <row r="955">
      <c r="E955" s="39"/>
    </row>
    <row r="956">
      <c r="E956" s="39"/>
    </row>
    <row r="957">
      <c r="E957" s="39"/>
    </row>
    <row r="958">
      <c r="E958" s="39"/>
    </row>
    <row r="959">
      <c r="E959" s="39"/>
    </row>
    <row r="960">
      <c r="E960" s="39"/>
    </row>
    <row r="961">
      <c r="E961" s="39"/>
    </row>
    <row r="962">
      <c r="E962" s="39"/>
    </row>
    <row r="963">
      <c r="E963" s="39"/>
    </row>
    <row r="964">
      <c r="E964" s="39"/>
    </row>
    <row r="965">
      <c r="E965" s="39"/>
    </row>
    <row r="966">
      <c r="E966" s="39"/>
    </row>
    <row r="967">
      <c r="E967" s="39"/>
    </row>
    <row r="968">
      <c r="E968" s="39"/>
    </row>
    <row r="969">
      <c r="E969" s="39"/>
    </row>
    <row r="970">
      <c r="E970" s="39"/>
    </row>
    <row r="971">
      <c r="E971" s="39"/>
    </row>
    <row r="972">
      <c r="E972" s="39"/>
    </row>
    <row r="973">
      <c r="E973" s="39"/>
    </row>
    <row r="974">
      <c r="E974" s="39"/>
    </row>
    <row r="975">
      <c r="E975" s="39"/>
    </row>
    <row r="976">
      <c r="E976" s="39"/>
    </row>
    <row r="977">
      <c r="E977" s="39"/>
    </row>
    <row r="978">
      <c r="E978" s="39"/>
    </row>
    <row r="979">
      <c r="E979" s="39"/>
    </row>
    <row r="980">
      <c r="E980" s="39"/>
    </row>
    <row r="981">
      <c r="E981" s="39"/>
    </row>
    <row r="982">
      <c r="E982" s="39"/>
    </row>
    <row r="983">
      <c r="E983" s="39"/>
    </row>
    <row r="984">
      <c r="E984" s="39"/>
    </row>
    <row r="985">
      <c r="E985" s="39"/>
    </row>
    <row r="986">
      <c r="E986" s="39"/>
    </row>
    <row r="987">
      <c r="E987" s="39"/>
    </row>
    <row r="988">
      <c r="E988" s="39"/>
    </row>
    <row r="989">
      <c r="E989" s="39"/>
    </row>
    <row r="990">
      <c r="E990" s="39"/>
    </row>
    <row r="991">
      <c r="E991" s="39"/>
    </row>
    <row r="992">
      <c r="E992" s="39"/>
    </row>
    <row r="993">
      <c r="E993" s="39"/>
    </row>
    <row r="994">
      <c r="E994" s="39"/>
    </row>
    <row r="995">
      <c r="E995" s="39"/>
    </row>
    <row r="996">
      <c r="E996" s="39"/>
    </row>
    <row r="997">
      <c r="E997" s="39"/>
    </row>
    <row r="998">
      <c r="E998" s="39"/>
    </row>
    <row r="999">
      <c r="E999" s="39"/>
    </row>
    <row r="1000">
      <c r="E1000" s="39"/>
    </row>
    <row r="1001">
      <c r="E1001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30.14"/>
    <col customWidth="1" min="4" max="4" width="22.43"/>
    <col customWidth="1" min="5" max="5" width="29.86"/>
    <col customWidth="1" min="6" max="6" width="22.86"/>
    <col customWidth="1" min="7" max="7" width="27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2" t="s">
        <v>4</v>
      </c>
      <c r="F1" s="3" t="s">
        <v>5</v>
      </c>
      <c r="G1" s="3" t="s">
        <v>6</v>
      </c>
    </row>
    <row r="2">
      <c r="A2" s="5"/>
      <c r="B2" s="23" t="s">
        <v>28</v>
      </c>
      <c r="C2" s="40"/>
      <c r="D2" s="41"/>
      <c r="E2" s="42"/>
      <c r="F2" s="27"/>
      <c r="G2" s="28"/>
      <c r="H2" s="43"/>
    </row>
    <row r="3">
      <c r="A3" s="5">
        <v>43176.0</v>
      </c>
      <c r="B3" s="6" t="s">
        <v>29</v>
      </c>
      <c r="C3" s="44" t="s">
        <v>30</v>
      </c>
      <c r="D3" s="45">
        <v>0.26458333333333334</v>
      </c>
      <c r="E3" s="46">
        <v>0.26458333333333334</v>
      </c>
      <c r="F3" s="10">
        <f t="shared" ref="F3:F7" si="1">E3*24*60</f>
        <v>381</v>
      </c>
      <c r="G3" s="31"/>
      <c r="H3" s="43"/>
    </row>
    <row r="4">
      <c r="A4" s="12"/>
      <c r="B4" s="6" t="s">
        <v>31</v>
      </c>
      <c r="C4" s="44" t="s">
        <v>30</v>
      </c>
      <c r="D4" s="45">
        <v>0.28958333333333336</v>
      </c>
      <c r="E4" s="46">
        <v>0.28958333333333336</v>
      </c>
      <c r="F4" s="10">
        <f t="shared" si="1"/>
        <v>417</v>
      </c>
      <c r="G4" s="31">
        <f t="shared" ref="G4:G7" si="2">F4-F3</f>
        <v>36</v>
      </c>
      <c r="H4" s="43"/>
    </row>
    <row r="5">
      <c r="A5" s="13" t="s">
        <v>10</v>
      </c>
      <c r="B5" s="47">
        <v>1774.0</v>
      </c>
      <c r="C5" s="48" t="s">
        <v>32</v>
      </c>
      <c r="D5" s="49">
        <v>0.6826388888888889</v>
      </c>
      <c r="E5" s="50">
        <v>0.6826388888888889</v>
      </c>
      <c r="F5" s="51">
        <f t="shared" si="1"/>
        <v>983</v>
      </c>
      <c r="G5" s="52">
        <f t="shared" si="2"/>
        <v>566</v>
      </c>
      <c r="H5" s="43"/>
    </row>
    <row r="6">
      <c r="A6" s="18" t="s">
        <v>11</v>
      </c>
      <c r="B6" s="47" t="s">
        <v>33</v>
      </c>
      <c r="C6" s="48" t="s">
        <v>32</v>
      </c>
      <c r="D6" s="49">
        <v>0.8486111111111111</v>
      </c>
      <c r="E6" s="50">
        <v>0.8486111111111111</v>
      </c>
      <c r="F6" s="51">
        <f t="shared" si="1"/>
        <v>1222</v>
      </c>
      <c r="G6" s="52">
        <f t="shared" si="2"/>
        <v>239</v>
      </c>
      <c r="H6" s="43"/>
    </row>
    <row r="7">
      <c r="A7" s="20" t="s">
        <v>12</v>
      </c>
      <c r="B7" s="47" t="s">
        <v>34</v>
      </c>
      <c r="C7" s="48" t="s">
        <v>32</v>
      </c>
      <c r="D7" s="49">
        <v>0.9131944444444444</v>
      </c>
      <c r="E7" s="50">
        <v>0.9131944444444444</v>
      </c>
      <c r="F7" s="51">
        <f t="shared" si="1"/>
        <v>1315</v>
      </c>
      <c r="G7" s="52">
        <f t="shared" si="2"/>
        <v>93</v>
      </c>
      <c r="H7" s="43"/>
    </row>
    <row r="8">
      <c r="A8" s="53"/>
      <c r="B8" s="54"/>
      <c r="C8" s="55"/>
      <c r="D8" s="56"/>
      <c r="E8" s="57"/>
      <c r="F8" s="58"/>
      <c r="G8" s="59"/>
      <c r="H8" s="43"/>
    </row>
    <row r="9">
      <c r="A9" s="38" t="s">
        <v>35</v>
      </c>
      <c r="B9" s="60"/>
      <c r="C9" s="61"/>
      <c r="D9" s="61"/>
      <c r="E9" s="57"/>
      <c r="F9" s="58"/>
      <c r="G9" s="59"/>
      <c r="H9" s="43"/>
    </row>
    <row r="10">
      <c r="A10" s="4"/>
      <c r="B10" s="21" t="s">
        <v>36</v>
      </c>
      <c r="C10" s="4"/>
      <c r="D10" s="4"/>
      <c r="E10" s="16"/>
      <c r="F10" s="4"/>
      <c r="G10" s="4"/>
      <c r="N10" s="62" t="s">
        <v>37</v>
      </c>
    </row>
    <row r="11">
      <c r="A11" s="4" t="s">
        <v>14</v>
      </c>
      <c r="B11" s="21" t="s">
        <v>24</v>
      </c>
      <c r="C11" s="4"/>
      <c r="D11" s="4"/>
      <c r="E11" s="16"/>
      <c r="F11" s="4"/>
      <c r="G11" s="4"/>
      <c r="N11" s="63" t="s">
        <v>38</v>
      </c>
    </row>
    <row r="12">
      <c r="B12" s="21" t="s">
        <v>39</v>
      </c>
      <c r="C12" s="4"/>
      <c r="D12" s="4"/>
      <c r="E12" s="16"/>
      <c r="F12" s="4"/>
      <c r="G12" s="4"/>
      <c r="N12" s="64"/>
    </row>
    <row r="13">
      <c r="A13" s="4"/>
      <c r="B13" s="21" t="s">
        <v>40</v>
      </c>
      <c r="C13" s="4"/>
      <c r="D13" s="4"/>
      <c r="E13" s="16"/>
      <c r="F13" s="4"/>
      <c r="G13" s="4"/>
      <c r="N13" s="63" t="s">
        <v>41</v>
      </c>
    </row>
    <row r="14">
      <c r="A14" s="4"/>
      <c r="B14" s="21" t="s">
        <v>42</v>
      </c>
      <c r="E14" s="16"/>
      <c r="F14" s="4"/>
      <c r="G14" s="4"/>
      <c r="N14" s="62" t="s">
        <v>43</v>
      </c>
    </row>
    <row r="15">
      <c r="E15" s="39"/>
      <c r="N15" s="63" t="s">
        <v>44</v>
      </c>
    </row>
    <row r="16">
      <c r="E16" s="39"/>
    </row>
    <row r="17">
      <c r="E17" s="39"/>
    </row>
    <row r="18">
      <c r="E18" s="39"/>
    </row>
    <row r="19">
      <c r="E19" s="39"/>
    </row>
    <row r="20">
      <c r="E20" s="39"/>
    </row>
    <row r="21">
      <c r="E21" s="39"/>
    </row>
    <row r="22">
      <c r="E22" s="39"/>
    </row>
    <row r="23">
      <c r="E23" s="39"/>
    </row>
    <row r="24">
      <c r="E24" s="39"/>
    </row>
    <row r="25">
      <c r="E25" s="39"/>
    </row>
    <row r="26">
      <c r="E26" s="39"/>
    </row>
    <row r="27">
      <c r="E27" s="39"/>
    </row>
    <row r="28">
      <c r="E28" s="39"/>
    </row>
    <row r="29">
      <c r="E29" s="39"/>
    </row>
    <row r="30">
      <c r="E30" s="39"/>
    </row>
    <row r="31">
      <c r="E31" s="39"/>
    </row>
    <row r="32">
      <c r="E32" s="39"/>
    </row>
    <row r="33">
      <c r="E33" s="39"/>
    </row>
    <row r="34">
      <c r="E34" s="39"/>
    </row>
    <row r="35">
      <c r="E35" s="39"/>
    </row>
    <row r="36">
      <c r="E36" s="39"/>
    </row>
    <row r="37">
      <c r="E37" s="39"/>
    </row>
    <row r="38">
      <c r="E38" s="39"/>
    </row>
    <row r="39">
      <c r="E39" s="39"/>
    </row>
    <row r="40">
      <c r="E40" s="39"/>
    </row>
    <row r="41">
      <c r="E41" s="39"/>
    </row>
    <row r="42">
      <c r="E42" s="39"/>
    </row>
    <row r="43">
      <c r="E43" s="39"/>
    </row>
    <row r="44">
      <c r="E44" s="39"/>
    </row>
    <row r="45">
      <c r="E45" s="39"/>
    </row>
    <row r="46">
      <c r="E46" s="39"/>
    </row>
    <row r="47">
      <c r="E47" s="39"/>
    </row>
    <row r="48">
      <c r="E48" s="39"/>
    </row>
    <row r="49">
      <c r="E49" s="39"/>
    </row>
    <row r="50">
      <c r="E50" s="39"/>
    </row>
    <row r="51">
      <c r="E51" s="39"/>
    </row>
    <row r="52">
      <c r="E52" s="39"/>
    </row>
    <row r="53">
      <c r="E53" s="39"/>
    </row>
    <row r="54">
      <c r="E54" s="39"/>
    </row>
    <row r="55">
      <c r="E55" s="39"/>
    </row>
    <row r="56">
      <c r="E56" s="39"/>
    </row>
    <row r="57">
      <c r="E57" s="39"/>
    </row>
    <row r="58">
      <c r="E58" s="39"/>
    </row>
    <row r="59">
      <c r="E59" s="39"/>
    </row>
    <row r="60">
      <c r="E60" s="39"/>
    </row>
    <row r="61">
      <c r="E61" s="39"/>
    </row>
    <row r="62">
      <c r="E62" s="39"/>
    </row>
    <row r="63">
      <c r="E63" s="39"/>
    </row>
    <row r="64">
      <c r="E64" s="39"/>
    </row>
    <row r="65">
      <c r="E65" s="39"/>
    </row>
    <row r="66">
      <c r="E66" s="39"/>
    </row>
    <row r="67">
      <c r="E67" s="39"/>
    </row>
    <row r="68">
      <c r="E68" s="39"/>
    </row>
    <row r="69">
      <c r="E69" s="39"/>
    </row>
    <row r="70">
      <c r="E70" s="39"/>
    </row>
    <row r="71">
      <c r="E71" s="39"/>
    </row>
    <row r="72">
      <c r="E72" s="39"/>
    </row>
    <row r="73">
      <c r="E73" s="39"/>
    </row>
    <row r="74">
      <c r="E74" s="39"/>
    </row>
    <row r="75">
      <c r="E75" s="39"/>
    </row>
    <row r="76">
      <c r="E76" s="39"/>
    </row>
    <row r="77">
      <c r="E77" s="39"/>
    </row>
    <row r="78">
      <c r="E78" s="39"/>
    </row>
    <row r="79">
      <c r="E79" s="39"/>
    </row>
    <row r="80">
      <c r="E80" s="39"/>
    </row>
    <row r="81">
      <c r="E81" s="39"/>
    </row>
    <row r="82">
      <c r="E82" s="39"/>
    </row>
    <row r="83">
      <c r="E83" s="39"/>
    </row>
    <row r="84">
      <c r="E84" s="39"/>
    </row>
    <row r="85">
      <c r="E85" s="39"/>
    </row>
    <row r="86">
      <c r="E86" s="39"/>
    </row>
    <row r="87">
      <c r="E87" s="39"/>
    </row>
    <row r="88">
      <c r="E88" s="39"/>
    </row>
    <row r="89">
      <c r="E89" s="39"/>
    </row>
    <row r="90">
      <c r="E90" s="39"/>
    </row>
    <row r="91">
      <c r="E91" s="39"/>
    </row>
    <row r="92">
      <c r="E92" s="39"/>
    </row>
    <row r="93">
      <c r="E93" s="39"/>
    </row>
    <row r="94">
      <c r="E94" s="39"/>
    </row>
    <row r="95">
      <c r="E95" s="39"/>
    </row>
    <row r="96">
      <c r="E96" s="39"/>
    </row>
    <row r="97">
      <c r="E97" s="39"/>
    </row>
    <row r="98">
      <c r="E98" s="39"/>
    </row>
    <row r="99">
      <c r="E99" s="39"/>
    </row>
    <row r="100">
      <c r="E100" s="39"/>
    </row>
    <row r="101">
      <c r="E101" s="39"/>
    </row>
    <row r="102">
      <c r="E102" s="39"/>
    </row>
    <row r="103">
      <c r="E103" s="39"/>
    </row>
    <row r="104">
      <c r="E104" s="39"/>
    </row>
    <row r="105">
      <c r="E105" s="39"/>
    </row>
    <row r="106">
      <c r="E106" s="39"/>
    </row>
    <row r="107">
      <c r="E107" s="39"/>
    </row>
    <row r="108">
      <c r="E108" s="39"/>
    </row>
    <row r="109">
      <c r="E109" s="39"/>
    </row>
    <row r="110">
      <c r="E110" s="39"/>
    </row>
    <row r="111">
      <c r="E111" s="39"/>
    </row>
    <row r="112">
      <c r="E112" s="39"/>
    </row>
    <row r="113">
      <c r="E113" s="39"/>
    </row>
    <row r="114">
      <c r="E114" s="39"/>
    </row>
    <row r="115">
      <c r="E115" s="39"/>
    </row>
    <row r="116">
      <c r="E116" s="39"/>
    </row>
    <row r="117">
      <c r="E117" s="39"/>
    </row>
    <row r="118">
      <c r="E118" s="39"/>
    </row>
    <row r="119">
      <c r="E119" s="39"/>
    </row>
    <row r="120">
      <c r="E120" s="39"/>
    </row>
    <row r="121">
      <c r="E121" s="39"/>
    </row>
    <row r="122">
      <c r="E122" s="39"/>
    </row>
    <row r="123">
      <c r="E123" s="39"/>
    </row>
    <row r="124">
      <c r="E124" s="39"/>
    </row>
    <row r="125">
      <c r="E125" s="39"/>
    </row>
    <row r="126">
      <c r="E126" s="39"/>
    </row>
    <row r="127">
      <c r="E127" s="39"/>
    </row>
    <row r="128">
      <c r="E128" s="39"/>
    </row>
    <row r="129">
      <c r="E129" s="39"/>
    </row>
    <row r="130">
      <c r="E130" s="39"/>
    </row>
    <row r="131">
      <c r="E131" s="39"/>
    </row>
    <row r="132">
      <c r="E132" s="39"/>
    </row>
    <row r="133">
      <c r="E133" s="39"/>
    </row>
    <row r="134">
      <c r="E134" s="39"/>
    </row>
    <row r="135">
      <c r="E135" s="39"/>
    </row>
    <row r="136">
      <c r="E136" s="39"/>
    </row>
    <row r="137">
      <c r="E137" s="39"/>
    </row>
    <row r="138">
      <c r="E138" s="39"/>
    </row>
    <row r="139">
      <c r="E139" s="39"/>
    </row>
    <row r="140">
      <c r="E140" s="39"/>
    </row>
    <row r="141">
      <c r="E141" s="39"/>
    </row>
    <row r="142">
      <c r="E142" s="39"/>
    </row>
    <row r="143">
      <c r="E143" s="39"/>
    </row>
    <row r="144">
      <c r="E144" s="39"/>
    </row>
    <row r="145">
      <c r="E145" s="39"/>
    </row>
    <row r="146">
      <c r="E146" s="39"/>
    </row>
    <row r="147">
      <c r="E147" s="39"/>
    </row>
    <row r="148">
      <c r="E148" s="39"/>
    </row>
    <row r="149">
      <c r="E149" s="39"/>
    </row>
    <row r="150">
      <c r="E150" s="39"/>
    </row>
    <row r="151">
      <c r="E151" s="39"/>
    </row>
    <row r="152">
      <c r="E152" s="39"/>
    </row>
    <row r="153">
      <c r="E153" s="39"/>
    </row>
    <row r="154">
      <c r="E154" s="39"/>
    </row>
    <row r="155">
      <c r="E155" s="39"/>
    </row>
    <row r="156">
      <c r="E156" s="39"/>
    </row>
    <row r="157">
      <c r="E157" s="39"/>
    </row>
    <row r="158">
      <c r="E158" s="39"/>
    </row>
    <row r="159">
      <c r="E159" s="39"/>
    </row>
    <row r="160">
      <c r="E160" s="39"/>
    </row>
    <row r="161">
      <c r="E161" s="39"/>
    </row>
    <row r="162">
      <c r="E162" s="39"/>
    </row>
    <row r="163">
      <c r="E163" s="39"/>
    </row>
    <row r="164">
      <c r="E164" s="39"/>
    </row>
    <row r="165">
      <c r="E165" s="39"/>
    </row>
    <row r="166">
      <c r="E166" s="39"/>
    </row>
    <row r="167">
      <c r="E167" s="39"/>
    </row>
    <row r="168">
      <c r="E168" s="39"/>
    </row>
    <row r="169">
      <c r="E169" s="39"/>
    </row>
    <row r="170">
      <c r="E170" s="39"/>
    </row>
    <row r="171">
      <c r="E171" s="39"/>
    </row>
    <row r="172">
      <c r="E172" s="39"/>
    </row>
    <row r="173">
      <c r="E173" s="39"/>
    </row>
    <row r="174">
      <c r="E174" s="39"/>
    </row>
    <row r="175">
      <c r="E175" s="39"/>
    </row>
    <row r="176">
      <c r="E176" s="39"/>
    </row>
    <row r="177">
      <c r="E177" s="39"/>
    </row>
    <row r="178">
      <c r="E178" s="39"/>
    </row>
    <row r="179">
      <c r="E179" s="39"/>
    </row>
    <row r="180">
      <c r="E180" s="39"/>
    </row>
    <row r="181">
      <c r="E181" s="39"/>
    </row>
    <row r="182">
      <c r="E182" s="39"/>
    </row>
    <row r="183">
      <c r="E183" s="39"/>
    </row>
    <row r="184">
      <c r="E184" s="39"/>
    </row>
    <row r="185">
      <c r="E185" s="39"/>
    </row>
    <row r="186">
      <c r="E186" s="39"/>
    </row>
    <row r="187">
      <c r="E187" s="39"/>
    </row>
    <row r="188">
      <c r="E188" s="39"/>
    </row>
    <row r="189">
      <c r="E189" s="39"/>
    </row>
    <row r="190">
      <c r="E190" s="39"/>
    </row>
    <row r="191">
      <c r="E191" s="39"/>
    </row>
    <row r="192">
      <c r="E192" s="39"/>
    </row>
    <row r="193">
      <c r="E193" s="39"/>
    </row>
    <row r="194">
      <c r="E194" s="39"/>
    </row>
    <row r="195">
      <c r="E195" s="39"/>
    </row>
    <row r="196">
      <c r="E196" s="39"/>
    </row>
    <row r="197">
      <c r="E197" s="39"/>
    </row>
    <row r="198">
      <c r="E198" s="39"/>
    </row>
    <row r="199">
      <c r="E199" s="39"/>
    </row>
    <row r="200">
      <c r="E200" s="39"/>
    </row>
    <row r="201">
      <c r="E201" s="39"/>
    </row>
    <row r="202">
      <c r="E202" s="39"/>
    </row>
    <row r="203">
      <c r="E203" s="39"/>
    </row>
    <row r="204">
      <c r="E204" s="39"/>
    </row>
    <row r="205">
      <c r="E205" s="39"/>
    </row>
    <row r="206">
      <c r="E206" s="39"/>
    </row>
    <row r="207">
      <c r="E207" s="39"/>
    </row>
    <row r="208">
      <c r="E208" s="39"/>
    </row>
    <row r="209">
      <c r="E209" s="39"/>
    </row>
    <row r="210">
      <c r="E210" s="39"/>
    </row>
    <row r="211">
      <c r="E211" s="39"/>
    </row>
    <row r="212">
      <c r="E212" s="39"/>
    </row>
    <row r="213">
      <c r="E213" s="39"/>
    </row>
    <row r="214">
      <c r="E214" s="39"/>
    </row>
    <row r="215">
      <c r="E215" s="39"/>
    </row>
    <row r="216">
      <c r="E216" s="39"/>
    </row>
    <row r="217">
      <c r="E217" s="39"/>
    </row>
    <row r="218">
      <c r="E218" s="39"/>
    </row>
    <row r="219">
      <c r="E219" s="39"/>
    </row>
    <row r="220">
      <c r="E220" s="39"/>
    </row>
    <row r="221">
      <c r="E221" s="39"/>
    </row>
    <row r="222">
      <c r="E222" s="39"/>
    </row>
    <row r="223">
      <c r="E223" s="39"/>
    </row>
    <row r="224">
      <c r="E224" s="39"/>
    </row>
    <row r="225">
      <c r="E225" s="39"/>
    </row>
    <row r="226">
      <c r="E226" s="39"/>
    </row>
    <row r="227">
      <c r="E227" s="39"/>
    </row>
    <row r="228">
      <c r="E228" s="39"/>
    </row>
    <row r="229">
      <c r="E229" s="39"/>
    </row>
    <row r="230">
      <c r="E230" s="39"/>
    </row>
    <row r="231">
      <c r="E231" s="39"/>
    </row>
    <row r="232">
      <c r="E232" s="39"/>
    </row>
    <row r="233">
      <c r="E233" s="39"/>
    </row>
    <row r="234">
      <c r="E234" s="39"/>
    </row>
    <row r="235">
      <c r="E235" s="39"/>
    </row>
    <row r="236">
      <c r="E236" s="39"/>
    </row>
    <row r="237">
      <c r="E237" s="39"/>
    </row>
    <row r="238">
      <c r="E238" s="39"/>
    </row>
    <row r="239">
      <c r="E239" s="39"/>
    </row>
    <row r="240">
      <c r="E240" s="39"/>
    </row>
    <row r="241">
      <c r="E241" s="39"/>
    </row>
    <row r="242">
      <c r="E242" s="39"/>
    </row>
    <row r="243">
      <c r="E243" s="39"/>
    </row>
    <row r="244">
      <c r="E244" s="39"/>
    </row>
    <row r="245">
      <c r="E245" s="39"/>
    </row>
    <row r="246">
      <c r="E246" s="39"/>
    </row>
    <row r="247">
      <c r="E247" s="39"/>
    </row>
    <row r="248">
      <c r="E248" s="39"/>
    </row>
    <row r="249">
      <c r="E249" s="39"/>
    </row>
    <row r="250">
      <c r="E250" s="39"/>
    </row>
    <row r="251">
      <c r="E251" s="39"/>
    </row>
    <row r="252">
      <c r="E252" s="39"/>
    </row>
    <row r="253">
      <c r="E253" s="39"/>
    </row>
    <row r="254">
      <c r="E254" s="39"/>
    </row>
    <row r="255">
      <c r="E255" s="39"/>
    </row>
    <row r="256">
      <c r="E256" s="39"/>
    </row>
    <row r="257">
      <c r="E257" s="39"/>
    </row>
    <row r="258">
      <c r="E258" s="39"/>
    </row>
    <row r="259">
      <c r="E259" s="39"/>
    </row>
    <row r="260">
      <c r="E260" s="39"/>
    </row>
    <row r="261">
      <c r="E261" s="39"/>
    </row>
    <row r="262">
      <c r="E262" s="39"/>
    </row>
    <row r="263">
      <c r="E263" s="39"/>
    </row>
    <row r="264">
      <c r="E264" s="39"/>
    </row>
    <row r="265">
      <c r="E265" s="39"/>
    </row>
    <row r="266">
      <c r="E266" s="39"/>
    </row>
    <row r="267">
      <c r="E267" s="39"/>
    </row>
    <row r="268">
      <c r="E268" s="39"/>
    </row>
    <row r="269">
      <c r="E269" s="39"/>
    </row>
    <row r="270">
      <c r="E270" s="39"/>
    </row>
    <row r="271">
      <c r="E271" s="39"/>
    </row>
    <row r="272">
      <c r="E272" s="39"/>
    </row>
    <row r="273">
      <c r="E273" s="39"/>
    </row>
    <row r="274">
      <c r="E274" s="39"/>
    </row>
    <row r="275">
      <c r="E275" s="39"/>
    </row>
    <row r="276">
      <c r="E276" s="39"/>
    </row>
    <row r="277">
      <c r="E277" s="39"/>
    </row>
    <row r="278">
      <c r="E278" s="39"/>
    </row>
    <row r="279">
      <c r="E279" s="39"/>
    </row>
    <row r="280">
      <c r="E280" s="39"/>
    </row>
    <row r="281">
      <c r="E281" s="39"/>
    </row>
    <row r="282">
      <c r="E282" s="39"/>
    </row>
    <row r="283">
      <c r="E283" s="39"/>
    </row>
    <row r="284">
      <c r="E284" s="39"/>
    </row>
    <row r="285">
      <c r="E285" s="39"/>
    </row>
    <row r="286">
      <c r="E286" s="39"/>
    </row>
    <row r="287">
      <c r="E287" s="39"/>
    </row>
    <row r="288">
      <c r="E288" s="39"/>
    </row>
    <row r="289">
      <c r="E289" s="39"/>
    </row>
    <row r="290">
      <c r="E290" s="39"/>
    </row>
    <row r="291">
      <c r="E291" s="39"/>
    </row>
    <row r="292">
      <c r="E292" s="39"/>
    </row>
    <row r="293">
      <c r="E293" s="39"/>
    </row>
    <row r="294">
      <c r="E294" s="39"/>
    </row>
    <row r="295">
      <c r="E295" s="39"/>
    </row>
    <row r="296">
      <c r="E296" s="39"/>
    </row>
    <row r="297">
      <c r="E297" s="39"/>
    </row>
    <row r="298">
      <c r="E298" s="39"/>
    </row>
    <row r="299">
      <c r="E299" s="39"/>
    </row>
    <row r="300">
      <c r="E300" s="39"/>
    </row>
    <row r="301">
      <c r="E301" s="39"/>
    </row>
    <row r="302">
      <c r="E302" s="39"/>
    </row>
    <row r="303">
      <c r="E303" s="39"/>
    </row>
    <row r="304">
      <c r="E304" s="39"/>
    </row>
    <row r="305">
      <c r="E305" s="39"/>
    </row>
    <row r="306">
      <c r="E306" s="39"/>
    </row>
    <row r="307">
      <c r="E307" s="39"/>
    </row>
    <row r="308">
      <c r="E308" s="39"/>
    </row>
    <row r="309">
      <c r="E309" s="39"/>
    </row>
    <row r="310">
      <c r="E310" s="39"/>
    </row>
    <row r="311">
      <c r="E311" s="39"/>
    </row>
    <row r="312">
      <c r="E312" s="39"/>
    </row>
    <row r="313">
      <c r="E313" s="39"/>
    </row>
    <row r="314">
      <c r="E314" s="39"/>
    </row>
    <row r="315">
      <c r="E315" s="39"/>
    </row>
    <row r="316">
      <c r="E316" s="39"/>
    </row>
    <row r="317">
      <c r="E317" s="39"/>
    </row>
    <row r="318">
      <c r="E318" s="39"/>
    </row>
    <row r="319">
      <c r="E319" s="39"/>
    </row>
    <row r="320">
      <c r="E320" s="39"/>
    </row>
    <row r="321">
      <c r="E321" s="39"/>
    </row>
    <row r="322">
      <c r="E322" s="39"/>
    </row>
    <row r="323">
      <c r="E323" s="39"/>
    </row>
    <row r="324">
      <c r="E324" s="39"/>
    </row>
    <row r="325">
      <c r="E325" s="39"/>
    </row>
    <row r="326">
      <c r="E326" s="39"/>
    </row>
    <row r="327">
      <c r="E327" s="39"/>
    </row>
    <row r="328">
      <c r="E328" s="39"/>
    </row>
    <row r="329">
      <c r="E329" s="39"/>
    </row>
    <row r="330">
      <c r="E330" s="39"/>
    </row>
    <row r="331">
      <c r="E331" s="39"/>
    </row>
    <row r="332">
      <c r="E332" s="39"/>
    </row>
    <row r="333">
      <c r="E333" s="39"/>
    </row>
    <row r="334">
      <c r="E334" s="39"/>
    </row>
    <row r="335">
      <c r="E335" s="39"/>
    </row>
    <row r="336">
      <c r="E336" s="39"/>
    </row>
    <row r="337">
      <c r="E337" s="39"/>
    </row>
    <row r="338">
      <c r="E338" s="39"/>
    </row>
    <row r="339">
      <c r="E339" s="39"/>
    </row>
    <row r="340">
      <c r="E340" s="39"/>
    </row>
    <row r="341">
      <c r="E341" s="39"/>
    </row>
    <row r="342">
      <c r="E342" s="39"/>
    </row>
    <row r="343">
      <c r="E343" s="39"/>
    </row>
    <row r="344">
      <c r="E344" s="39"/>
    </row>
    <row r="345">
      <c r="E345" s="39"/>
    </row>
    <row r="346">
      <c r="E346" s="39"/>
    </row>
    <row r="347">
      <c r="E347" s="39"/>
    </row>
    <row r="348">
      <c r="E348" s="39"/>
    </row>
    <row r="349">
      <c r="E349" s="39"/>
    </row>
    <row r="350">
      <c r="E350" s="39"/>
    </row>
    <row r="351">
      <c r="E351" s="39"/>
    </row>
    <row r="352">
      <c r="E352" s="39"/>
    </row>
    <row r="353">
      <c r="E353" s="39"/>
    </row>
    <row r="354">
      <c r="E354" s="39"/>
    </row>
    <row r="355">
      <c r="E355" s="39"/>
    </row>
    <row r="356">
      <c r="E356" s="39"/>
    </row>
    <row r="357">
      <c r="E357" s="39"/>
    </row>
    <row r="358">
      <c r="E358" s="39"/>
    </row>
    <row r="359">
      <c r="E359" s="39"/>
    </row>
    <row r="360">
      <c r="E360" s="39"/>
    </row>
    <row r="361">
      <c r="E361" s="39"/>
    </row>
    <row r="362">
      <c r="E362" s="39"/>
    </row>
    <row r="363">
      <c r="E363" s="39"/>
    </row>
    <row r="364">
      <c r="E364" s="39"/>
    </row>
    <row r="365">
      <c r="E365" s="39"/>
    </row>
    <row r="366">
      <c r="E366" s="39"/>
    </row>
    <row r="367">
      <c r="E367" s="39"/>
    </row>
    <row r="368">
      <c r="E368" s="39"/>
    </row>
    <row r="369">
      <c r="E369" s="39"/>
    </row>
    <row r="370">
      <c r="E370" s="39"/>
    </row>
    <row r="371">
      <c r="E371" s="39"/>
    </row>
    <row r="372">
      <c r="E372" s="39"/>
    </row>
    <row r="373">
      <c r="E373" s="39"/>
    </row>
    <row r="374">
      <c r="E374" s="39"/>
    </row>
    <row r="375">
      <c r="E375" s="39"/>
    </row>
    <row r="376">
      <c r="E376" s="39"/>
    </row>
    <row r="377">
      <c r="E377" s="39"/>
    </row>
    <row r="378">
      <c r="E378" s="39"/>
    </row>
    <row r="379">
      <c r="E379" s="39"/>
    </row>
    <row r="380">
      <c r="E380" s="39"/>
    </row>
    <row r="381">
      <c r="E381" s="39"/>
    </row>
    <row r="382">
      <c r="E382" s="39"/>
    </row>
    <row r="383">
      <c r="E383" s="39"/>
    </row>
    <row r="384">
      <c r="E384" s="39"/>
    </row>
    <row r="385">
      <c r="E385" s="39"/>
    </row>
    <row r="386">
      <c r="E386" s="39"/>
    </row>
    <row r="387">
      <c r="E387" s="39"/>
    </row>
    <row r="388">
      <c r="E388" s="39"/>
    </row>
    <row r="389">
      <c r="E389" s="39"/>
    </row>
    <row r="390">
      <c r="E390" s="39"/>
    </row>
    <row r="391">
      <c r="E391" s="39"/>
    </row>
    <row r="392">
      <c r="E392" s="39"/>
    </row>
    <row r="393">
      <c r="E393" s="39"/>
    </row>
    <row r="394">
      <c r="E394" s="39"/>
    </row>
    <row r="395">
      <c r="E395" s="39"/>
    </row>
    <row r="396">
      <c r="E396" s="39"/>
    </row>
    <row r="397">
      <c r="E397" s="39"/>
    </row>
    <row r="398">
      <c r="E398" s="39"/>
    </row>
    <row r="399">
      <c r="E399" s="39"/>
    </row>
    <row r="400">
      <c r="E400" s="39"/>
    </row>
    <row r="401">
      <c r="E401" s="39"/>
    </row>
    <row r="402">
      <c r="E402" s="39"/>
    </row>
    <row r="403">
      <c r="E403" s="39"/>
    </row>
    <row r="404">
      <c r="E404" s="39"/>
    </row>
    <row r="405">
      <c r="E405" s="39"/>
    </row>
    <row r="406">
      <c r="E406" s="39"/>
    </row>
    <row r="407">
      <c r="E407" s="39"/>
    </row>
    <row r="408">
      <c r="E408" s="39"/>
    </row>
    <row r="409">
      <c r="E409" s="39"/>
    </row>
    <row r="410">
      <c r="E410" s="39"/>
    </row>
    <row r="411">
      <c r="E411" s="39"/>
    </row>
    <row r="412">
      <c r="E412" s="39"/>
    </row>
    <row r="413">
      <c r="E413" s="39"/>
    </row>
    <row r="414">
      <c r="E414" s="39"/>
    </row>
    <row r="415">
      <c r="E415" s="39"/>
    </row>
    <row r="416">
      <c r="E416" s="39"/>
    </row>
    <row r="417">
      <c r="E417" s="39"/>
    </row>
    <row r="418">
      <c r="E418" s="39"/>
    </row>
    <row r="419">
      <c r="E419" s="39"/>
    </row>
    <row r="420">
      <c r="E420" s="39"/>
    </row>
    <row r="421">
      <c r="E421" s="39"/>
    </row>
    <row r="422">
      <c r="E422" s="39"/>
    </row>
    <row r="423">
      <c r="E423" s="39"/>
    </row>
    <row r="424">
      <c r="E424" s="39"/>
    </row>
    <row r="425">
      <c r="E425" s="39"/>
    </row>
    <row r="426">
      <c r="E426" s="39"/>
    </row>
    <row r="427">
      <c r="E427" s="39"/>
    </row>
    <row r="428">
      <c r="E428" s="39"/>
    </row>
    <row r="429">
      <c r="E429" s="39"/>
    </row>
    <row r="430">
      <c r="E430" s="39"/>
    </row>
    <row r="431">
      <c r="E431" s="39"/>
    </row>
    <row r="432">
      <c r="E432" s="39"/>
    </row>
    <row r="433">
      <c r="E433" s="39"/>
    </row>
    <row r="434">
      <c r="E434" s="39"/>
    </row>
    <row r="435">
      <c r="E435" s="39"/>
    </row>
    <row r="436">
      <c r="E436" s="39"/>
    </row>
    <row r="437">
      <c r="E437" s="39"/>
    </row>
    <row r="438">
      <c r="E438" s="39"/>
    </row>
    <row r="439">
      <c r="E439" s="39"/>
    </row>
    <row r="440">
      <c r="E440" s="39"/>
    </row>
    <row r="441">
      <c r="E441" s="39"/>
    </row>
    <row r="442">
      <c r="E442" s="39"/>
    </row>
    <row r="443">
      <c r="E443" s="39"/>
    </row>
    <row r="444">
      <c r="E444" s="39"/>
    </row>
    <row r="445">
      <c r="E445" s="39"/>
    </row>
    <row r="446">
      <c r="E446" s="39"/>
    </row>
    <row r="447">
      <c r="E447" s="39"/>
    </row>
    <row r="448">
      <c r="E448" s="39"/>
    </row>
    <row r="449">
      <c r="E449" s="39"/>
    </row>
    <row r="450">
      <c r="E450" s="39"/>
    </row>
    <row r="451">
      <c r="E451" s="39"/>
    </row>
    <row r="452">
      <c r="E452" s="39"/>
    </row>
    <row r="453">
      <c r="E453" s="39"/>
    </row>
    <row r="454">
      <c r="E454" s="39"/>
    </row>
    <row r="455">
      <c r="E455" s="39"/>
    </row>
    <row r="456">
      <c r="E456" s="39"/>
    </row>
    <row r="457">
      <c r="E457" s="39"/>
    </row>
    <row r="458">
      <c r="E458" s="39"/>
    </row>
    <row r="459">
      <c r="E459" s="39"/>
    </row>
    <row r="460">
      <c r="E460" s="39"/>
    </row>
    <row r="461">
      <c r="E461" s="39"/>
    </row>
    <row r="462">
      <c r="E462" s="39"/>
    </row>
    <row r="463">
      <c r="E463" s="39"/>
    </row>
    <row r="464">
      <c r="E464" s="39"/>
    </row>
    <row r="465">
      <c r="E465" s="39"/>
    </row>
    <row r="466">
      <c r="E466" s="39"/>
    </row>
    <row r="467">
      <c r="E467" s="39"/>
    </row>
    <row r="468">
      <c r="E468" s="39"/>
    </row>
    <row r="469">
      <c r="E469" s="39"/>
    </row>
    <row r="470">
      <c r="E470" s="39"/>
    </row>
    <row r="471">
      <c r="E471" s="39"/>
    </row>
    <row r="472">
      <c r="E472" s="39"/>
    </row>
    <row r="473">
      <c r="E473" s="39"/>
    </row>
    <row r="474">
      <c r="E474" s="39"/>
    </row>
    <row r="475">
      <c r="E475" s="39"/>
    </row>
    <row r="476">
      <c r="E476" s="39"/>
    </row>
    <row r="477">
      <c r="E477" s="39"/>
    </row>
    <row r="478">
      <c r="E478" s="39"/>
    </row>
    <row r="479">
      <c r="E479" s="39"/>
    </row>
    <row r="480">
      <c r="E480" s="39"/>
    </row>
    <row r="481">
      <c r="E481" s="39"/>
    </row>
    <row r="482">
      <c r="E482" s="39"/>
    </row>
    <row r="483">
      <c r="E483" s="39"/>
    </row>
    <row r="484">
      <c r="E484" s="39"/>
    </row>
    <row r="485">
      <c r="E485" s="39"/>
    </row>
    <row r="486">
      <c r="E486" s="39"/>
    </row>
    <row r="487">
      <c r="E487" s="39"/>
    </row>
    <row r="488">
      <c r="E488" s="39"/>
    </row>
    <row r="489">
      <c r="E489" s="39"/>
    </row>
    <row r="490">
      <c r="E490" s="39"/>
    </row>
    <row r="491">
      <c r="E491" s="39"/>
    </row>
    <row r="492">
      <c r="E492" s="39"/>
    </row>
    <row r="493">
      <c r="E493" s="39"/>
    </row>
    <row r="494">
      <c r="E494" s="39"/>
    </row>
    <row r="495">
      <c r="E495" s="39"/>
    </row>
    <row r="496">
      <c r="E496" s="39"/>
    </row>
    <row r="497">
      <c r="E497" s="39"/>
    </row>
    <row r="498">
      <c r="E498" s="39"/>
    </row>
    <row r="499">
      <c r="E499" s="39"/>
    </row>
    <row r="500">
      <c r="E500" s="39"/>
    </row>
    <row r="501">
      <c r="E501" s="39"/>
    </row>
    <row r="502">
      <c r="E502" s="39"/>
    </row>
    <row r="503">
      <c r="E503" s="39"/>
    </row>
    <row r="504">
      <c r="E504" s="39"/>
    </row>
    <row r="505">
      <c r="E505" s="39"/>
    </row>
    <row r="506">
      <c r="E506" s="39"/>
    </row>
    <row r="507">
      <c r="E507" s="39"/>
    </row>
    <row r="508">
      <c r="E508" s="39"/>
    </row>
    <row r="509">
      <c r="E509" s="39"/>
    </row>
    <row r="510">
      <c r="E510" s="39"/>
    </row>
    <row r="511">
      <c r="E511" s="39"/>
    </row>
    <row r="512">
      <c r="E512" s="39"/>
    </row>
    <row r="513">
      <c r="E513" s="39"/>
    </row>
    <row r="514">
      <c r="E514" s="39"/>
    </row>
    <row r="515">
      <c r="E515" s="39"/>
    </row>
    <row r="516">
      <c r="E516" s="39"/>
    </row>
    <row r="517">
      <c r="E517" s="39"/>
    </row>
    <row r="518">
      <c r="E518" s="39"/>
    </row>
    <row r="519">
      <c r="E519" s="39"/>
    </row>
    <row r="520">
      <c r="E520" s="39"/>
    </row>
    <row r="521">
      <c r="E521" s="39"/>
    </row>
    <row r="522">
      <c r="E522" s="39"/>
    </row>
    <row r="523">
      <c r="E523" s="39"/>
    </row>
    <row r="524">
      <c r="E524" s="39"/>
    </row>
    <row r="525">
      <c r="E525" s="39"/>
    </row>
    <row r="526">
      <c r="E526" s="39"/>
    </row>
    <row r="527">
      <c r="E527" s="39"/>
    </row>
    <row r="528">
      <c r="E528" s="39"/>
    </row>
    <row r="529">
      <c r="E529" s="39"/>
    </row>
    <row r="530">
      <c r="E530" s="39"/>
    </row>
    <row r="531">
      <c r="E531" s="39"/>
    </row>
    <row r="532">
      <c r="E532" s="39"/>
    </row>
    <row r="533">
      <c r="E533" s="39"/>
    </row>
    <row r="534">
      <c r="E534" s="39"/>
    </row>
    <row r="535">
      <c r="E535" s="39"/>
    </row>
    <row r="536">
      <c r="E536" s="39"/>
    </row>
    <row r="537">
      <c r="E537" s="39"/>
    </row>
    <row r="538">
      <c r="E538" s="39"/>
    </row>
    <row r="539">
      <c r="E539" s="39"/>
    </row>
    <row r="540">
      <c r="E540" s="39"/>
    </row>
    <row r="541">
      <c r="E541" s="39"/>
    </row>
    <row r="542">
      <c r="E542" s="39"/>
    </row>
    <row r="543">
      <c r="E543" s="39"/>
    </row>
    <row r="544">
      <c r="E544" s="39"/>
    </row>
    <row r="545">
      <c r="E545" s="39"/>
    </row>
    <row r="546">
      <c r="E546" s="39"/>
    </row>
    <row r="547">
      <c r="E547" s="39"/>
    </row>
    <row r="548">
      <c r="E548" s="39"/>
    </row>
    <row r="549">
      <c r="E549" s="39"/>
    </row>
    <row r="550">
      <c r="E550" s="39"/>
    </row>
    <row r="551">
      <c r="E551" s="39"/>
    </row>
    <row r="552">
      <c r="E552" s="39"/>
    </row>
    <row r="553">
      <c r="E553" s="39"/>
    </row>
    <row r="554">
      <c r="E554" s="39"/>
    </row>
    <row r="555">
      <c r="E555" s="39"/>
    </row>
    <row r="556">
      <c r="E556" s="39"/>
    </row>
    <row r="557">
      <c r="E557" s="39"/>
    </row>
    <row r="558">
      <c r="E558" s="39"/>
    </row>
    <row r="559">
      <c r="E559" s="39"/>
    </row>
    <row r="560">
      <c r="E560" s="39"/>
    </row>
    <row r="561">
      <c r="E561" s="39"/>
    </row>
    <row r="562">
      <c r="E562" s="39"/>
    </row>
    <row r="563">
      <c r="E563" s="39"/>
    </row>
    <row r="564">
      <c r="E564" s="39"/>
    </row>
    <row r="565">
      <c r="E565" s="39"/>
    </row>
    <row r="566">
      <c r="E566" s="39"/>
    </row>
    <row r="567">
      <c r="E567" s="39"/>
    </row>
    <row r="568">
      <c r="E568" s="39"/>
    </row>
    <row r="569">
      <c r="E569" s="39"/>
    </row>
    <row r="570">
      <c r="E570" s="39"/>
    </row>
    <row r="571">
      <c r="E571" s="39"/>
    </row>
    <row r="572">
      <c r="E572" s="39"/>
    </row>
    <row r="573">
      <c r="E573" s="39"/>
    </row>
    <row r="574">
      <c r="E574" s="39"/>
    </row>
    <row r="575">
      <c r="E575" s="39"/>
    </row>
    <row r="576">
      <c r="E576" s="39"/>
    </row>
    <row r="577">
      <c r="E577" s="39"/>
    </row>
    <row r="578">
      <c r="E578" s="39"/>
    </row>
    <row r="579">
      <c r="E579" s="39"/>
    </row>
    <row r="580">
      <c r="E580" s="39"/>
    </row>
    <row r="581">
      <c r="E581" s="39"/>
    </row>
    <row r="582">
      <c r="E582" s="39"/>
    </row>
    <row r="583">
      <c r="E583" s="39"/>
    </row>
    <row r="584">
      <c r="E584" s="39"/>
    </row>
    <row r="585">
      <c r="E585" s="39"/>
    </row>
    <row r="586">
      <c r="E586" s="39"/>
    </row>
    <row r="587">
      <c r="E587" s="39"/>
    </row>
    <row r="588">
      <c r="E588" s="39"/>
    </row>
    <row r="589">
      <c r="E589" s="39"/>
    </row>
    <row r="590">
      <c r="E590" s="39"/>
    </row>
    <row r="591">
      <c r="E591" s="39"/>
    </row>
    <row r="592">
      <c r="E592" s="39"/>
    </row>
    <row r="593">
      <c r="E593" s="39"/>
    </row>
    <row r="594">
      <c r="E594" s="39"/>
    </row>
    <row r="595">
      <c r="E595" s="39"/>
    </row>
    <row r="596">
      <c r="E596" s="39"/>
    </row>
    <row r="597">
      <c r="E597" s="39"/>
    </row>
    <row r="598">
      <c r="E598" s="39"/>
    </row>
    <row r="599">
      <c r="E599" s="39"/>
    </row>
    <row r="600">
      <c r="E600" s="39"/>
    </row>
    <row r="601">
      <c r="E601" s="39"/>
    </row>
    <row r="602">
      <c r="E602" s="39"/>
    </row>
    <row r="603">
      <c r="E603" s="39"/>
    </row>
    <row r="604">
      <c r="E604" s="39"/>
    </row>
    <row r="605">
      <c r="E605" s="39"/>
    </row>
    <row r="606">
      <c r="E606" s="39"/>
    </row>
    <row r="607">
      <c r="E607" s="39"/>
    </row>
    <row r="608">
      <c r="E608" s="39"/>
    </row>
    <row r="609">
      <c r="E609" s="39"/>
    </row>
    <row r="610">
      <c r="E610" s="39"/>
    </row>
    <row r="611">
      <c r="E611" s="39"/>
    </row>
    <row r="612">
      <c r="E612" s="39"/>
    </row>
    <row r="613">
      <c r="E613" s="39"/>
    </row>
    <row r="614">
      <c r="E614" s="39"/>
    </row>
    <row r="615">
      <c r="E615" s="39"/>
    </row>
    <row r="616">
      <c r="E616" s="39"/>
    </row>
    <row r="617">
      <c r="E617" s="39"/>
    </row>
    <row r="618">
      <c r="E618" s="39"/>
    </row>
    <row r="619">
      <c r="E619" s="39"/>
    </row>
    <row r="620">
      <c r="E620" s="39"/>
    </row>
    <row r="621">
      <c r="E621" s="39"/>
    </row>
    <row r="622">
      <c r="E622" s="39"/>
    </row>
    <row r="623">
      <c r="E623" s="39"/>
    </row>
    <row r="624">
      <c r="E624" s="39"/>
    </row>
    <row r="625">
      <c r="E625" s="39"/>
    </row>
    <row r="626">
      <c r="E626" s="39"/>
    </row>
    <row r="627">
      <c r="E627" s="39"/>
    </row>
    <row r="628">
      <c r="E628" s="39"/>
    </row>
    <row r="629">
      <c r="E629" s="39"/>
    </row>
    <row r="630">
      <c r="E630" s="39"/>
    </row>
    <row r="631">
      <c r="E631" s="39"/>
    </row>
    <row r="632">
      <c r="E632" s="39"/>
    </row>
    <row r="633">
      <c r="E633" s="39"/>
    </row>
    <row r="634">
      <c r="E634" s="39"/>
    </row>
    <row r="635">
      <c r="E635" s="39"/>
    </row>
    <row r="636">
      <c r="E636" s="39"/>
    </row>
    <row r="637">
      <c r="E637" s="39"/>
    </row>
    <row r="638">
      <c r="E638" s="39"/>
    </row>
    <row r="639">
      <c r="E639" s="39"/>
    </row>
    <row r="640">
      <c r="E640" s="39"/>
    </row>
    <row r="641">
      <c r="E641" s="39"/>
    </row>
    <row r="642">
      <c r="E642" s="39"/>
    </row>
    <row r="643">
      <c r="E643" s="39"/>
    </row>
    <row r="644">
      <c r="E644" s="39"/>
    </row>
    <row r="645">
      <c r="E645" s="39"/>
    </row>
    <row r="646">
      <c r="E646" s="39"/>
    </row>
    <row r="647">
      <c r="E647" s="39"/>
    </row>
    <row r="648">
      <c r="E648" s="39"/>
    </row>
    <row r="649">
      <c r="E649" s="39"/>
    </row>
    <row r="650">
      <c r="E650" s="39"/>
    </row>
    <row r="651">
      <c r="E651" s="39"/>
    </row>
    <row r="652">
      <c r="E652" s="39"/>
    </row>
    <row r="653">
      <c r="E653" s="39"/>
    </row>
    <row r="654">
      <c r="E654" s="39"/>
    </row>
    <row r="655">
      <c r="E655" s="39"/>
    </row>
    <row r="656">
      <c r="E656" s="39"/>
    </row>
    <row r="657">
      <c r="E657" s="39"/>
    </row>
    <row r="658">
      <c r="E658" s="39"/>
    </row>
    <row r="659">
      <c r="E659" s="39"/>
    </row>
    <row r="660">
      <c r="E660" s="39"/>
    </row>
    <row r="661">
      <c r="E661" s="39"/>
    </row>
    <row r="662">
      <c r="E662" s="39"/>
    </row>
    <row r="663">
      <c r="E663" s="39"/>
    </row>
    <row r="664">
      <c r="E664" s="39"/>
    </row>
    <row r="665">
      <c r="E665" s="39"/>
    </row>
    <row r="666">
      <c r="E666" s="39"/>
    </row>
    <row r="667">
      <c r="E667" s="39"/>
    </row>
    <row r="668">
      <c r="E668" s="39"/>
    </row>
    <row r="669">
      <c r="E669" s="39"/>
    </row>
    <row r="670">
      <c r="E670" s="39"/>
    </row>
    <row r="671">
      <c r="E671" s="39"/>
    </row>
    <row r="672">
      <c r="E672" s="39"/>
    </row>
    <row r="673">
      <c r="E673" s="39"/>
    </row>
    <row r="674">
      <c r="E674" s="39"/>
    </row>
    <row r="675">
      <c r="E675" s="39"/>
    </row>
    <row r="676">
      <c r="E676" s="39"/>
    </row>
    <row r="677">
      <c r="E677" s="39"/>
    </row>
    <row r="678">
      <c r="E678" s="39"/>
    </row>
    <row r="679">
      <c r="E679" s="39"/>
    </row>
    <row r="680">
      <c r="E680" s="39"/>
    </row>
    <row r="681">
      <c r="E681" s="39"/>
    </row>
    <row r="682">
      <c r="E682" s="39"/>
    </row>
    <row r="683">
      <c r="E683" s="39"/>
    </row>
    <row r="684">
      <c r="E684" s="39"/>
    </row>
    <row r="685">
      <c r="E685" s="39"/>
    </row>
    <row r="686">
      <c r="E686" s="39"/>
    </row>
    <row r="687">
      <c r="E687" s="39"/>
    </row>
    <row r="688">
      <c r="E688" s="39"/>
    </row>
    <row r="689">
      <c r="E689" s="39"/>
    </row>
    <row r="690">
      <c r="E690" s="39"/>
    </row>
    <row r="691">
      <c r="E691" s="39"/>
    </row>
    <row r="692">
      <c r="E692" s="39"/>
    </row>
    <row r="693">
      <c r="E693" s="39"/>
    </row>
    <row r="694">
      <c r="E694" s="39"/>
    </row>
    <row r="695">
      <c r="E695" s="39"/>
    </row>
    <row r="696">
      <c r="E696" s="39"/>
    </row>
    <row r="697">
      <c r="E697" s="39"/>
    </row>
    <row r="698">
      <c r="E698" s="39"/>
    </row>
    <row r="699">
      <c r="E699" s="39"/>
    </row>
    <row r="700">
      <c r="E700" s="39"/>
    </row>
    <row r="701">
      <c r="E701" s="39"/>
    </row>
    <row r="702">
      <c r="E702" s="39"/>
    </row>
    <row r="703">
      <c r="E703" s="39"/>
    </row>
    <row r="704">
      <c r="E704" s="39"/>
    </row>
    <row r="705">
      <c r="E705" s="39"/>
    </row>
    <row r="706">
      <c r="E706" s="39"/>
    </row>
    <row r="707">
      <c r="E707" s="39"/>
    </row>
    <row r="708">
      <c r="E708" s="39"/>
    </row>
    <row r="709">
      <c r="E709" s="39"/>
    </row>
    <row r="710">
      <c r="E710" s="39"/>
    </row>
    <row r="711">
      <c r="E711" s="39"/>
    </row>
    <row r="712">
      <c r="E712" s="39"/>
    </row>
    <row r="713">
      <c r="E713" s="39"/>
    </row>
    <row r="714">
      <c r="E714" s="39"/>
    </row>
    <row r="715">
      <c r="E715" s="39"/>
    </row>
    <row r="716">
      <c r="E716" s="39"/>
    </row>
    <row r="717">
      <c r="E717" s="39"/>
    </row>
    <row r="718">
      <c r="E718" s="39"/>
    </row>
    <row r="719">
      <c r="E719" s="39"/>
    </row>
    <row r="720">
      <c r="E720" s="39"/>
    </row>
    <row r="721">
      <c r="E721" s="39"/>
    </row>
    <row r="722">
      <c r="E722" s="39"/>
    </row>
    <row r="723">
      <c r="E723" s="39"/>
    </row>
    <row r="724">
      <c r="E724" s="39"/>
    </row>
    <row r="725">
      <c r="E725" s="39"/>
    </row>
    <row r="726">
      <c r="E726" s="39"/>
    </row>
    <row r="727">
      <c r="E727" s="39"/>
    </row>
    <row r="728">
      <c r="E728" s="39"/>
    </row>
    <row r="729">
      <c r="E729" s="39"/>
    </row>
    <row r="730">
      <c r="E730" s="39"/>
    </row>
    <row r="731">
      <c r="E731" s="39"/>
    </row>
    <row r="732">
      <c r="E732" s="39"/>
    </row>
    <row r="733">
      <c r="E733" s="39"/>
    </row>
    <row r="734">
      <c r="E734" s="39"/>
    </row>
    <row r="735">
      <c r="E735" s="39"/>
    </row>
    <row r="736">
      <c r="E736" s="39"/>
    </row>
    <row r="737">
      <c r="E737" s="39"/>
    </row>
    <row r="738">
      <c r="E738" s="39"/>
    </row>
    <row r="739">
      <c r="E739" s="39"/>
    </row>
    <row r="740">
      <c r="E740" s="39"/>
    </row>
    <row r="741">
      <c r="E741" s="39"/>
    </row>
    <row r="742">
      <c r="E742" s="39"/>
    </row>
    <row r="743">
      <c r="E743" s="39"/>
    </row>
    <row r="744">
      <c r="E744" s="39"/>
    </row>
    <row r="745">
      <c r="E745" s="39"/>
    </row>
    <row r="746">
      <c r="E746" s="39"/>
    </row>
    <row r="747">
      <c r="E747" s="39"/>
    </row>
    <row r="748">
      <c r="E748" s="39"/>
    </row>
    <row r="749">
      <c r="E749" s="39"/>
    </row>
    <row r="750">
      <c r="E750" s="39"/>
    </row>
    <row r="751">
      <c r="E751" s="39"/>
    </row>
    <row r="752">
      <c r="E752" s="39"/>
    </row>
    <row r="753">
      <c r="E753" s="39"/>
    </row>
    <row r="754">
      <c r="E754" s="39"/>
    </row>
    <row r="755">
      <c r="E755" s="39"/>
    </row>
    <row r="756">
      <c r="E756" s="39"/>
    </row>
    <row r="757">
      <c r="E757" s="39"/>
    </row>
    <row r="758">
      <c r="E758" s="39"/>
    </row>
    <row r="759">
      <c r="E759" s="39"/>
    </row>
    <row r="760">
      <c r="E760" s="39"/>
    </row>
    <row r="761">
      <c r="E761" s="39"/>
    </row>
    <row r="762">
      <c r="E762" s="39"/>
    </row>
    <row r="763">
      <c r="E763" s="39"/>
    </row>
    <row r="764">
      <c r="E764" s="39"/>
    </row>
    <row r="765">
      <c r="E765" s="39"/>
    </row>
    <row r="766">
      <c r="E766" s="39"/>
    </row>
    <row r="767">
      <c r="E767" s="39"/>
    </row>
    <row r="768">
      <c r="E768" s="39"/>
    </row>
    <row r="769">
      <c r="E769" s="39"/>
    </row>
    <row r="770">
      <c r="E770" s="39"/>
    </row>
    <row r="771">
      <c r="E771" s="39"/>
    </row>
    <row r="772">
      <c r="E772" s="39"/>
    </row>
    <row r="773">
      <c r="E773" s="39"/>
    </row>
    <row r="774">
      <c r="E774" s="39"/>
    </row>
    <row r="775">
      <c r="E775" s="39"/>
    </row>
    <row r="776">
      <c r="E776" s="39"/>
    </row>
    <row r="777">
      <c r="E777" s="39"/>
    </row>
    <row r="778">
      <c r="E778" s="39"/>
    </row>
    <row r="779">
      <c r="E779" s="39"/>
    </row>
    <row r="780">
      <c r="E780" s="39"/>
    </row>
    <row r="781">
      <c r="E781" s="39"/>
    </row>
    <row r="782">
      <c r="E782" s="39"/>
    </row>
    <row r="783">
      <c r="E783" s="39"/>
    </row>
    <row r="784">
      <c r="E784" s="39"/>
    </row>
    <row r="785">
      <c r="E785" s="39"/>
    </row>
    <row r="786">
      <c r="E786" s="39"/>
    </row>
    <row r="787">
      <c r="E787" s="39"/>
    </row>
    <row r="788">
      <c r="E788" s="39"/>
    </row>
    <row r="789">
      <c r="E789" s="39"/>
    </row>
    <row r="790">
      <c r="E790" s="39"/>
    </row>
    <row r="791">
      <c r="E791" s="39"/>
    </row>
    <row r="792">
      <c r="E792" s="39"/>
    </row>
    <row r="793">
      <c r="E793" s="39"/>
    </row>
    <row r="794">
      <c r="E794" s="39"/>
    </row>
    <row r="795">
      <c r="E795" s="39"/>
    </row>
    <row r="796">
      <c r="E796" s="39"/>
    </row>
    <row r="797">
      <c r="E797" s="39"/>
    </row>
    <row r="798">
      <c r="E798" s="39"/>
    </row>
    <row r="799">
      <c r="E799" s="39"/>
    </row>
    <row r="800">
      <c r="E800" s="39"/>
    </row>
    <row r="801">
      <c r="E801" s="39"/>
    </row>
    <row r="802">
      <c r="E802" s="39"/>
    </row>
    <row r="803">
      <c r="E803" s="39"/>
    </row>
    <row r="804">
      <c r="E804" s="39"/>
    </row>
    <row r="805">
      <c r="E805" s="39"/>
    </row>
    <row r="806">
      <c r="E806" s="39"/>
    </row>
    <row r="807">
      <c r="E807" s="39"/>
    </row>
    <row r="808">
      <c r="E808" s="39"/>
    </row>
    <row r="809">
      <c r="E809" s="39"/>
    </row>
    <row r="810">
      <c r="E810" s="39"/>
    </row>
    <row r="811">
      <c r="E811" s="39"/>
    </row>
    <row r="812">
      <c r="E812" s="39"/>
    </row>
    <row r="813">
      <c r="E813" s="39"/>
    </row>
    <row r="814">
      <c r="E814" s="39"/>
    </row>
    <row r="815">
      <c r="E815" s="39"/>
    </row>
    <row r="816">
      <c r="E816" s="39"/>
    </row>
    <row r="817">
      <c r="E817" s="39"/>
    </row>
    <row r="818">
      <c r="E818" s="39"/>
    </row>
    <row r="819">
      <c r="E819" s="39"/>
    </row>
    <row r="820">
      <c r="E820" s="39"/>
    </row>
    <row r="821">
      <c r="E821" s="39"/>
    </row>
    <row r="822">
      <c r="E822" s="39"/>
    </row>
    <row r="823">
      <c r="E823" s="39"/>
    </row>
    <row r="824">
      <c r="E824" s="39"/>
    </row>
    <row r="825">
      <c r="E825" s="39"/>
    </row>
    <row r="826">
      <c r="E826" s="39"/>
    </row>
    <row r="827">
      <c r="E827" s="39"/>
    </row>
    <row r="828">
      <c r="E828" s="39"/>
    </row>
    <row r="829">
      <c r="E829" s="39"/>
    </row>
    <row r="830">
      <c r="E830" s="39"/>
    </row>
    <row r="831">
      <c r="E831" s="39"/>
    </row>
    <row r="832">
      <c r="E832" s="39"/>
    </row>
    <row r="833">
      <c r="E833" s="39"/>
    </row>
    <row r="834">
      <c r="E834" s="39"/>
    </row>
    <row r="835">
      <c r="E835" s="39"/>
    </row>
    <row r="836">
      <c r="E836" s="39"/>
    </row>
    <row r="837">
      <c r="E837" s="39"/>
    </row>
    <row r="838">
      <c r="E838" s="39"/>
    </row>
    <row r="839">
      <c r="E839" s="39"/>
    </row>
    <row r="840">
      <c r="E840" s="39"/>
    </row>
    <row r="841">
      <c r="E841" s="39"/>
    </row>
    <row r="842">
      <c r="E842" s="39"/>
    </row>
    <row r="843">
      <c r="E843" s="39"/>
    </row>
    <row r="844">
      <c r="E844" s="39"/>
    </row>
    <row r="845">
      <c r="E845" s="39"/>
    </row>
    <row r="846">
      <c r="E846" s="39"/>
    </row>
    <row r="847">
      <c r="E847" s="39"/>
    </row>
    <row r="848">
      <c r="E848" s="39"/>
    </row>
    <row r="849">
      <c r="E849" s="39"/>
    </row>
    <row r="850">
      <c r="E850" s="39"/>
    </row>
    <row r="851">
      <c r="E851" s="39"/>
    </row>
    <row r="852">
      <c r="E852" s="39"/>
    </row>
    <row r="853">
      <c r="E853" s="39"/>
    </row>
    <row r="854">
      <c r="E854" s="39"/>
    </row>
    <row r="855">
      <c r="E855" s="39"/>
    </row>
    <row r="856">
      <c r="E856" s="39"/>
    </row>
    <row r="857">
      <c r="E857" s="39"/>
    </row>
    <row r="858">
      <c r="E858" s="39"/>
    </row>
    <row r="859">
      <c r="E859" s="39"/>
    </row>
    <row r="860">
      <c r="E860" s="39"/>
    </row>
    <row r="861">
      <c r="E861" s="39"/>
    </row>
    <row r="862">
      <c r="E862" s="39"/>
    </row>
    <row r="863">
      <c r="E863" s="39"/>
    </row>
    <row r="864">
      <c r="E864" s="39"/>
    </row>
    <row r="865">
      <c r="E865" s="39"/>
    </row>
    <row r="866">
      <c r="E866" s="39"/>
    </row>
    <row r="867">
      <c r="E867" s="39"/>
    </row>
    <row r="868">
      <c r="E868" s="39"/>
    </row>
    <row r="869">
      <c r="E869" s="39"/>
    </row>
    <row r="870">
      <c r="E870" s="39"/>
    </row>
    <row r="871">
      <c r="E871" s="39"/>
    </row>
    <row r="872">
      <c r="E872" s="39"/>
    </row>
    <row r="873">
      <c r="E873" s="39"/>
    </row>
    <row r="874">
      <c r="E874" s="39"/>
    </row>
    <row r="875">
      <c r="E875" s="39"/>
    </row>
    <row r="876">
      <c r="E876" s="39"/>
    </row>
    <row r="877">
      <c r="E877" s="39"/>
    </row>
    <row r="878">
      <c r="E878" s="39"/>
    </row>
    <row r="879">
      <c r="E879" s="39"/>
    </row>
    <row r="880">
      <c r="E880" s="39"/>
    </row>
    <row r="881">
      <c r="E881" s="39"/>
    </row>
    <row r="882">
      <c r="E882" s="39"/>
    </row>
    <row r="883">
      <c r="E883" s="39"/>
    </row>
    <row r="884">
      <c r="E884" s="39"/>
    </row>
    <row r="885">
      <c r="E885" s="39"/>
    </row>
    <row r="886">
      <c r="E886" s="39"/>
    </row>
    <row r="887">
      <c r="E887" s="39"/>
    </row>
    <row r="888">
      <c r="E888" s="39"/>
    </row>
    <row r="889">
      <c r="E889" s="39"/>
    </row>
    <row r="890">
      <c r="E890" s="39"/>
    </row>
    <row r="891">
      <c r="E891" s="39"/>
    </row>
    <row r="892">
      <c r="E892" s="39"/>
    </row>
    <row r="893">
      <c r="E893" s="39"/>
    </row>
    <row r="894">
      <c r="E894" s="39"/>
    </row>
    <row r="895">
      <c r="E895" s="39"/>
    </row>
    <row r="896">
      <c r="E896" s="39"/>
    </row>
    <row r="897">
      <c r="E897" s="39"/>
    </row>
    <row r="898">
      <c r="E898" s="39"/>
    </row>
    <row r="899">
      <c r="E899" s="39"/>
    </row>
    <row r="900">
      <c r="E900" s="39"/>
    </row>
    <row r="901">
      <c r="E901" s="39"/>
    </row>
    <row r="902">
      <c r="E902" s="39"/>
    </row>
    <row r="903">
      <c r="E903" s="39"/>
    </row>
    <row r="904">
      <c r="E904" s="39"/>
    </row>
    <row r="905">
      <c r="E905" s="39"/>
    </row>
    <row r="906">
      <c r="E906" s="39"/>
    </row>
    <row r="907">
      <c r="E907" s="39"/>
    </row>
    <row r="908">
      <c r="E908" s="39"/>
    </row>
    <row r="909">
      <c r="E909" s="39"/>
    </row>
    <row r="910">
      <c r="E910" s="39"/>
    </row>
    <row r="911">
      <c r="E911" s="39"/>
    </row>
    <row r="912">
      <c r="E912" s="39"/>
    </row>
    <row r="913">
      <c r="E913" s="39"/>
    </row>
    <row r="914">
      <c r="E914" s="39"/>
    </row>
    <row r="915">
      <c r="E915" s="39"/>
    </row>
    <row r="916">
      <c r="E916" s="39"/>
    </row>
    <row r="917">
      <c r="E917" s="39"/>
    </row>
    <row r="918">
      <c r="E918" s="39"/>
    </row>
    <row r="919">
      <c r="E919" s="39"/>
    </row>
    <row r="920">
      <c r="E920" s="39"/>
    </row>
    <row r="921">
      <c r="E921" s="39"/>
    </row>
    <row r="922">
      <c r="E922" s="39"/>
    </row>
    <row r="923">
      <c r="E923" s="39"/>
    </row>
    <row r="924">
      <c r="E924" s="39"/>
    </row>
    <row r="925">
      <c r="E925" s="39"/>
    </row>
    <row r="926">
      <c r="E926" s="39"/>
    </row>
    <row r="927">
      <c r="E927" s="39"/>
    </row>
    <row r="928">
      <c r="E928" s="39"/>
    </row>
    <row r="929">
      <c r="E929" s="39"/>
    </row>
    <row r="930">
      <c r="E930" s="39"/>
    </row>
    <row r="931">
      <c r="E931" s="39"/>
    </row>
    <row r="932">
      <c r="E932" s="39"/>
    </row>
    <row r="933">
      <c r="E933" s="39"/>
    </row>
    <row r="934">
      <c r="E934" s="39"/>
    </row>
    <row r="935">
      <c r="E935" s="39"/>
    </row>
    <row r="936">
      <c r="E936" s="39"/>
    </row>
    <row r="937">
      <c r="E937" s="39"/>
    </row>
    <row r="938">
      <c r="E938" s="39"/>
    </row>
    <row r="939">
      <c r="E939" s="39"/>
    </row>
    <row r="940">
      <c r="E940" s="39"/>
    </row>
    <row r="941">
      <c r="E941" s="39"/>
    </row>
    <row r="942">
      <c r="E942" s="39"/>
    </row>
    <row r="943">
      <c r="E943" s="39"/>
    </row>
    <row r="944">
      <c r="E944" s="39"/>
    </row>
    <row r="945">
      <c r="E945" s="39"/>
    </row>
    <row r="946">
      <c r="E946" s="39"/>
    </row>
    <row r="947">
      <c r="E947" s="39"/>
    </row>
    <row r="948">
      <c r="E948" s="39"/>
    </row>
    <row r="949">
      <c r="E949" s="39"/>
    </row>
    <row r="950">
      <c r="E950" s="39"/>
    </row>
    <row r="951">
      <c r="E951" s="39"/>
    </row>
    <row r="952">
      <c r="E952" s="39"/>
    </row>
    <row r="953">
      <c r="E953" s="39"/>
    </row>
    <row r="954">
      <c r="E954" s="39"/>
    </row>
    <row r="955">
      <c r="E955" s="39"/>
    </row>
    <row r="956">
      <c r="E956" s="39"/>
    </row>
    <row r="957">
      <c r="E957" s="39"/>
    </row>
    <row r="958">
      <c r="E958" s="39"/>
    </row>
    <row r="959">
      <c r="E959" s="39"/>
    </row>
    <row r="960">
      <c r="E960" s="39"/>
    </row>
    <row r="961">
      <c r="E961" s="39"/>
    </row>
    <row r="962">
      <c r="E962" s="39"/>
    </row>
    <row r="963">
      <c r="E963" s="39"/>
    </row>
    <row r="964">
      <c r="E964" s="39"/>
    </row>
    <row r="965">
      <c r="E965" s="39"/>
    </row>
    <row r="966">
      <c r="E966" s="39"/>
    </row>
    <row r="967">
      <c r="E967" s="39"/>
    </row>
    <row r="968">
      <c r="E968" s="39"/>
    </row>
    <row r="969">
      <c r="E969" s="39"/>
    </row>
    <row r="970">
      <c r="E970" s="39"/>
    </row>
    <row r="971">
      <c r="E971" s="39"/>
    </row>
    <row r="972">
      <c r="E972" s="39"/>
    </row>
    <row r="973">
      <c r="E973" s="39"/>
    </row>
    <row r="974">
      <c r="E974" s="39"/>
    </row>
    <row r="975">
      <c r="E975" s="39"/>
    </row>
    <row r="976">
      <c r="E976" s="39"/>
    </row>
    <row r="977">
      <c r="E977" s="39"/>
    </row>
    <row r="978">
      <c r="E978" s="39"/>
    </row>
    <row r="979">
      <c r="E979" s="39"/>
    </row>
    <row r="980">
      <c r="E980" s="39"/>
    </row>
    <row r="981">
      <c r="E981" s="39"/>
    </row>
    <row r="982">
      <c r="E982" s="39"/>
    </row>
    <row r="983">
      <c r="E983" s="39"/>
    </row>
    <row r="984">
      <c r="E984" s="39"/>
    </row>
    <row r="985">
      <c r="E985" s="39"/>
    </row>
    <row r="986">
      <c r="E986" s="39"/>
    </row>
    <row r="987">
      <c r="E987" s="39"/>
    </row>
    <row r="988">
      <c r="E988" s="39"/>
    </row>
    <row r="989">
      <c r="E989" s="39"/>
    </row>
    <row r="990">
      <c r="E990" s="39"/>
    </row>
    <row r="991">
      <c r="E991" s="39"/>
    </row>
    <row r="992">
      <c r="E992" s="39"/>
    </row>
    <row r="993">
      <c r="E993" s="39"/>
    </row>
    <row r="994">
      <c r="E994" s="39"/>
    </row>
    <row r="995">
      <c r="E995" s="39"/>
    </row>
    <row r="996">
      <c r="E996" s="39"/>
    </row>
    <row r="997">
      <c r="E997" s="39"/>
    </row>
    <row r="998">
      <c r="E998" s="39"/>
    </row>
    <row r="999">
      <c r="E999" s="39"/>
    </row>
    <row r="1000">
      <c r="E1000" s="39"/>
    </row>
    <row r="1001">
      <c r="E1001" s="39"/>
    </row>
    <row r="1002">
      <c r="E1002" s="39"/>
    </row>
    <row r="1003">
      <c r="E1003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17.29"/>
    <col customWidth="1" min="3" max="3" width="25.86"/>
    <col customWidth="1" min="4" max="4" width="31.86"/>
    <col customWidth="1" min="5" max="5" width="23.29"/>
    <col customWidth="1" min="6" max="6" width="25.29"/>
    <col customWidth="1" min="7" max="7" width="36.57"/>
    <col customWidth="1" min="8" max="8" width="34.43"/>
  </cols>
  <sheetData>
    <row r="1">
      <c r="A1" s="1" t="s">
        <v>45</v>
      </c>
      <c r="B1" s="65" t="s">
        <v>46</v>
      </c>
      <c r="C1" s="65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66" t="s">
        <v>52</v>
      </c>
      <c r="I1" s="4"/>
      <c r="J1" s="4"/>
      <c r="K1" s="67" t="s">
        <v>53</v>
      </c>
      <c r="L1" s="68"/>
      <c r="M1" s="4"/>
      <c r="N1" s="4"/>
      <c r="O1" s="4"/>
      <c r="P1" s="68"/>
      <c r="Q1" s="4"/>
      <c r="R1" s="4"/>
      <c r="S1" s="69"/>
      <c r="T1" s="4"/>
      <c r="U1" s="4"/>
      <c r="V1" s="69"/>
      <c r="W1" s="4"/>
    </row>
    <row r="2">
      <c r="A2" s="5">
        <v>43173.0</v>
      </c>
      <c r="B2" s="70" t="s">
        <v>54</v>
      </c>
      <c r="C2" s="71">
        <v>43173.027083333334</v>
      </c>
      <c r="D2" s="72">
        <f t="shared" ref="D2:D63" si="1">C2-A69</f>
        <v>0.02708333333</v>
      </c>
      <c r="E2" s="70" t="s">
        <v>54</v>
      </c>
      <c r="F2" s="71">
        <v>43173.09652777778</v>
      </c>
      <c r="G2" s="73">
        <f t="shared" ref="G2:G63" si="2">F2-A69</f>
        <v>0.09652777778</v>
      </c>
      <c r="H2" s="74">
        <f t="shared" ref="H2:H63" si="3">60*(G2-D2)*24</f>
        <v>100</v>
      </c>
      <c r="I2" s="4"/>
      <c r="J2" s="4"/>
      <c r="K2" s="4"/>
      <c r="L2" s="4"/>
      <c r="M2" s="4"/>
      <c r="N2" s="4"/>
      <c r="O2" s="4"/>
      <c r="P2" s="4"/>
      <c r="Q2" s="4"/>
      <c r="R2" s="4"/>
      <c r="S2" s="75"/>
      <c r="T2" s="4"/>
      <c r="U2" s="4"/>
      <c r="V2" s="75"/>
      <c r="W2" s="4"/>
    </row>
    <row r="3">
      <c r="A3" s="76"/>
      <c r="B3" s="70" t="s">
        <v>54</v>
      </c>
      <c r="C3" s="71">
        <v>43173.06597222222</v>
      </c>
      <c r="D3" s="72">
        <f t="shared" si="1"/>
        <v>0.06597222222</v>
      </c>
      <c r="E3" s="77" t="s">
        <v>8</v>
      </c>
      <c r="F3" s="78">
        <v>43173.36736111111</v>
      </c>
      <c r="G3" s="79">
        <f t="shared" si="2"/>
        <v>0.3673611111</v>
      </c>
      <c r="H3" s="74">
        <f t="shared" si="3"/>
        <v>434</v>
      </c>
      <c r="I3" s="4"/>
      <c r="J3" s="4"/>
      <c r="K3" s="4"/>
      <c r="L3" s="21" t="s">
        <v>55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76"/>
      <c r="B4" s="70" t="s">
        <v>54</v>
      </c>
      <c r="C4" s="71">
        <v>43173.08541666667</v>
      </c>
      <c r="D4" s="72">
        <f t="shared" si="1"/>
        <v>0.08541666667</v>
      </c>
      <c r="E4" s="77" t="s">
        <v>8</v>
      </c>
      <c r="F4" s="78">
        <v>43173.35277777778</v>
      </c>
      <c r="G4" s="79">
        <f t="shared" si="2"/>
        <v>0.3527777778</v>
      </c>
      <c r="H4" s="74">
        <f t="shared" si="3"/>
        <v>385</v>
      </c>
      <c r="I4" s="1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76"/>
      <c r="B5" s="70" t="s">
        <v>54</v>
      </c>
      <c r="C5" s="71">
        <v>43173.09652777778</v>
      </c>
      <c r="D5" s="72">
        <f t="shared" si="1"/>
        <v>0.09652777778</v>
      </c>
      <c r="E5" s="77" t="s">
        <v>8</v>
      </c>
      <c r="F5" s="78">
        <v>43173.31805555556</v>
      </c>
      <c r="G5" s="79">
        <f t="shared" si="2"/>
        <v>0.3180555556</v>
      </c>
      <c r="H5" s="74">
        <f t="shared" si="3"/>
        <v>319</v>
      </c>
      <c r="I5" s="4"/>
      <c r="J5" s="4"/>
      <c r="K5" s="21" t="s">
        <v>56</v>
      </c>
      <c r="L5" s="21" t="s">
        <v>57</v>
      </c>
      <c r="M5" s="75"/>
      <c r="N5" s="4"/>
      <c r="O5" s="4"/>
      <c r="P5" s="4"/>
      <c r="Q5" s="75"/>
      <c r="R5" s="4"/>
      <c r="S5" s="4"/>
      <c r="T5" s="4"/>
      <c r="U5" s="4"/>
      <c r="V5" s="4"/>
      <c r="W5" s="75"/>
    </row>
    <row r="6">
      <c r="A6" s="12" t="s">
        <v>58</v>
      </c>
      <c r="B6" s="70" t="s">
        <v>54</v>
      </c>
      <c r="C6" s="71">
        <v>43173.21319444444</v>
      </c>
      <c r="D6" s="72">
        <f t="shared" si="1"/>
        <v>0.2131944444</v>
      </c>
      <c r="E6" s="77" t="s">
        <v>59</v>
      </c>
      <c r="F6" s="78">
        <v>43173.42569444444</v>
      </c>
      <c r="G6" s="79">
        <f t="shared" si="2"/>
        <v>0.4256944444</v>
      </c>
      <c r="H6" s="74">
        <f t="shared" si="3"/>
        <v>306</v>
      </c>
      <c r="I6" s="4"/>
      <c r="J6" s="4"/>
      <c r="K6" s="21" t="s">
        <v>60</v>
      </c>
      <c r="L6" s="21" t="s">
        <v>61</v>
      </c>
      <c r="M6" s="19"/>
      <c r="N6" s="4"/>
      <c r="O6" s="4"/>
      <c r="P6" s="4"/>
      <c r="Q6" s="19"/>
      <c r="R6" s="4"/>
      <c r="S6" s="4"/>
      <c r="T6" s="4"/>
      <c r="U6" s="4"/>
      <c r="V6" s="4"/>
      <c r="W6" s="19"/>
    </row>
    <row r="7">
      <c r="A7" s="80" t="s">
        <v>62</v>
      </c>
      <c r="B7" s="70" t="s">
        <v>54</v>
      </c>
      <c r="C7" s="71">
        <v>43173.21597222222</v>
      </c>
      <c r="D7" s="72">
        <f t="shared" si="1"/>
        <v>0.2159722222</v>
      </c>
      <c r="E7" s="77" t="s">
        <v>63</v>
      </c>
      <c r="F7" s="78">
        <v>43173.50208333333</v>
      </c>
      <c r="G7" s="79">
        <f t="shared" si="2"/>
        <v>0.5020833333</v>
      </c>
      <c r="H7" s="74">
        <f t="shared" si="3"/>
        <v>412</v>
      </c>
      <c r="I7" s="4"/>
      <c r="J7" s="4"/>
      <c r="K7" s="21" t="s">
        <v>64</v>
      </c>
      <c r="L7" s="21">
        <v>0.039462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3" t="s">
        <v>10</v>
      </c>
      <c r="B8" s="77" t="s">
        <v>8</v>
      </c>
      <c r="C8" s="78">
        <v>43173.2625</v>
      </c>
      <c r="D8" s="81">
        <f t="shared" si="1"/>
        <v>0.2625</v>
      </c>
      <c r="E8" s="82" t="s">
        <v>65</v>
      </c>
      <c r="F8" s="83">
        <v>43173.634722222225</v>
      </c>
      <c r="G8" s="84">
        <f t="shared" si="2"/>
        <v>0.6347222222</v>
      </c>
      <c r="H8" s="74">
        <f t="shared" si="3"/>
        <v>536</v>
      </c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8" t="s">
        <v>11</v>
      </c>
      <c r="B9" s="77" t="s">
        <v>8</v>
      </c>
      <c r="C9" s="78">
        <v>43173.28055555555</v>
      </c>
      <c r="D9" s="81">
        <f t="shared" si="1"/>
        <v>0.2805555556</v>
      </c>
      <c r="E9" s="77" t="s">
        <v>8</v>
      </c>
      <c r="F9" s="78">
        <v>43173.50555555556</v>
      </c>
      <c r="G9" s="79">
        <f t="shared" si="2"/>
        <v>0.5055555556</v>
      </c>
      <c r="H9" s="74">
        <f t="shared" si="3"/>
        <v>324</v>
      </c>
      <c r="I9" s="4"/>
      <c r="J9" s="4"/>
      <c r="K9" s="21" t="s">
        <v>66</v>
      </c>
      <c r="L9" s="4"/>
      <c r="M9" s="19"/>
      <c r="N9" s="4"/>
      <c r="O9" s="4"/>
      <c r="P9" s="4"/>
      <c r="Q9" s="19"/>
      <c r="R9" s="4"/>
      <c r="S9" s="4"/>
      <c r="T9" s="4"/>
      <c r="U9" s="4"/>
      <c r="V9" s="75"/>
      <c r="W9" s="4"/>
    </row>
    <row r="10">
      <c r="A10" s="20" t="s">
        <v>12</v>
      </c>
      <c r="B10" s="77" t="s">
        <v>8</v>
      </c>
      <c r="C10" s="78">
        <v>43173.294444444444</v>
      </c>
      <c r="D10" s="81">
        <f t="shared" si="1"/>
        <v>0.2944444444</v>
      </c>
      <c r="E10" s="77" t="s">
        <v>67</v>
      </c>
      <c r="F10" s="78">
        <v>43173.427083333336</v>
      </c>
      <c r="G10" s="79">
        <f t="shared" si="2"/>
        <v>0.4270833333</v>
      </c>
      <c r="H10" s="74">
        <f t="shared" si="3"/>
        <v>191</v>
      </c>
      <c r="I10" s="4"/>
      <c r="J10" s="4"/>
      <c r="K10" s="21" t="s">
        <v>68</v>
      </c>
      <c r="L10" s="4">
        <f> 4</f>
        <v>4</v>
      </c>
      <c r="M10" s="19"/>
      <c r="N10" s="4"/>
      <c r="O10" s="4"/>
      <c r="P10" s="4"/>
      <c r="Q10" s="19"/>
      <c r="R10" s="4"/>
      <c r="S10" s="4"/>
      <c r="T10" s="4"/>
      <c r="U10" s="4"/>
      <c r="V10" s="4"/>
      <c r="W10" s="19"/>
    </row>
    <row r="11">
      <c r="A11" s="85" t="s">
        <v>69</v>
      </c>
      <c r="B11" s="77" t="s">
        <v>8</v>
      </c>
      <c r="C11" s="78">
        <v>43173.29791666667</v>
      </c>
      <c r="D11" s="81">
        <f t="shared" si="1"/>
        <v>0.2979166667</v>
      </c>
      <c r="E11" s="77" t="s">
        <v>70</v>
      </c>
      <c r="F11" s="78">
        <v>43173.50833333333</v>
      </c>
      <c r="G11" s="79">
        <f t="shared" si="2"/>
        <v>0.5083333333</v>
      </c>
      <c r="H11" s="74">
        <f t="shared" si="3"/>
        <v>303</v>
      </c>
      <c r="I11" s="4"/>
      <c r="J11" s="4"/>
      <c r="K11" s="21" t="s">
        <v>71</v>
      </c>
      <c r="L11" s="4">
        <f> 2</f>
        <v>2</v>
      </c>
      <c r="M11" s="19"/>
      <c r="N11" s="4"/>
      <c r="O11" s="4"/>
      <c r="P11" s="4"/>
      <c r="Q11" s="19"/>
      <c r="R11" s="4"/>
      <c r="S11" s="4"/>
      <c r="T11" s="4"/>
      <c r="U11" s="4"/>
      <c r="V11" s="4"/>
      <c r="W11" s="4"/>
    </row>
    <row r="12">
      <c r="A12" s="76"/>
      <c r="B12" s="77" t="s">
        <v>8</v>
      </c>
      <c r="C12" s="78">
        <v>43173.30069444444</v>
      </c>
      <c r="D12" s="81">
        <f t="shared" si="1"/>
        <v>0.3006944444</v>
      </c>
      <c r="E12" s="82" t="s">
        <v>54</v>
      </c>
      <c r="F12" s="83">
        <v>43173.72222222222</v>
      </c>
      <c r="G12" s="84">
        <f t="shared" si="2"/>
        <v>0.7222222222</v>
      </c>
      <c r="H12" s="74">
        <f t="shared" si="3"/>
        <v>607</v>
      </c>
      <c r="I12" s="4"/>
      <c r="J12" s="4"/>
      <c r="K12" s="21" t="s">
        <v>72</v>
      </c>
      <c r="L12" s="4">
        <f> 13.1</f>
        <v>13.1</v>
      </c>
      <c r="M12" s="4"/>
      <c r="N12" s="4"/>
      <c r="O12" s="4"/>
      <c r="P12" s="4"/>
      <c r="Q12" s="19"/>
      <c r="R12" s="4"/>
      <c r="S12" s="4"/>
      <c r="T12" s="4"/>
      <c r="U12" s="4"/>
      <c r="V12" s="4"/>
      <c r="W12" s="4"/>
    </row>
    <row r="13">
      <c r="A13" s="76"/>
      <c r="B13" s="77" t="s">
        <v>8</v>
      </c>
      <c r="C13" s="78">
        <v>43173.305555555555</v>
      </c>
      <c r="D13" s="81">
        <f t="shared" si="1"/>
        <v>0.3055555556</v>
      </c>
      <c r="E13" s="86" t="s">
        <v>73</v>
      </c>
      <c r="F13" s="87">
        <v>43174.31458333333</v>
      </c>
      <c r="G13" s="88">
        <f t="shared" si="2"/>
        <v>1.314583333</v>
      </c>
      <c r="H13" s="74">
        <f t="shared" si="3"/>
        <v>1453</v>
      </c>
      <c r="I13" s="19"/>
      <c r="J13" s="4"/>
      <c r="K13" s="21" t="s">
        <v>74</v>
      </c>
      <c r="L13" s="21" t="s">
        <v>75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6"/>
      <c r="B14" s="77" t="s">
        <v>8</v>
      </c>
      <c r="C14" s="78">
        <v>43173.311111111114</v>
      </c>
      <c r="D14" s="81">
        <f t="shared" si="1"/>
        <v>0.3111111111</v>
      </c>
      <c r="E14" s="77" t="s">
        <v>76</v>
      </c>
      <c r="F14" s="78">
        <v>43173.57013888889</v>
      </c>
      <c r="G14" s="79">
        <f t="shared" si="2"/>
        <v>0.5701388889</v>
      </c>
      <c r="H14" s="74">
        <f t="shared" si="3"/>
        <v>373</v>
      </c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B15" s="77" t="s">
        <v>8</v>
      </c>
      <c r="C15" s="78">
        <v>43173.3125</v>
      </c>
      <c r="D15" s="81">
        <f t="shared" si="1"/>
        <v>0.3125</v>
      </c>
      <c r="E15" s="77" t="s">
        <v>77</v>
      </c>
      <c r="F15" s="78">
        <v>43173.52638888889</v>
      </c>
      <c r="G15" s="79">
        <f t="shared" si="2"/>
        <v>0.5263888889</v>
      </c>
      <c r="H15" s="74">
        <f t="shared" si="3"/>
        <v>308</v>
      </c>
      <c r="K15" s="67" t="s">
        <v>78</v>
      </c>
    </row>
    <row r="16">
      <c r="B16" s="77" t="s">
        <v>8</v>
      </c>
      <c r="C16" s="78">
        <v>43173.31458333333</v>
      </c>
      <c r="D16" s="81">
        <f t="shared" si="1"/>
        <v>0.3145833333</v>
      </c>
      <c r="E16" s="82" t="s">
        <v>79</v>
      </c>
      <c r="F16" s="83">
        <v>43173.61736111111</v>
      </c>
      <c r="G16" s="84">
        <f t="shared" si="2"/>
        <v>0.6173611111</v>
      </c>
      <c r="H16" s="74">
        <f t="shared" si="3"/>
        <v>436</v>
      </c>
      <c r="K16" s="67" t="s">
        <v>72</v>
      </c>
      <c r="L16">
        <f> 0.178</f>
        <v>0.178</v>
      </c>
    </row>
    <row r="17">
      <c r="B17" s="77" t="s">
        <v>8</v>
      </c>
      <c r="C17" s="78">
        <v>43173.31805555556</v>
      </c>
      <c r="D17" s="81">
        <f t="shared" si="1"/>
        <v>0.3180555556</v>
      </c>
      <c r="E17" s="77" t="s">
        <v>8</v>
      </c>
      <c r="F17" s="78">
        <v>43173.413194444445</v>
      </c>
      <c r="G17" s="79">
        <f t="shared" si="2"/>
        <v>0.4131944444</v>
      </c>
      <c r="H17" s="74">
        <f t="shared" si="3"/>
        <v>137</v>
      </c>
      <c r="K17" s="67" t="s">
        <v>74</v>
      </c>
      <c r="L17">
        <f> 0.0358</f>
        <v>0.0358</v>
      </c>
    </row>
    <row r="18">
      <c r="B18" s="77" t="s">
        <v>8</v>
      </c>
      <c r="C18" s="78">
        <v>43173.32152777778</v>
      </c>
      <c r="D18" s="81">
        <f t="shared" si="1"/>
        <v>0.3215277778</v>
      </c>
      <c r="E18" s="77" t="s">
        <v>8</v>
      </c>
      <c r="F18" s="78">
        <v>43173.48402777778</v>
      </c>
      <c r="G18" s="79">
        <f t="shared" si="2"/>
        <v>0.4840277778</v>
      </c>
      <c r="H18" s="74">
        <f t="shared" si="3"/>
        <v>234</v>
      </c>
    </row>
    <row r="19">
      <c r="B19" s="77" t="s">
        <v>8</v>
      </c>
      <c r="C19" s="78">
        <v>43173.32638888889</v>
      </c>
      <c r="D19" s="81">
        <f t="shared" si="1"/>
        <v>0.3263888889</v>
      </c>
      <c r="E19" s="82" t="s">
        <v>80</v>
      </c>
      <c r="F19" s="83">
        <v>43173.68680555555</v>
      </c>
      <c r="G19" s="84">
        <f t="shared" si="2"/>
        <v>0.6868055556</v>
      </c>
      <c r="H19" s="74">
        <f t="shared" si="3"/>
        <v>519</v>
      </c>
      <c r="L19" s="67" t="s">
        <v>81</v>
      </c>
    </row>
    <row r="20">
      <c r="B20" s="77" t="s">
        <v>8</v>
      </c>
      <c r="C20" s="78">
        <v>43173.3375</v>
      </c>
      <c r="D20" s="81">
        <f t="shared" si="1"/>
        <v>0.3375</v>
      </c>
      <c r="E20" s="77" t="s">
        <v>82</v>
      </c>
      <c r="F20" s="78">
        <v>43173.48611111111</v>
      </c>
      <c r="G20" s="79">
        <f t="shared" si="2"/>
        <v>0.4861111111</v>
      </c>
      <c r="H20" s="74">
        <f t="shared" si="3"/>
        <v>214</v>
      </c>
    </row>
    <row r="21">
      <c r="B21" s="77" t="s">
        <v>8</v>
      </c>
      <c r="C21" s="78">
        <v>43173.342361111114</v>
      </c>
      <c r="D21" s="81">
        <f t="shared" si="1"/>
        <v>0.3423611111</v>
      </c>
      <c r="E21" s="82" t="s">
        <v>83</v>
      </c>
      <c r="F21" s="83">
        <v>43173.59652777778</v>
      </c>
      <c r="G21" s="84">
        <f t="shared" si="2"/>
        <v>0.5965277778</v>
      </c>
      <c r="H21" s="74">
        <f t="shared" si="3"/>
        <v>366</v>
      </c>
      <c r="K21" s="67" t="s">
        <v>84</v>
      </c>
      <c r="L21">
        <f> 62</f>
        <v>62</v>
      </c>
    </row>
    <row r="22">
      <c r="B22" s="77" t="s">
        <v>8</v>
      </c>
      <c r="C22" s="78">
        <v>43173.34583333333</v>
      </c>
      <c r="D22" s="81">
        <f t="shared" si="1"/>
        <v>0.3458333333</v>
      </c>
      <c r="E22" s="77" t="s">
        <v>85</v>
      </c>
      <c r="F22" s="78">
        <v>43173.50069444445</v>
      </c>
      <c r="G22" s="79">
        <f t="shared" si="2"/>
        <v>0.5006944444</v>
      </c>
      <c r="H22" s="74">
        <f t="shared" si="3"/>
        <v>223</v>
      </c>
      <c r="K22" s="67" t="s">
        <v>86</v>
      </c>
      <c r="L22">
        <f> 16</f>
        <v>16</v>
      </c>
    </row>
    <row r="23">
      <c r="B23" s="77" t="s">
        <v>8</v>
      </c>
      <c r="C23" s="78">
        <v>43173.34722222222</v>
      </c>
      <c r="D23" s="81">
        <f t="shared" si="1"/>
        <v>0.3472222222</v>
      </c>
      <c r="E23" s="77" t="s">
        <v>87</v>
      </c>
      <c r="F23" s="78">
        <v>43173.580555555556</v>
      </c>
      <c r="G23" s="79">
        <f t="shared" si="2"/>
        <v>0.5805555556</v>
      </c>
      <c r="H23" s="74">
        <f t="shared" si="3"/>
        <v>336</v>
      </c>
      <c r="K23" s="67" t="s">
        <v>88</v>
      </c>
      <c r="L23">
        <f> 1450</f>
        <v>1450</v>
      </c>
    </row>
    <row r="24">
      <c r="B24" s="77" t="s">
        <v>8</v>
      </c>
      <c r="C24" s="78">
        <v>43173.35</v>
      </c>
      <c r="D24" s="81">
        <f t="shared" si="1"/>
        <v>0.35</v>
      </c>
      <c r="E24" s="77" t="s">
        <v>89</v>
      </c>
      <c r="F24" s="78">
        <v>43173.53680555556</v>
      </c>
      <c r="G24" s="79">
        <f t="shared" si="2"/>
        <v>0.5368055556</v>
      </c>
      <c r="H24" s="74">
        <f t="shared" si="3"/>
        <v>269</v>
      </c>
      <c r="K24" s="67" t="s">
        <v>90</v>
      </c>
      <c r="L24">
        <f> 310</f>
        <v>310</v>
      </c>
    </row>
    <row r="25">
      <c r="B25" s="77" t="s">
        <v>8</v>
      </c>
      <c r="C25" s="78">
        <v>43173.35277777778</v>
      </c>
      <c r="D25" s="81">
        <f t="shared" si="1"/>
        <v>0.3527777778</v>
      </c>
      <c r="E25" s="77" t="s">
        <v>8</v>
      </c>
      <c r="F25" s="78">
        <v>43173.51111111111</v>
      </c>
      <c r="G25" s="79">
        <f t="shared" si="2"/>
        <v>0.5111111111</v>
      </c>
      <c r="H25" s="74">
        <f t="shared" si="3"/>
        <v>228</v>
      </c>
      <c r="K25" s="67" t="s">
        <v>91</v>
      </c>
      <c r="L25">
        <f> 261</f>
        <v>261</v>
      </c>
    </row>
    <row r="26">
      <c r="B26" s="77" t="s">
        <v>8</v>
      </c>
      <c r="C26" s="78">
        <v>43173.35555555556</v>
      </c>
      <c r="D26" s="81">
        <f t="shared" si="1"/>
        <v>0.3555555556</v>
      </c>
      <c r="E26" s="77" t="s">
        <v>92</v>
      </c>
      <c r="F26" s="78">
        <v>43173.52916666667</v>
      </c>
      <c r="G26" s="79">
        <f t="shared" si="2"/>
        <v>0.5291666667</v>
      </c>
      <c r="H26" s="74">
        <f t="shared" si="3"/>
        <v>250</v>
      </c>
    </row>
    <row r="27">
      <c r="B27" s="77" t="s">
        <v>8</v>
      </c>
      <c r="C27" s="78">
        <v>43173.35625</v>
      </c>
      <c r="D27" s="81">
        <f t="shared" si="1"/>
        <v>0.35625</v>
      </c>
      <c r="E27" s="77" t="s">
        <v>93</v>
      </c>
      <c r="F27" s="78">
        <v>43173.46875</v>
      </c>
      <c r="G27" s="79">
        <f t="shared" si="2"/>
        <v>0.46875</v>
      </c>
      <c r="H27" s="74">
        <f t="shared" si="3"/>
        <v>162</v>
      </c>
      <c r="L27" s="67" t="s">
        <v>94</v>
      </c>
    </row>
    <row r="28">
      <c r="B28" s="77" t="s">
        <v>8</v>
      </c>
      <c r="C28" s="78">
        <v>43173.36736111111</v>
      </c>
      <c r="D28" s="81">
        <f t="shared" si="1"/>
        <v>0.3673611111</v>
      </c>
      <c r="E28" s="77" t="s">
        <v>8</v>
      </c>
      <c r="F28" s="78">
        <v>43173.475</v>
      </c>
      <c r="G28" s="79">
        <f t="shared" si="2"/>
        <v>0.475</v>
      </c>
      <c r="H28" s="74">
        <f t="shared" si="3"/>
        <v>155</v>
      </c>
    </row>
    <row r="29">
      <c r="B29" s="77" t="s">
        <v>8</v>
      </c>
      <c r="C29" s="78">
        <v>43173.375</v>
      </c>
      <c r="D29" s="81">
        <f t="shared" si="1"/>
        <v>0.375</v>
      </c>
      <c r="E29" s="77" t="s">
        <v>95</v>
      </c>
      <c r="F29" s="78">
        <v>43173.47152777778</v>
      </c>
      <c r="G29" s="79">
        <f t="shared" si="2"/>
        <v>0.4715277778</v>
      </c>
      <c r="H29" s="74">
        <f t="shared" si="3"/>
        <v>139</v>
      </c>
      <c r="K29" s="67" t="s">
        <v>96</v>
      </c>
      <c r="L29" s="67" t="s">
        <v>97</v>
      </c>
    </row>
    <row r="30">
      <c r="B30" s="77" t="s">
        <v>8</v>
      </c>
      <c r="C30" s="78">
        <v>43173.413194444445</v>
      </c>
      <c r="D30" s="81">
        <f t="shared" si="1"/>
        <v>0.4131944444</v>
      </c>
      <c r="E30" s="77" t="s">
        <v>8</v>
      </c>
      <c r="F30" s="78">
        <v>43173.47777777778</v>
      </c>
      <c r="G30" s="79">
        <f t="shared" si="2"/>
        <v>0.4777777778</v>
      </c>
      <c r="H30" s="74">
        <f t="shared" si="3"/>
        <v>93</v>
      </c>
      <c r="K30" s="67" t="s">
        <v>98</v>
      </c>
      <c r="L30">
        <f> 7</f>
        <v>7</v>
      </c>
    </row>
    <row r="31">
      <c r="B31" s="77" t="s">
        <v>8</v>
      </c>
      <c r="C31" s="78">
        <v>43173.41805555556</v>
      </c>
      <c r="D31" s="81">
        <f t="shared" si="1"/>
        <v>0.4180555556</v>
      </c>
      <c r="E31" s="82" t="s">
        <v>99</v>
      </c>
      <c r="F31" s="83">
        <v>43173.584027777775</v>
      </c>
      <c r="G31" s="84">
        <f t="shared" si="2"/>
        <v>0.5840277778</v>
      </c>
      <c r="H31" s="74">
        <f t="shared" si="3"/>
        <v>239</v>
      </c>
    </row>
    <row r="32">
      <c r="B32" s="77" t="s">
        <v>8</v>
      </c>
      <c r="C32" s="78">
        <v>43173.425</v>
      </c>
      <c r="D32" s="81">
        <f t="shared" si="1"/>
        <v>0.425</v>
      </c>
      <c r="E32" s="77" t="s">
        <v>8</v>
      </c>
      <c r="F32" s="78">
        <v>43173.49722222222</v>
      </c>
      <c r="G32" s="79">
        <f t="shared" si="2"/>
        <v>0.4972222222</v>
      </c>
      <c r="H32" s="74">
        <f t="shared" si="3"/>
        <v>104</v>
      </c>
    </row>
    <row r="33">
      <c r="B33" s="77" t="s">
        <v>8</v>
      </c>
      <c r="C33" s="78">
        <v>43173.475</v>
      </c>
      <c r="D33" s="81">
        <f t="shared" si="1"/>
        <v>0.475</v>
      </c>
      <c r="E33" s="82" t="s">
        <v>100</v>
      </c>
      <c r="F33" s="83">
        <v>43173.6375</v>
      </c>
      <c r="G33" s="84">
        <f t="shared" si="2"/>
        <v>0.6375</v>
      </c>
      <c r="H33" s="74">
        <f t="shared" si="3"/>
        <v>234</v>
      </c>
    </row>
    <row r="34">
      <c r="B34" s="77" t="s">
        <v>8</v>
      </c>
      <c r="C34" s="78">
        <v>43173.47777777778</v>
      </c>
      <c r="D34" s="81">
        <f t="shared" si="1"/>
        <v>0.4777777778</v>
      </c>
      <c r="E34" s="77" t="s">
        <v>101</v>
      </c>
      <c r="F34" s="78">
        <v>43173.57361111111</v>
      </c>
      <c r="G34" s="79">
        <f t="shared" si="2"/>
        <v>0.5736111111</v>
      </c>
      <c r="H34" s="74">
        <f t="shared" si="3"/>
        <v>138</v>
      </c>
    </row>
    <row r="35">
      <c r="B35" s="77" t="s">
        <v>8</v>
      </c>
      <c r="C35" s="78">
        <v>43173.47986111111</v>
      </c>
      <c r="D35" s="81">
        <f t="shared" si="1"/>
        <v>0.4798611111</v>
      </c>
      <c r="E35" s="82" t="s">
        <v>102</v>
      </c>
      <c r="F35" s="83">
        <v>43173.62152777778</v>
      </c>
      <c r="G35" s="84">
        <f t="shared" si="2"/>
        <v>0.6215277778</v>
      </c>
      <c r="H35" s="74">
        <f t="shared" si="3"/>
        <v>204</v>
      </c>
    </row>
    <row r="36">
      <c r="B36" s="77" t="s">
        <v>8</v>
      </c>
      <c r="C36" s="78">
        <v>43173.48402777778</v>
      </c>
      <c r="D36" s="81">
        <f t="shared" si="1"/>
        <v>0.4840277778</v>
      </c>
      <c r="E36" s="86" t="s">
        <v>32</v>
      </c>
      <c r="F36" s="87">
        <v>43174.38680555556</v>
      </c>
      <c r="G36" s="88">
        <f t="shared" si="2"/>
        <v>1.386805556</v>
      </c>
      <c r="H36" s="74">
        <f t="shared" si="3"/>
        <v>1300</v>
      </c>
    </row>
    <row r="37">
      <c r="B37" s="77" t="s">
        <v>8</v>
      </c>
      <c r="C37" s="78">
        <v>43173.493055555555</v>
      </c>
      <c r="D37" s="81">
        <f t="shared" si="1"/>
        <v>0.4930555556</v>
      </c>
      <c r="E37" s="82" t="s">
        <v>103</v>
      </c>
      <c r="F37" s="83">
        <v>43173.6875</v>
      </c>
      <c r="G37" s="84">
        <f t="shared" si="2"/>
        <v>0.6875</v>
      </c>
      <c r="H37" s="74">
        <f t="shared" si="3"/>
        <v>280</v>
      </c>
    </row>
    <row r="38">
      <c r="B38" s="77" t="s">
        <v>8</v>
      </c>
      <c r="C38" s="78">
        <v>43173.49722222222</v>
      </c>
      <c r="D38" s="81">
        <f t="shared" si="1"/>
        <v>0.4972222222</v>
      </c>
      <c r="E38" s="82" t="s">
        <v>100</v>
      </c>
      <c r="F38" s="83">
        <v>43173.63263888889</v>
      </c>
      <c r="G38" s="84">
        <f t="shared" si="2"/>
        <v>0.6326388889</v>
      </c>
      <c r="H38" s="74">
        <f t="shared" si="3"/>
        <v>195</v>
      </c>
    </row>
    <row r="39">
      <c r="B39" s="77" t="s">
        <v>8</v>
      </c>
      <c r="C39" s="78">
        <v>43173.5</v>
      </c>
      <c r="D39" s="81">
        <f t="shared" si="1"/>
        <v>0.5</v>
      </c>
      <c r="E39" s="82" t="s">
        <v>95</v>
      </c>
      <c r="F39" s="89">
        <v>43173.58472222222</v>
      </c>
      <c r="G39" s="84">
        <f t="shared" si="2"/>
        <v>0.5847222222</v>
      </c>
      <c r="H39" s="74">
        <f t="shared" si="3"/>
        <v>122</v>
      </c>
    </row>
    <row r="40">
      <c r="B40" s="77" t="s">
        <v>8</v>
      </c>
      <c r="C40" s="78">
        <v>43173.50555555556</v>
      </c>
      <c r="D40" s="81">
        <f t="shared" si="1"/>
        <v>0.5055555556</v>
      </c>
      <c r="E40" s="82" t="s">
        <v>104</v>
      </c>
      <c r="F40" s="83">
        <v>43173.6</v>
      </c>
      <c r="G40" s="84">
        <f t="shared" si="2"/>
        <v>0.6</v>
      </c>
      <c r="H40" s="74">
        <f t="shared" si="3"/>
        <v>136</v>
      </c>
    </row>
    <row r="41">
      <c r="B41" s="77" t="s">
        <v>8</v>
      </c>
      <c r="C41" s="78">
        <v>43173.50763888889</v>
      </c>
      <c r="D41" s="81">
        <f t="shared" si="1"/>
        <v>0.5076388889</v>
      </c>
      <c r="E41" s="82" t="s">
        <v>100</v>
      </c>
      <c r="F41" s="89">
        <v>43173.61597222222</v>
      </c>
      <c r="G41" s="84">
        <f t="shared" si="2"/>
        <v>0.6159722222</v>
      </c>
      <c r="H41" s="74">
        <f t="shared" si="3"/>
        <v>156</v>
      </c>
    </row>
    <row r="42">
      <c r="B42" s="77" t="s">
        <v>8</v>
      </c>
      <c r="C42" s="78">
        <v>43173.51111111111</v>
      </c>
      <c r="D42" s="81">
        <f t="shared" si="1"/>
        <v>0.5111111111</v>
      </c>
      <c r="E42" s="82" t="s">
        <v>105</v>
      </c>
      <c r="F42" s="89">
        <v>43173.58888888889</v>
      </c>
      <c r="G42" s="84">
        <f t="shared" si="2"/>
        <v>0.5888888889</v>
      </c>
      <c r="H42" s="74">
        <f t="shared" si="3"/>
        <v>112</v>
      </c>
    </row>
    <row r="43">
      <c r="B43" s="77" t="s">
        <v>8</v>
      </c>
      <c r="C43" s="78">
        <v>43173.518055555556</v>
      </c>
      <c r="D43" s="81">
        <f t="shared" si="1"/>
        <v>0.5180555556</v>
      </c>
      <c r="E43" s="82" t="s">
        <v>85</v>
      </c>
      <c r="F43" s="89">
        <v>43173.71944444445</v>
      </c>
      <c r="G43" s="84">
        <f t="shared" si="2"/>
        <v>0.7194444444</v>
      </c>
      <c r="H43" s="74">
        <f t="shared" si="3"/>
        <v>290</v>
      </c>
    </row>
    <row r="44">
      <c r="B44" s="77" t="s">
        <v>8</v>
      </c>
      <c r="C44" s="78">
        <v>43173.52569444444</v>
      </c>
      <c r="D44" s="81">
        <f t="shared" si="1"/>
        <v>0.5256944444</v>
      </c>
      <c r="E44" s="82" t="s">
        <v>106</v>
      </c>
      <c r="F44" s="89">
        <v>43173.62777777778</v>
      </c>
      <c r="G44" s="84">
        <f t="shared" si="2"/>
        <v>0.6277777778</v>
      </c>
      <c r="H44" s="74">
        <f t="shared" si="3"/>
        <v>147</v>
      </c>
    </row>
    <row r="45">
      <c r="B45" s="82" t="s">
        <v>100</v>
      </c>
      <c r="C45" s="83">
        <v>43173.575694444444</v>
      </c>
      <c r="D45" s="90">
        <f t="shared" si="1"/>
        <v>0.5756944444</v>
      </c>
      <c r="E45" s="82" t="s">
        <v>100</v>
      </c>
      <c r="F45" s="89">
        <v>43173.60555555556</v>
      </c>
      <c r="G45" s="84">
        <f t="shared" si="2"/>
        <v>0.6055555556</v>
      </c>
      <c r="H45" s="74">
        <f t="shared" si="3"/>
        <v>43</v>
      </c>
    </row>
    <row r="46">
      <c r="B46" s="82" t="s">
        <v>100</v>
      </c>
      <c r="C46" s="83">
        <v>43173.595138888886</v>
      </c>
      <c r="D46" s="90">
        <f t="shared" si="1"/>
        <v>0.5951388889</v>
      </c>
      <c r="E46" s="82" t="s">
        <v>107</v>
      </c>
      <c r="F46" s="89">
        <v>43173.90069444444</v>
      </c>
      <c r="G46" s="84">
        <f t="shared" si="2"/>
        <v>0.9006944444</v>
      </c>
      <c r="H46" s="74">
        <f t="shared" si="3"/>
        <v>440</v>
      </c>
    </row>
    <row r="47">
      <c r="B47" s="82" t="s">
        <v>100</v>
      </c>
      <c r="C47" s="83">
        <v>43173.60555555556</v>
      </c>
      <c r="D47" s="90">
        <f t="shared" si="1"/>
        <v>0.6055555556</v>
      </c>
      <c r="E47" s="82" t="s">
        <v>101</v>
      </c>
      <c r="F47" s="89">
        <v>43173.660416666666</v>
      </c>
      <c r="G47" s="84">
        <f t="shared" si="2"/>
        <v>0.6604166667</v>
      </c>
      <c r="H47" s="74">
        <f t="shared" si="3"/>
        <v>79</v>
      </c>
    </row>
    <row r="48">
      <c r="B48" s="82" t="s">
        <v>100</v>
      </c>
      <c r="C48" s="83">
        <v>43173.61597222222</v>
      </c>
      <c r="D48" s="90">
        <f t="shared" si="1"/>
        <v>0.6159722222</v>
      </c>
      <c r="E48" s="82" t="s">
        <v>108</v>
      </c>
      <c r="F48" s="89">
        <v>43173.868055555555</v>
      </c>
      <c r="G48" s="84">
        <f t="shared" si="2"/>
        <v>0.8680555556</v>
      </c>
      <c r="H48" s="74">
        <f t="shared" si="3"/>
        <v>363</v>
      </c>
    </row>
    <row r="49">
      <c r="B49" s="82" t="s">
        <v>100</v>
      </c>
      <c r="C49" s="83">
        <v>43173.623611111114</v>
      </c>
      <c r="D49" s="90">
        <f t="shared" si="1"/>
        <v>0.6236111111</v>
      </c>
      <c r="E49" s="82" t="s">
        <v>104</v>
      </c>
      <c r="F49" s="89">
        <v>43173.714583333334</v>
      </c>
      <c r="G49" s="84">
        <f t="shared" si="2"/>
        <v>0.7145833333</v>
      </c>
      <c r="H49" s="74">
        <f t="shared" si="3"/>
        <v>131</v>
      </c>
    </row>
    <row r="50">
      <c r="B50" s="82" t="s">
        <v>100</v>
      </c>
      <c r="C50" s="83">
        <v>43173.62708333333</v>
      </c>
      <c r="D50" s="90">
        <f t="shared" si="1"/>
        <v>0.6270833333</v>
      </c>
      <c r="E50" s="82" t="s">
        <v>100</v>
      </c>
      <c r="F50" s="89">
        <v>43173.736805555556</v>
      </c>
      <c r="G50" s="84">
        <f t="shared" si="2"/>
        <v>0.7368055556</v>
      </c>
      <c r="H50" s="74">
        <f t="shared" si="3"/>
        <v>158</v>
      </c>
    </row>
    <row r="51">
      <c r="B51" s="82" t="s">
        <v>100</v>
      </c>
      <c r="C51" s="83">
        <v>43173.63263888889</v>
      </c>
      <c r="D51" s="90">
        <f t="shared" si="1"/>
        <v>0.6326388889</v>
      </c>
      <c r="E51" s="86" t="s">
        <v>32</v>
      </c>
      <c r="F51" s="91">
        <v>43174.35625</v>
      </c>
      <c r="G51" s="88">
        <f t="shared" si="2"/>
        <v>1.35625</v>
      </c>
      <c r="H51" s="74">
        <f t="shared" si="3"/>
        <v>1042</v>
      </c>
    </row>
    <row r="52">
      <c r="B52" s="82" t="s">
        <v>100</v>
      </c>
      <c r="C52" s="83">
        <v>43173.6375</v>
      </c>
      <c r="D52" s="90">
        <f t="shared" si="1"/>
        <v>0.6375</v>
      </c>
      <c r="E52" s="82" t="s">
        <v>109</v>
      </c>
      <c r="F52" s="89">
        <v>43173.77013888889</v>
      </c>
      <c r="G52" s="84">
        <f t="shared" si="2"/>
        <v>0.7701388889</v>
      </c>
      <c r="H52" s="74">
        <f t="shared" si="3"/>
        <v>191</v>
      </c>
    </row>
    <row r="53">
      <c r="B53" s="82" t="s">
        <v>100</v>
      </c>
      <c r="C53" s="83">
        <v>43173.65277777778</v>
      </c>
      <c r="D53" s="90">
        <f t="shared" si="1"/>
        <v>0.6527777778</v>
      </c>
      <c r="E53" s="82" t="s">
        <v>65</v>
      </c>
      <c r="F53" s="89">
        <v>43173.759722222225</v>
      </c>
      <c r="G53" s="84">
        <f t="shared" si="2"/>
        <v>0.7597222222</v>
      </c>
      <c r="H53" s="74">
        <f t="shared" si="3"/>
        <v>154</v>
      </c>
    </row>
    <row r="54">
      <c r="B54" s="82" t="s">
        <v>100</v>
      </c>
      <c r="C54" s="83">
        <v>43173.65972222222</v>
      </c>
      <c r="D54" s="90">
        <f t="shared" si="1"/>
        <v>0.6597222222</v>
      </c>
      <c r="E54" s="82" t="s">
        <v>110</v>
      </c>
      <c r="F54" s="89">
        <v>43173.80694444444</v>
      </c>
      <c r="G54" s="84">
        <f t="shared" si="2"/>
        <v>0.8069444444</v>
      </c>
      <c r="H54" s="74">
        <f t="shared" si="3"/>
        <v>212</v>
      </c>
    </row>
    <row r="55">
      <c r="B55" s="82" t="s">
        <v>100</v>
      </c>
      <c r="C55" s="83">
        <v>43173.72777777778</v>
      </c>
      <c r="D55" s="90">
        <f t="shared" si="1"/>
        <v>0.7277777778</v>
      </c>
      <c r="E55" s="82" t="s">
        <v>111</v>
      </c>
      <c r="F55" s="89">
        <v>43173.73888888889</v>
      </c>
      <c r="G55" s="84">
        <f t="shared" si="2"/>
        <v>0.7388888889</v>
      </c>
      <c r="H55" s="74">
        <f t="shared" si="3"/>
        <v>16</v>
      </c>
    </row>
    <row r="56">
      <c r="B56" s="82" t="s">
        <v>100</v>
      </c>
      <c r="C56" s="83">
        <v>43173.736805555556</v>
      </c>
      <c r="D56" s="90">
        <f t="shared" si="1"/>
        <v>0.7368055556</v>
      </c>
      <c r="E56" s="92" t="s">
        <v>112</v>
      </c>
      <c r="F56" s="93">
        <v>43174.025</v>
      </c>
      <c r="G56" s="94">
        <f t="shared" si="2"/>
        <v>1.025</v>
      </c>
      <c r="H56" s="74">
        <f t="shared" si="3"/>
        <v>415</v>
      </c>
    </row>
    <row r="57">
      <c r="B57" s="82" t="s">
        <v>100</v>
      </c>
      <c r="C57" s="83">
        <v>43173.740277777775</v>
      </c>
      <c r="D57" s="90">
        <f t="shared" si="1"/>
        <v>0.7402777778</v>
      </c>
      <c r="E57" s="92" t="s">
        <v>111</v>
      </c>
      <c r="F57" s="93">
        <v>43174.03611111111</v>
      </c>
      <c r="G57" s="94">
        <f t="shared" si="2"/>
        <v>1.036111111</v>
      </c>
      <c r="H57" s="74">
        <f t="shared" si="3"/>
        <v>426</v>
      </c>
    </row>
    <row r="58">
      <c r="B58" s="82" t="s">
        <v>30</v>
      </c>
      <c r="C58" s="83">
        <v>43173.78333333333</v>
      </c>
      <c r="D58" s="90">
        <f t="shared" si="1"/>
        <v>0.7833333333</v>
      </c>
      <c r="E58" s="92" t="s">
        <v>113</v>
      </c>
      <c r="F58" s="93">
        <v>43173.99722222222</v>
      </c>
      <c r="G58" s="94">
        <f t="shared" si="2"/>
        <v>0.9972222222</v>
      </c>
      <c r="H58" s="74">
        <f t="shared" si="3"/>
        <v>308</v>
      </c>
    </row>
    <row r="59">
      <c r="B59" s="82" t="s">
        <v>30</v>
      </c>
      <c r="C59" s="83">
        <v>43173.78611111111</v>
      </c>
      <c r="D59" s="90">
        <f t="shared" si="1"/>
        <v>0.7861111111</v>
      </c>
      <c r="E59" s="82" t="s">
        <v>114</v>
      </c>
      <c r="F59" s="89">
        <v>43173.80972222222</v>
      </c>
      <c r="G59" s="84">
        <f t="shared" si="2"/>
        <v>0.8097222222</v>
      </c>
      <c r="H59" s="74">
        <f t="shared" si="3"/>
        <v>34</v>
      </c>
    </row>
    <row r="60">
      <c r="B60" s="82" t="s">
        <v>30</v>
      </c>
      <c r="C60" s="83">
        <v>43173.8125</v>
      </c>
      <c r="D60" s="90">
        <f t="shared" si="1"/>
        <v>0.8125</v>
      </c>
      <c r="E60" s="92" t="s">
        <v>115</v>
      </c>
      <c r="F60" s="93">
        <v>43174.02361111111</v>
      </c>
      <c r="G60" s="94">
        <f t="shared" si="2"/>
        <v>1.023611111</v>
      </c>
      <c r="H60" s="74">
        <f t="shared" si="3"/>
        <v>304</v>
      </c>
    </row>
    <row r="61">
      <c r="B61" s="82" t="s">
        <v>30</v>
      </c>
      <c r="C61" s="83">
        <v>43173.830555555556</v>
      </c>
      <c r="D61" s="90">
        <f t="shared" si="1"/>
        <v>0.8305555556</v>
      </c>
      <c r="E61" s="92" t="s">
        <v>131</v>
      </c>
      <c r="F61" s="93">
        <v>43174.100694444445</v>
      </c>
      <c r="G61" s="94">
        <f t="shared" si="2"/>
        <v>1.100694444</v>
      </c>
      <c r="H61" s="74">
        <f t="shared" si="3"/>
        <v>389</v>
      </c>
    </row>
    <row r="62">
      <c r="B62" s="82" t="s">
        <v>30</v>
      </c>
      <c r="C62" s="83">
        <v>43173.896527777775</v>
      </c>
      <c r="D62" s="90">
        <f t="shared" si="1"/>
        <v>0.8965277778</v>
      </c>
      <c r="E62" s="86" t="s">
        <v>32</v>
      </c>
      <c r="F62" s="91">
        <v>43174.36388888889</v>
      </c>
      <c r="G62" s="88">
        <f t="shared" si="2"/>
        <v>1.363888889</v>
      </c>
      <c r="H62" s="74">
        <f t="shared" si="3"/>
        <v>673</v>
      </c>
    </row>
    <row r="63">
      <c r="B63" s="92" t="s">
        <v>54</v>
      </c>
      <c r="C63" s="100">
        <v>43173.91805555556</v>
      </c>
      <c r="D63" s="101">
        <f t="shared" si="1"/>
        <v>0.9180555556</v>
      </c>
      <c r="E63" s="92" t="s">
        <v>54</v>
      </c>
      <c r="F63" s="93">
        <v>43174.191666666666</v>
      </c>
      <c r="G63" s="94">
        <f t="shared" si="2"/>
        <v>1.191666667</v>
      </c>
      <c r="H63" s="74">
        <f t="shared" si="3"/>
        <v>394</v>
      </c>
    </row>
    <row r="64">
      <c r="H64" s="102"/>
    </row>
    <row r="65">
      <c r="H65" s="102"/>
    </row>
    <row r="66">
      <c r="H66" s="102"/>
    </row>
    <row r="67">
      <c r="A67" s="67" t="s">
        <v>133</v>
      </c>
      <c r="H67" s="102"/>
    </row>
    <row r="68">
      <c r="A68" s="103">
        <v>43173.0</v>
      </c>
      <c r="H68" s="102"/>
    </row>
    <row r="69">
      <c r="A69" s="104">
        <v>43173.0</v>
      </c>
      <c r="H69" s="102"/>
    </row>
    <row r="70">
      <c r="A70" s="104">
        <v>43173.0</v>
      </c>
      <c r="H70" s="102"/>
    </row>
    <row r="71">
      <c r="A71" s="104">
        <v>43173.0</v>
      </c>
      <c r="H71" s="102"/>
    </row>
    <row r="72">
      <c r="A72" s="104">
        <v>43173.0</v>
      </c>
      <c r="H72" s="102"/>
    </row>
    <row r="73">
      <c r="A73" s="104">
        <v>43173.0</v>
      </c>
      <c r="H73" s="102"/>
    </row>
    <row r="74">
      <c r="A74" s="104">
        <v>43173.0</v>
      </c>
      <c r="H74" s="102"/>
    </row>
    <row r="75">
      <c r="A75" s="104">
        <v>43173.0</v>
      </c>
      <c r="H75" s="102"/>
    </row>
    <row r="76">
      <c r="A76" s="104">
        <v>43173.0</v>
      </c>
      <c r="H76" s="102"/>
    </row>
    <row r="77">
      <c r="A77" s="104">
        <v>43173.0</v>
      </c>
      <c r="H77" s="102"/>
    </row>
    <row r="78">
      <c r="A78" s="104">
        <v>43173.0</v>
      </c>
      <c r="H78" s="102"/>
    </row>
    <row r="79">
      <c r="A79" s="104">
        <v>43173.0</v>
      </c>
      <c r="H79" s="102"/>
    </row>
    <row r="80">
      <c r="A80" s="104">
        <v>43173.0</v>
      </c>
      <c r="H80" s="102"/>
    </row>
    <row r="81">
      <c r="A81" s="104">
        <v>43173.0</v>
      </c>
      <c r="H81" s="102"/>
    </row>
    <row r="82">
      <c r="A82" s="104">
        <v>43173.0</v>
      </c>
      <c r="H82" s="102"/>
    </row>
    <row r="83">
      <c r="A83" s="104">
        <v>43173.0</v>
      </c>
      <c r="H83" s="102"/>
    </row>
    <row r="84">
      <c r="A84" s="104">
        <v>43173.0</v>
      </c>
      <c r="H84" s="102"/>
    </row>
    <row r="85">
      <c r="A85" s="104">
        <v>43173.0</v>
      </c>
      <c r="H85" s="102"/>
    </row>
    <row r="86">
      <c r="A86" s="104">
        <v>43173.0</v>
      </c>
      <c r="H86" s="102"/>
    </row>
    <row r="87">
      <c r="A87" s="104">
        <v>43173.0</v>
      </c>
      <c r="H87" s="102"/>
    </row>
    <row r="88">
      <c r="A88" s="104">
        <v>43173.0</v>
      </c>
      <c r="H88" s="102"/>
    </row>
    <row r="89">
      <c r="A89" s="104">
        <v>43173.0</v>
      </c>
      <c r="H89" s="102"/>
    </row>
    <row r="90">
      <c r="A90" s="104">
        <v>43173.0</v>
      </c>
      <c r="H90" s="102"/>
    </row>
    <row r="91">
      <c r="A91" s="104">
        <v>43173.0</v>
      </c>
      <c r="H91" s="102"/>
    </row>
    <row r="92">
      <c r="A92" s="104">
        <v>43173.0</v>
      </c>
      <c r="H92" s="102"/>
    </row>
    <row r="93">
      <c r="A93" s="104">
        <v>43173.0</v>
      </c>
      <c r="H93" s="102"/>
    </row>
    <row r="94">
      <c r="A94" s="104">
        <v>43173.0</v>
      </c>
      <c r="H94" s="102"/>
    </row>
    <row r="95">
      <c r="A95" s="104">
        <v>43173.0</v>
      </c>
      <c r="H95" s="102"/>
    </row>
    <row r="96">
      <c r="A96" s="104">
        <v>43173.0</v>
      </c>
      <c r="H96" s="102"/>
    </row>
    <row r="97">
      <c r="A97" s="104">
        <v>43173.0</v>
      </c>
      <c r="H97" s="102"/>
    </row>
    <row r="98">
      <c r="A98" s="104">
        <v>43173.0</v>
      </c>
      <c r="H98" s="102"/>
    </row>
    <row r="99">
      <c r="A99" s="104">
        <v>43173.0</v>
      </c>
      <c r="H99" s="102"/>
    </row>
    <row r="100">
      <c r="A100" s="104">
        <v>43173.0</v>
      </c>
      <c r="H100" s="102"/>
    </row>
    <row r="101">
      <c r="A101" s="104">
        <v>43173.0</v>
      </c>
      <c r="H101" s="102"/>
    </row>
    <row r="102">
      <c r="A102" s="104">
        <v>43173.0</v>
      </c>
      <c r="H102" s="102"/>
    </row>
    <row r="103">
      <c r="A103" s="104">
        <v>43173.0</v>
      </c>
      <c r="H103" s="102"/>
    </row>
    <row r="104">
      <c r="A104" s="104">
        <v>43173.0</v>
      </c>
      <c r="H104" s="102"/>
    </row>
    <row r="105">
      <c r="A105" s="104">
        <v>43173.0</v>
      </c>
      <c r="H105" s="102"/>
    </row>
    <row r="106">
      <c r="A106" s="104">
        <v>43173.0</v>
      </c>
      <c r="H106" s="102"/>
    </row>
    <row r="107">
      <c r="A107" s="104">
        <v>43173.0</v>
      </c>
      <c r="H107" s="102"/>
    </row>
    <row r="108">
      <c r="A108" s="104">
        <v>43173.0</v>
      </c>
      <c r="H108" s="102"/>
    </row>
    <row r="109">
      <c r="A109" s="104">
        <v>43173.0</v>
      </c>
      <c r="H109" s="102"/>
    </row>
    <row r="110">
      <c r="A110" s="104">
        <v>43173.0</v>
      </c>
      <c r="H110" s="102"/>
    </row>
    <row r="111">
      <c r="A111" s="104">
        <v>43173.0</v>
      </c>
      <c r="H111" s="102"/>
    </row>
    <row r="112">
      <c r="A112" s="104">
        <v>43173.0</v>
      </c>
      <c r="H112" s="102"/>
    </row>
    <row r="113">
      <c r="A113" s="104">
        <v>43173.0</v>
      </c>
      <c r="H113" s="102"/>
    </row>
    <row r="114">
      <c r="A114" s="104">
        <v>43173.0</v>
      </c>
      <c r="H114" s="102"/>
    </row>
    <row r="115">
      <c r="A115" s="104">
        <v>43173.0</v>
      </c>
      <c r="H115" s="102"/>
    </row>
    <row r="116">
      <c r="A116" s="104">
        <v>43173.0</v>
      </c>
      <c r="H116" s="102"/>
    </row>
    <row r="117">
      <c r="A117" s="104">
        <v>43173.0</v>
      </c>
      <c r="H117" s="102"/>
    </row>
    <row r="118">
      <c r="A118" s="104">
        <v>43173.0</v>
      </c>
      <c r="H118" s="102"/>
    </row>
    <row r="119">
      <c r="A119" s="104">
        <v>43173.0</v>
      </c>
      <c r="H119" s="102"/>
    </row>
    <row r="120">
      <c r="A120" s="104">
        <v>43173.0</v>
      </c>
      <c r="H120" s="102"/>
    </row>
    <row r="121">
      <c r="A121" s="104">
        <v>43173.0</v>
      </c>
      <c r="H121" s="102"/>
    </row>
    <row r="122">
      <c r="A122" s="104">
        <v>43173.0</v>
      </c>
      <c r="H122" s="102"/>
    </row>
    <row r="123">
      <c r="A123" s="104">
        <v>43173.0</v>
      </c>
      <c r="H123" s="102"/>
    </row>
    <row r="124">
      <c r="A124" s="104">
        <v>43173.0</v>
      </c>
      <c r="H124" s="102"/>
    </row>
    <row r="125">
      <c r="A125" s="104">
        <v>43173.0</v>
      </c>
      <c r="H125" s="102"/>
    </row>
    <row r="126">
      <c r="A126" s="104">
        <v>43173.0</v>
      </c>
      <c r="H126" s="102"/>
    </row>
    <row r="127">
      <c r="A127" s="104">
        <v>43173.0</v>
      </c>
      <c r="H127" s="102"/>
    </row>
    <row r="128">
      <c r="A128" s="104">
        <v>43173.0</v>
      </c>
      <c r="H128" s="102"/>
    </row>
    <row r="129">
      <c r="A129" s="104">
        <v>43173.0</v>
      </c>
      <c r="H129" s="102"/>
    </row>
    <row r="130">
      <c r="A130" s="104">
        <v>43173.0</v>
      </c>
      <c r="H130" s="102"/>
    </row>
    <row r="131">
      <c r="H131" s="102"/>
    </row>
    <row r="132">
      <c r="H132" s="102"/>
    </row>
    <row r="133">
      <c r="H133" s="102"/>
    </row>
    <row r="134">
      <c r="H134" s="102"/>
    </row>
    <row r="135">
      <c r="H135" s="102"/>
    </row>
    <row r="136">
      <c r="H136" s="102"/>
    </row>
    <row r="137">
      <c r="H137" s="102"/>
    </row>
    <row r="138">
      <c r="H138" s="102"/>
    </row>
    <row r="139">
      <c r="H139" s="102"/>
    </row>
    <row r="140">
      <c r="H140" s="102"/>
    </row>
    <row r="141">
      <c r="H141" s="102"/>
    </row>
    <row r="142">
      <c r="H142" s="102"/>
    </row>
    <row r="143">
      <c r="H143" s="102"/>
    </row>
    <row r="144">
      <c r="H144" s="102"/>
    </row>
    <row r="145">
      <c r="H145" s="102"/>
    </row>
    <row r="146">
      <c r="H146" s="102"/>
    </row>
    <row r="147">
      <c r="H147" s="102"/>
    </row>
    <row r="148">
      <c r="H148" s="102"/>
    </row>
    <row r="149">
      <c r="H149" s="102"/>
    </row>
    <row r="150">
      <c r="H150" s="102"/>
    </row>
    <row r="151">
      <c r="H151" s="102"/>
    </row>
    <row r="152">
      <c r="H152" s="102"/>
    </row>
    <row r="153">
      <c r="H153" s="102"/>
    </row>
    <row r="154">
      <c r="H154" s="102"/>
    </row>
    <row r="155">
      <c r="H155" s="102"/>
    </row>
    <row r="156">
      <c r="H156" s="102"/>
    </row>
    <row r="157">
      <c r="H157" s="102"/>
    </row>
    <row r="158">
      <c r="H158" s="102"/>
    </row>
    <row r="159">
      <c r="H159" s="102"/>
    </row>
    <row r="160">
      <c r="H160" s="102"/>
    </row>
    <row r="161">
      <c r="H161" s="102"/>
    </row>
    <row r="162">
      <c r="H162" s="102"/>
    </row>
    <row r="163">
      <c r="H163" s="102"/>
    </row>
    <row r="164">
      <c r="H164" s="102"/>
    </row>
    <row r="165">
      <c r="H165" s="102"/>
    </row>
    <row r="166">
      <c r="H166" s="102"/>
    </row>
    <row r="167">
      <c r="H167" s="102"/>
    </row>
    <row r="168">
      <c r="H168" s="102"/>
    </row>
    <row r="169">
      <c r="H169" s="102"/>
    </row>
    <row r="170">
      <c r="H170" s="102"/>
    </row>
    <row r="171">
      <c r="H171" s="102"/>
    </row>
    <row r="172">
      <c r="H172" s="102"/>
    </row>
    <row r="173">
      <c r="H173" s="102"/>
    </row>
    <row r="174">
      <c r="H174" s="102"/>
    </row>
    <row r="175">
      <c r="H175" s="102"/>
    </row>
    <row r="176">
      <c r="H176" s="102"/>
    </row>
    <row r="177">
      <c r="H177" s="102"/>
    </row>
    <row r="178">
      <c r="H178" s="102"/>
    </row>
    <row r="179">
      <c r="H179" s="102"/>
    </row>
    <row r="180">
      <c r="H180" s="102"/>
    </row>
    <row r="181">
      <c r="H181" s="102"/>
    </row>
    <row r="182">
      <c r="H182" s="102"/>
    </row>
    <row r="183">
      <c r="H183" s="102"/>
    </row>
    <row r="184">
      <c r="H184" s="102"/>
    </row>
    <row r="185">
      <c r="H185" s="102"/>
    </row>
    <row r="186">
      <c r="H186" s="102"/>
    </row>
    <row r="187">
      <c r="H187" s="102"/>
    </row>
    <row r="188">
      <c r="H188" s="102"/>
    </row>
    <row r="189">
      <c r="H189" s="102"/>
    </row>
    <row r="190">
      <c r="H190" s="102"/>
    </row>
    <row r="191">
      <c r="H191" s="102"/>
    </row>
    <row r="192">
      <c r="H192" s="102"/>
    </row>
    <row r="193">
      <c r="H193" s="102"/>
    </row>
    <row r="194">
      <c r="H194" s="102"/>
    </row>
    <row r="195">
      <c r="H195" s="102"/>
    </row>
    <row r="196">
      <c r="H196" s="102"/>
    </row>
    <row r="197">
      <c r="H197" s="102"/>
    </row>
    <row r="198">
      <c r="H198" s="102"/>
    </row>
    <row r="199">
      <c r="H199" s="102"/>
    </row>
    <row r="200">
      <c r="H200" s="102"/>
    </row>
    <row r="201">
      <c r="H201" s="102"/>
    </row>
    <row r="202">
      <c r="H202" s="102"/>
    </row>
    <row r="203">
      <c r="H203" s="102"/>
    </row>
    <row r="204">
      <c r="H204" s="102"/>
    </row>
    <row r="205">
      <c r="H205" s="102"/>
    </row>
    <row r="206">
      <c r="H206" s="102"/>
    </row>
    <row r="207">
      <c r="H207" s="102"/>
    </row>
    <row r="208">
      <c r="H208" s="102"/>
    </row>
    <row r="209">
      <c r="H209" s="102"/>
    </row>
    <row r="210">
      <c r="H210" s="102"/>
    </row>
    <row r="211">
      <c r="H211" s="102"/>
    </row>
    <row r="212">
      <c r="H212" s="102"/>
    </row>
    <row r="213">
      <c r="H213" s="102"/>
    </row>
    <row r="214">
      <c r="H214" s="102"/>
    </row>
    <row r="215">
      <c r="H215" s="102"/>
    </row>
    <row r="216">
      <c r="H216" s="102"/>
    </row>
    <row r="217">
      <c r="H217" s="102"/>
    </row>
    <row r="218">
      <c r="H218" s="102"/>
    </row>
    <row r="219">
      <c r="H219" s="102"/>
    </row>
    <row r="220">
      <c r="H220" s="102"/>
    </row>
    <row r="221">
      <c r="H221" s="102"/>
    </row>
    <row r="222">
      <c r="H222" s="102"/>
    </row>
    <row r="223">
      <c r="H223" s="102"/>
    </row>
    <row r="224">
      <c r="H224" s="102"/>
    </row>
    <row r="225">
      <c r="H225" s="102"/>
    </row>
    <row r="226">
      <c r="H226" s="102"/>
    </row>
    <row r="227">
      <c r="H227" s="102"/>
    </row>
    <row r="228">
      <c r="H228" s="102"/>
    </row>
    <row r="229">
      <c r="H229" s="102"/>
    </row>
    <row r="230">
      <c r="H230" s="102"/>
    </row>
    <row r="231">
      <c r="H231" s="102"/>
    </row>
    <row r="232">
      <c r="H232" s="102"/>
    </row>
    <row r="233">
      <c r="H233" s="102"/>
    </row>
    <row r="234">
      <c r="H234" s="102"/>
    </row>
    <row r="235">
      <c r="H235" s="102"/>
    </row>
    <row r="236">
      <c r="H236" s="102"/>
    </row>
    <row r="237">
      <c r="H237" s="102"/>
    </row>
    <row r="238">
      <c r="H238" s="102"/>
    </row>
    <row r="239">
      <c r="H239" s="102"/>
    </row>
    <row r="240">
      <c r="H240" s="102"/>
    </row>
    <row r="241">
      <c r="H241" s="102"/>
    </row>
    <row r="242">
      <c r="H242" s="102"/>
    </row>
    <row r="243">
      <c r="H243" s="102"/>
    </row>
    <row r="244">
      <c r="H244" s="102"/>
    </row>
    <row r="245">
      <c r="H245" s="102"/>
    </row>
    <row r="246">
      <c r="H246" s="102"/>
    </row>
    <row r="247">
      <c r="H247" s="102"/>
    </row>
    <row r="248">
      <c r="H248" s="102"/>
    </row>
    <row r="249">
      <c r="H249" s="102"/>
    </row>
    <row r="250">
      <c r="H250" s="102"/>
    </row>
    <row r="251">
      <c r="H251" s="102"/>
    </row>
    <row r="252">
      <c r="H252" s="102"/>
    </row>
    <row r="253">
      <c r="H253" s="102"/>
    </row>
    <row r="254">
      <c r="H254" s="102"/>
    </row>
    <row r="255">
      <c r="H255" s="102"/>
    </row>
    <row r="256">
      <c r="H256" s="102"/>
    </row>
    <row r="257">
      <c r="H257" s="102"/>
    </row>
    <row r="258">
      <c r="H258" s="102"/>
    </row>
    <row r="259">
      <c r="H259" s="102"/>
    </row>
    <row r="260">
      <c r="H260" s="102"/>
    </row>
    <row r="261">
      <c r="H261" s="102"/>
    </row>
    <row r="262">
      <c r="H262" s="102"/>
    </row>
    <row r="263">
      <c r="H263" s="102"/>
    </row>
    <row r="264">
      <c r="H264" s="102"/>
    </row>
    <row r="265">
      <c r="H265" s="102"/>
    </row>
    <row r="266">
      <c r="H266" s="102"/>
    </row>
    <row r="267">
      <c r="H267" s="102"/>
    </row>
    <row r="268">
      <c r="H268" s="102"/>
    </row>
    <row r="269">
      <c r="H269" s="102"/>
    </row>
    <row r="270">
      <c r="H270" s="102"/>
    </row>
    <row r="271">
      <c r="H271" s="102"/>
    </row>
    <row r="272">
      <c r="H272" s="102"/>
    </row>
    <row r="273">
      <c r="H273" s="102"/>
    </row>
    <row r="274">
      <c r="H274" s="102"/>
    </row>
    <row r="275">
      <c r="H275" s="102"/>
    </row>
    <row r="276">
      <c r="H276" s="102"/>
    </row>
    <row r="277">
      <c r="H277" s="102"/>
    </row>
    <row r="278">
      <c r="H278" s="102"/>
    </row>
    <row r="279">
      <c r="H279" s="102"/>
    </row>
    <row r="280">
      <c r="H280" s="102"/>
    </row>
    <row r="281">
      <c r="H281" s="102"/>
    </row>
    <row r="282">
      <c r="H282" s="102"/>
    </row>
    <row r="283">
      <c r="H283" s="102"/>
    </row>
    <row r="284">
      <c r="H284" s="102"/>
    </row>
    <row r="285">
      <c r="H285" s="102"/>
    </row>
    <row r="286">
      <c r="H286" s="102"/>
    </row>
    <row r="287">
      <c r="H287" s="102"/>
    </row>
    <row r="288">
      <c r="H288" s="102"/>
    </row>
    <row r="289">
      <c r="H289" s="102"/>
    </row>
    <row r="290">
      <c r="H290" s="102"/>
    </row>
    <row r="291">
      <c r="H291" s="102"/>
    </row>
    <row r="292">
      <c r="H292" s="102"/>
    </row>
    <row r="293">
      <c r="H293" s="102"/>
    </row>
    <row r="294">
      <c r="H294" s="102"/>
    </row>
    <row r="295">
      <c r="H295" s="102"/>
    </row>
    <row r="296">
      <c r="H296" s="102"/>
    </row>
    <row r="297">
      <c r="H297" s="102"/>
    </row>
    <row r="298">
      <c r="H298" s="102"/>
    </row>
    <row r="299">
      <c r="H299" s="102"/>
    </row>
    <row r="300">
      <c r="H300" s="102"/>
    </row>
    <row r="301">
      <c r="H301" s="102"/>
    </row>
    <row r="302">
      <c r="H302" s="102"/>
    </row>
    <row r="303">
      <c r="H303" s="102"/>
    </row>
    <row r="304">
      <c r="H304" s="102"/>
    </row>
    <row r="305">
      <c r="H305" s="102"/>
    </row>
    <row r="306">
      <c r="H306" s="102"/>
    </row>
    <row r="307">
      <c r="H307" s="102"/>
    </row>
    <row r="308">
      <c r="H308" s="102"/>
    </row>
    <row r="309">
      <c r="H309" s="102"/>
    </row>
    <row r="310">
      <c r="H310" s="102"/>
    </row>
    <row r="311">
      <c r="H311" s="102"/>
    </row>
    <row r="312">
      <c r="H312" s="102"/>
    </row>
    <row r="313">
      <c r="H313" s="102"/>
    </row>
    <row r="314">
      <c r="H314" s="102"/>
    </row>
    <row r="315">
      <c r="H315" s="102"/>
    </row>
    <row r="316">
      <c r="H316" s="102"/>
    </row>
    <row r="317">
      <c r="H317" s="102"/>
    </row>
    <row r="318">
      <c r="H318" s="102"/>
    </row>
    <row r="319">
      <c r="H319" s="102"/>
    </row>
    <row r="320">
      <c r="H320" s="102"/>
    </row>
    <row r="321">
      <c r="H321" s="102"/>
    </row>
    <row r="322">
      <c r="H322" s="102"/>
    </row>
    <row r="323">
      <c r="H323" s="102"/>
    </row>
    <row r="324">
      <c r="H324" s="102"/>
    </row>
    <row r="325">
      <c r="H325" s="102"/>
    </row>
    <row r="326">
      <c r="H326" s="102"/>
    </row>
    <row r="327">
      <c r="H327" s="102"/>
    </row>
    <row r="328">
      <c r="H328" s="102"/>
    </row>
    <row r="329">
      <c r="H329" s="102"/>
    </row>
    <row r="330">
      <c r="H330" s="102"/>
    </row>
    <row r="331">
      <c r="H331" s="102"/>
    </row>
    <row r="332">
      <c r="H332" s="102"/>
    </row>
    <row r="333">
      <c r="H333" s="102"/>
    </row>
    <row r="334">
      <c r="H334" s="102"/>
    </row>
    <row r="335">
      <c r="H335" s="102"/>
    </row>
    <row r="336">
      <c r="H336" s="102"/>
    </row>
    <row r="337">
      <c r="H337" s="102"/>
    </row>
    <row r="338">
      <c r="H338" s="102"/>
    </row>
    <row r="339">
      <c r="H339" s="102"/>
    </row>
    <row r="340">
      <c r="H340" s="102"/>
    </row>
    <row r="341">
      <c r="H341" s="102"/>
    </row>
    <row r="342">
      <c r="H342" s="102"/>
    </row>
    <row r="343">
      <c r="H343" s="102"/>
    </row>
    <row r="344">
      <c r="H344" s="102"/>
    </row>
    <row r="345">
      <c r="H345" s="102"/>
    </row>
    <row r="346">
      <c r="H346" s="102"/>
    </row>
    <row r="347">
      <c r="H347" s="102"/>
    </row>
    <row r="348">
      <c r="H348" s="102"/>
    </row>
    <row r="349">
      <c r="H349" s="102"/>
    </row>
    <row r="350">
      <c r="H350" s="102"/>
    </row>
    <row r="351">
      <c r="H351" s="102"/>
    </row>
    <row r="352">
      <c r="H352" s="102"/>
    </row>
    <row r="353">
      <c r="H353" s="102"/>
    </row>
    <row r="354">
      <c r="H354" s="102"/>
    </row>
    <row r="355">
      <c r="H355" s="102"/>
    </row>
    <row r="356">
      <c r="H356" s="102"/>
    </row>
    <row r="357">
      <c r="H357" s="102"/>
    </row>
    <row r="358">
      <c r="H358" s="102"/>
    </row>
    <row r="359">
      <c r="H359" s="102"/>
    </row>
    <row r="360">
      <c r="H360" s="102"/>
    </row>
    <row r="361">
      <c r="H361" s="102"/>
    </row>
    <row r="362">
      <c r="H362" s="102"/>
    </row>
    <row r="363">
      <c r="H363" s="102"/>
    </row>
    <row r="364">
      <c r="H364" s="102"/>
    </row>
    <row r="365">
      <c r="H365" s="102"/>
    </row>
    <row r="366">
      <c r="H366" s="102"/>
    </row>
    <row r="367">
      <c r="H367" s="102"/>
    </row>
    <row r="368">
      <c r="H368" s="102"/>
    </row>
    <row r="369">
      <c r="H369" s="102"/>
    </row>
    <row r="370">
      <c r="H370" s="102"/>
    </row>
    <row r="371">
      <c r="H371" s="102"/>
    </row>
    <row r="372">
      <c r="H372" s="102"/>
    </row>
    <row r="373">
      <c r="H373" s="102"/>
    </row>
    <row r="374">
      <c r="H374" s="102"/>
    </row>
    <row r="375">
      <c r="H375" s="102"/>
    </row>
    <row r="376">
      <c r="H376" s="102"/>
    </row>
    <row r="377">
      <c r="H377" s="102"/>
    </row>
    <row r="378">
      <c r="H378" s="102"/>
    </row>
    <row r="379">
      <c r="H379" s="102"/>
    </row>
    <row r="380">
      <c r="H380" s="102"/>
    </row>
    <row r="381">
      <c r="H381" s="102"/>
    </row>
    <row r="382">
      <c r="H382" s="102"/>
    </row>
    <row r="383">
      <c r="H383" s="102"/>
    </row>
    <row r="384">
      <c r="H384" s="102"/>
    </row>
    <row r="385">
      <c r="H385" s="102"/>
    </row>
    <row r="386">
      <c r="H386" s="102"/>
    </row>
    <row r="387">
      <c r="H387" s="102"/>
    </row>
    <row r="388">
      <c r="H388" s="102"/>
    </row>
    <row r="389">
      <c r="H389" s="102"/>
    </row>
    <row r="390">
      <c r="H390" s="102"/>
    </row>
    <row r="391">
      <c r="H391" s="102"/>
    </row>
    <row r="392">
      <c r="H392" s="102"/>
    </row>
    <row r="393">
      <c r="H393" s="102"/>
    </row>
    <row r="394">
      <c r="H394" s="102"/>
    </row>
    <row r="395">
      <c r="H395" s="102"/>
    </row>
    <row r="396">
      <c r="H396" s="102"/>
    </row>
    <row r="397">
      <c r="H397" s="102"/>
    </row>
    <row r="398">
      <c r="H398" s="102"/>
    </row>
    <row r="399">
      <c r="H399" s="102"/>
    </row>
    <row r="400">
      <c r="H400" s="102"/>
    </row>
    <row r="401">
      <c r="H401" s="102"/>
    </row>
    <row r="402">
      <c r="H402" s="102"/>
    </row>
    <row r="403">
      <c r="H403" s="102"/>
    </row>
    <row r="404">
      <c r="H404" s="102"/>
    </row>
    <row r="405">
      <c r="H405" s="102"/>
    </row>
    <row r="406">
      <c r="H406" s="102"/>
    </row>
    <row r="407">
      <c r="H407" s="102"/>
    </row>
    <row r="408">
      <c r="H408" s="102"/>
    </row>
    <row r="409">
      <c r="H409" s="102"/>
    </row>
    <row r="410">
      <c r="H410" s="102"/>
    </row>
    <row r="411">
      <c r="H411" s="102"/>
    </row>
    <row r="412">
      <c r="H412" s="102"/>
    </row>
    <row r="413">
      <c r="H413" s="102"/>
    </row>
    <row r="414">
      <c r="H414" s="102"/>
    </row>
    <row r="415">
      <c r="H415" s="102"/>
    </row>
    <row r="416">
      <c r="H416" s="102"/>
    </row>
    <row r="417">
      <c r="H417" s="102"/>
    </row>
    <row r="418">
      <c r="H418" s="102"/>
    </row>
    <row r="419">
      <c r="H419" s="102"/>
    </row>
    <row r="420">
      <c r="H420" s="102"/>
    </row>
    <row r="421">
      <c r="H421" s="102"/>
    </row>
    <row r="422">
      <c r="H422" s="102"/>
    </row>
    <row r="423">
      <c r="H423" s="102"/>
    </row>
    <row r="424">
      <c r="H424" s="102"/>
    </row>
    <row r="425">
      <c r="H425" s="102"/>
    </row>
    <row r="426">
      <c r="H426" s="102"/>
    </row>
    <row r="427">
      <c r="H427" s="102"/>
    </row>
    <row r="428">
      <c r="H428" s="102"/>
    </row>
    <row r="429">
      <c r="H429" s="102"/>
    </row>
    <row r="430">
      <c r="H430" s="102"/>
    </row>
    <row r="431">
      <c r="H431" s="102"/>
    </row>
    <row r="432">
      <c r="H432" s="102"/>
    </row>
    <row r="433">
      <c r="H433" s="102"/>
    </row>
    <row r="434">
      <c r="H434" s="102"/>
    </row>
    <row r="435">
      <c r="H435" s="102"/>
    </row>
    <row r="436">
      <c r="H436" s="102"/>
    </row>
    <row r="437">
      <c r="H437" s="102"/>
    </row>
    <row r="438">
      <c r="H438" s="102"/>
    </row>
    <row r="439">
      <c r="H439" s="102"/>
    </row>
    <row r="440">
      <c r="H440" s="102"/>
    </row>
    <row r="441">
      <c r="H441" s="102"/>
    </row>
    <row r="442">
      <c r="H442" s="102"/>
    </row>
    <row r="443">
      <c r="H443" s="102"/>
    </row>
    <row r="444">
      <c r="H444" s="102"/>
    </row>
    <row r="445">
      <c r="H445" s="102"/>
    </row>
    <row r="446">
      <c r="H446" s="102"/>
    </row>
    <row r="447">
      <c r="H447" s="102"/>
    </row>
    <row r="448">
      <c r="H448" s="102"/>
    </row>
    <row r="449">
      <c r="H449" s="102"/>
    </row>
    <row r="450">
      <c r="H450" s="102"/>
    </row>
    <row r="451">
      <c r="H451" s="102"/>
    </row>
    <row r="452">
      <c r="H452" s="102"/>
    </row>
    <row r="453">
      <c r="H453" s="102"/>
    </row>
    <row r="454">
      <c r="H454" s="102"/>
    </row>
    <row r="455">
      <c r="H455" s="102"/>
    </row>
    <row r="456">
      <c r="H456" s="102"/>
    </row>
    <row r="457">
      <c r="H457" s="102"/>
    </row>
    <row r="458">
      <c r="H458" s="102"/>
    </row>
    <row r="459">
      <c r="H459" s="102"/>
    </row>
    <row r="460">
      <c r="H460" s="102"/>
    </row>
    <row r="461">
      <c r="H461" s="102"/>
    </row>
    <row r="462">
      <c r="H462" s="102"/>
    </row>
    <row r="463">
      <c r="H463" s="102"/>
    </row>
    <row r="464">
      <c r="H464" s="102"/>
    </row>
    <row r="465">
      <c r="H465" s="102"/>
    </row>
    <row r="466">
      <c r="H466" s="102"/>
    </row>
    <row r="467">
      <c r="H467" s="102"/>
    </row>
    <row r="468">
      <c r="H468" s="102"/>
    </row>
    <row r="469">
      <c r="H469" s="102"/>
    </row>
    <row r="470">
      <c r="H470" s="102"/>
    </row>
    <row r="471">
      <c r="H471" s="102"/>
    </row>
    <row r="472">
      <c r="H472" s="102"/>
    </row>
    <row r="473">
      <c r="H473" s="102"/>
    </row>
    <row r="474">
      <c r="H474" s="102"/>
    </row>
    <row r="475">
      <c r="H475" s="102"/>
    </row>
    <row r="476">
      <c r="H476" s="102"/>
    </row>
    <row r="477">
      <c r="H477" s="102"/>
    </row>
    <row r="478">
      <c r="H478" s="102"/>
    </row>
    <row r="479">
      <c r="H479" s="102"/>
    </row>
    <row r="480">
      <c r="H480" s="102"/>
    </row>
    <row r="481">
      <c r="H481" s="102"/>
    </row>
    <row r="482">
      <c r="H482" s="102"/>
    </row>
    <row r="483">
      <c r="H483" s="102"/>
    </row>
    <row r="484">
      <c r="H484" s="102"/>
    </row>
    <row r="485">
      <c r="H485" s="102"/>
    </row>
    <row r="486">
      <c r="H486" s="102"/>
    </row>
    <row r="487">
      <c r="H487" s="102"/>
    </row>
    <row r="488">
      <c r="H488" s="102"/>
    </row>
    <row r="489">
      <c r="H489" s="102"/>
    </row>
    <row r="490">
      <c r="H490" s="102"/>
    </row>
    <row r="491">
      <c r="H491" s="102"/>
    </row>
    <row r="492">
      <c r="H492" s="102"/>
    </row>
    <row r="493">
      <c r="H493" s="102"/>
    </row>
    <row r="494">
      <c r="H494" s="102"/>
    </row>
    <row r="495">
      <c r="H495" s="102"/>
    </row>
    <row r="496">
      <c r="H496" s="102"/>
    </row>
    <row r="497">
      <c r="H497" s="102"/>
    </row>
    <row r="498">
      <c r="H498" s="102"/>
    </row>
    <row r="499">
      <c r="H499" s="102"/>
    </row>
    <row r="500">
      <c r="H500" s="102"/>
    </row>
    <row r="501">
      <c r="H501" s="102"/>
    </row>
    <row r="502">
      <c r="H502" s="102"/>
    </row>
    <row r="503">
      <c r="H503" s="102"/>
    </row>
    <row r="504">
      <c r="H504" s="102"/>
    </row>
    <row r="505">
      <c r="H505" s="102"/>
    </row>
    <row r="506">
      <c r="H506" s="102"/>
    </row>
    <row r="507">
      <c r="H507" s="102"/>
    </row>
    <row r="508">
      <c r="H508" s="102"/>
    </row>
    <row r="509">
      <c r="H509" s="102"/>
    </row>
    <row r="510">
      <c r="H510" s="102"/>
    </row>
    <row r="511">
      <c r="H511" s="102"/>
    </row>
    <row r="512">
      <c r="H512" s="102"/>
    </row>
    <row r="513">
      <c r="H513" s="102"/>
    </row>
    <row r="514">
      <c r="H514" s="102"/>
    </row>
    <row r="515">
      <c r="H515" s="102"/>
    </row>
    <row r="516">
      <c r="H516" s="102"/>
    </row>
    <row r="517">
      <c r="H517" s="102"/>
    </row>
    <row r="518">
      <c r="H518" s="102"/>
    </row>
    <row r="519">
      <c r="H519" s="102"/>
    </row>
    <row r="520">
      <c r="H520" s="102"/>
    </row>
    <row r="521">
      <c r="H521" s="102"/>
    </row>
    <row r="522">
      <c r="H522" s="102"/>
    </row>
    <row r="523">
      <c r="H523" s="102"/>
    </row>
    <row r="524">
      <c r="H524" s="102"/>
    </row>
    <row r="525">
      <c r="H525" s="102"/>
    </row>
    <row r="526">
      <c r="H526" s="102"/>
    </row>
    <row r="527">
      <c r="H527" s="102"/>
    </row>
    <row r="528">
      <c r="H528" s="102"/>
    </row>
    <row r="529">
      <c r="H529" s="102"/>
    </row>
    <row r="530">
      <c r="H530" s="102"/>
    </row>
    <row r="531">
      <c r="H531" s="102"/>
    </row>
    <row r="532">
      <c r="H532" s="102"/>
    </row>
    <row r="533">
      <c r="H533" s="102"/>
    </row>
    <row r="534">
      <c r="H534" s="102"/>
    </row>
    <row r="535">
      <c r="H535" s="102"/>
    </row>
    <row r="536">
      <c r="H536" s="102"/>
    </row>
    <row r="537">
      <c r="H537" s="102"/>
    </row>
    <row r="538">
      <c r="H538" s="102"/>
    </row>
    <row r="539">
      <c r="H539" s="102"/>
    </row>
    <row r="540">
      <c r="H540" s="102"/>
    </row>
    <row r="541">
      <c r="H541" s="102"/>
    </row>
    <row r="542">
      <c r="H542" s="102"/>
    </row>
    <row r="543">
      <c r="H543" s="102"/>
    </row>
    <row r="544">
      <c r="H544" s="102"/>
    </row>
    <row r="545">
      <c r="H545" s="102"/>
    </row>
    <row r="546">
      <c r="H546" s="102"/>
    </row>
    <row r="547">
      <c r="H547" s="102"/>
    </row>
    <row r="548">
      <c r="H548" s="102"/>
    </row>
    <row r="549">
      <c r="H549" s="102"/>
    </row>
    <row r="550">
      <c r="H550" s="102"/>
    </row>
    <row r="551">
      <c r="H551" s="102"/>
    </row>
    <row r="552">
      <c r="H552" s="102"/>
    </row>
    <row r="553">
      <c r="H553" s="102"/>
    </row>
    <row r="554">
      <c r="H554" s="102"/>
    </row>
    <row r="555">
      <c r="H555" s="102"/>
    </row>
    <row r="556">
      <c r="H556" s="102"/>
    </row>
    <row r="557">
      <c r="H557" s="102"/>
    </row>
    <row r="558">
      <c r="H558" s="102"/>
    </row>
    <row r="559">
      <c r="H559" s="102"/>
    </row>
    <row r="560">
      <c r="H560" s="102"/>
    </row>
    <row r="561">
      <c r="H561" s="102"/>
    </row>
    <row r="562">
      <c r="H562" s="102"/>
    </row>
    <row r="563">
      <c r="H563" s="102"/>
    </row>
    <row r="564">
      <c r="H564" s="102"/>
    </row>
    <row r="565">
      <c r="H565" s="102"/>
    </row>
    <row r="566">
      <c r="H566" s="102"/>
    </row>
    <row r="567">
      <c r="H567" s="102"/>
    </row>
    <row r="568">
      <c r="H568" s="102"/>
    </row>
    <row r="569">
      <c r="H569" s="102"/>
    </row>
    <row r="570">
      <c r="H570" s="102"/>
    </row>
    <row r="571">
      <c r="H571" s="102"/>
    </row>
    <row r="572">
      <c r="H572" s="102"/>
    </row>
    <row r="573">
      <c r="H573" s="102"/>
    </row>
    <row r="574">
      <c r="H574" s="102"/>
    </row>
    <row r="575">
      <c r="H575" s="102"/>
    </row>
    <row r="576">
      <c r="H576" s="102"/>
    </row>
    <row r="577">
      <c r="H577" s="102"/>
    </row>
    <row r="578">
      <c r="H578" s="102"/>
    </row>
    <row r="579">
      <c r="H579" s="102"/>
    </row>
    <row r="580">
      <c r="H580" s="102"/>
    </row>
    <row r="581">
      <c r="H581" s="102"/>
    </row>
    <row r="582">
      <c r="H582" s="102"/>
    </row>
    <row r="583">
      <c r="H583" s="102"/>
    </row>
    <row r="584">
      <c r="H584" s="102"/>
    </row>
    <row r="585">
      <c r="H585" s="102"/>
    </row>
    <row r="586">
      <c r="H586" s="102"/>
    </row>
    <row r="587">
      <c r="H587" s="102"/>
    </row>
    <row r="588">
      <c r="H588" s="102"/>
    </row>
    <row r="589">
      <c r="H589" s="102"/>
    </row>
    <row r="590">
      <c r="H590" s="102"/>
    </row>
    <row r="591">
      <c r="H591" s="102"/>
    </row>
    <row r="592">
      <c r="H592" s="102"/>
    </row>
    <row r="593">
      <c r="H593" s="102"/>
    </row>
    <row r="594">
      <c r="H594" s="102"/>
    </row>
    <row r="595">
      <c r="H595" s="102"/>
    </row>
    <row r="596">
      <c r="H596" s="102"/>
    </row>
    <row r="597">
      <c r="H597" s="102"/>
    </row>
    <row r="598">
      <c r="H598" s="102"/>
    </row>
    <row r="599">
      <c r="H599" s="102"/>
    </row>
    <row r="600">
      <c r="H600" s="102"/>
    </row>
    <row r="601">
      <c r="H601" s="102"/>
    </row>
    <row r="602">
      <c r="H602" s="102"/>
    </row>
    <row r="603">
      <c r="H603" s="102"/>
    </row>
    <row r="604">
      <c r="H604" s="102"/>
    </row>
    <row r="605">
      <c r="H605" s="102"/>
    </row>
    <row r="606">
      <c r="H606" s="102"/>
    </row>
    <row r="607">
      <c r="H607" s="102"/>
    </row>
    <row r="608">
      <c r="H608" s="102"/>
    </row>
    <row r="609">
      <c r="H609" s="102"/>
    </row>
    <row r="610">
      <c r="H610" s="102"/>
    </row>
    <row r="611">
      <c r="H611" s="102"/>
    </row>
    <row r="612">
      <c r="H612" s="102"/>
    </row>
    <row r="613">
      <c r="H613" s="102"/>
    </row>
    <row r="614">
      <c r="H614" s="102"/>
    </row>
    <row r="615">
      <c r="H615" s="102"/>
    </row>
    <row r="616">
      <c r="H616" s="102"/>
    </row>
    <row r="617">
      <c r="H617" s="102"/>
    </row>
    <row r="618">
      <c r="H618" s="102"/>
    </row>
    <row r="619">
      <c r="H619" s="102"/>
    </row>
    <row r="620">
      <c r="H620" s="102"/>
    </row>
    <row r="621">
      <c r="H621" s="102"/>
    </row>
    <row r="622">
      <c r="H622" s="102"/>
    </row>
    <row r="623">
      <c r="H623" s="102"/>
    </row>
    <row r="624">
      <c r="H624" s="102"/>
    </row>
    <row r="625">
      <c r="H625" s="102"/>
    </row>
    <row r="626">
      <c r="H626" s="102"/>
    </row>
    <row r="627">
      <c r="H627" s="102"/>
    </row>
    <row r="628">
      <c r="H628" s="102"/>
    </row>
    <row r="629">
      <c r="H629" s="102"/>
    </row>
    <row r="630">
      <c r="H630" s="102"/>
    </row>
    <row r="631">
      <c r="H631" s="102"/>
    </row>
    <row r="632">
      <c r="H632" s="102"/>
    </row>
    <row r="633">
      <c r="H633" s="102"/>
    </row>
    <row r="634">
      <c r="H634" s="102"/>
    </row>
    <row r="635">
      <c r="H635" s="102"/>
    </row>
    <row r="636">
      <c r="H636" s="102"/>
    </row>
    <row r="637">
      <c r="H637" s="102"/>
    </row>
    <row r="638">
      <c r="H638" s="102"/>
    </row>
    <row r="639">
      <c r="H639" s="102"/>
    </row>
    <row r="640">
      <c r="H640" s="102"/>
    </row>
    <row r="641">
      <c r="H641" s="102"/>
    </row>
    <row r="642">
      <c r="H642" s="102"/>
    </row>
    <row r="643">
      <c r="H643" s="102"/>
    </row>
    <row r="644">
      <c r="H644" s="102"/>
    </row>
    <row r="645">
      <c r="H645" s="102"/>
    </row>
    <row r="646">
      <c r="H646" s="102"/>
    </row>
    <row r="647">
      <c r="H647" s="102"/>
    </row>
    <row r="648">
      <c r="H648" s="102"/>
    </row>
    <row r="649">
      <c r="H649" s="102"/>
    </row>
    <row r="650">
      <c r="H650" s="102"/>
    </row>
    <row r="651">
      <c r="H651" s="102"/>
    </row>
    <row r="652">
      <c r="H652" s="102"/>
    </row>
    <row r="653">
      <c r="H653" s="102"/>
    </row>
    <row r="654">
      <c r="H654" s="102"/>
    </row>
    <row r="655">
      <c r="H655" s="102"/>
    </row>
    <row r="656">
      <c r="H656" s="102"/>
    </row>
    <row r="657">
      <c r="H657" s="102"/>
    </row>
    <row r="658">
      <c r="H658" s="102"/>
    </row>
    <row r="659">
      <c r="H659" s="102"/>
    </row>
    <row r="660">
      <c r="H660" s="102"/>
    </row>
    <row r="661">
      <c r="H661" s="102"/>
    </row>
    <row r="662">
      <c r="H662" s="102"/>
    </row>
    <row r="663">
      <c r="H663" s="102"/>
    </row>
    <row r="664">
      <c r="H664" s="102"/>
    </row>
    <row r="665">
      <c r="H665" s="102"/>
    </row>
    <row r="666">
      <c r="H666" s="102"/>
    </row>
    <row r="667">
      <c r="H667" s="102"/>
    </row>
    <row r="668">
      <c r="H668" s="102"/>
    </row>
    <row r="669">
      <c r="H669" s="102"/>
    </row>
    <row r="670">
      <c r="H670" s="102"/>
    </row>
    <row r="671">
      <c r="H671" s="102"/>
    </row>
    <row r="672">
      <c r="H672" s="102"/>
    </row>
    <row r="673">
      <c r="H673" s="102"/>
    </row>
    <row r="674">
      <c r="H674" s="102"/>
    </row>
    <row r="675">
      <c r="H675" s="102"/>
    </row>
    <row r="676">
      <c r="H676" s="102"/>
    </row>
    <row r="677">
      <c r="H677" s="102"/>
    </row>
    <row r="678">
      <c r="H678" s="102"/>
    </row>
    <row r="679">
      <c r="H679" s="102"/>
    </row>
    <row r="680">
      <c r="H680" s="102"/>
    </row>
    <row r="681">
      <c r="H681" s="102"/>
    </row>
    <row r="682">
      <c r="H682" s="102"/>
    </row>
    <row r="683">
      <c r="H683" s="102"/>
    </row>
    <row r="684">
      <c r="H684" s="102"/>
    </row>
    <row r="685">
      <c r="H685" s="102"/>
    </row>
    <row r="686">
      <c r="H686" s="102"/>
    </row>
    <row r="687">
      <c r="H687" s="102"/>
    </row>
    <row r="688">
      <c r="H688" s="102"/>
    </row>
    <row r="689">
      <c r="H689" s="102"/>
    </row>
    <row r="690">
      <c r="H690" s="102"/>
    </row>
    <row r="691">
      <c r="H691" s="102"/>
    </row>
    <row r="692">
      <c r="H692" s="102"/>
    </row>
    <row r="693">
      <c r="H693" s="102"/>
    </row>
    <row r="694">
      <c r="H694" s="102"/>
    </row>
    <row r="695">
      <c r="H695" s="102"/>
    </row>
    <row r="696">
      <c r="H696" s="102"/>
    </row>
    <row r="697">
      <c r="H697" s="102"/>
    </row>
    <row r="698">
      <c r="H698" s="102"/>
    </row>
    <row r="699">
      <c r="H699" s="102"/>
    </row>
    <row r="700">
      <c r="H700" s="102"/>
    </row>
    <row r="701">
      <c r="H701" s="102"/>
    </row>
    <row r="702">
      <c r="H702" s="102"/>
    </row>
    <row r="703">
      <c r="H703" s="102"/>
    </row>
    <row r="704">
      <c r="H704" s="102"/>
    </row>
    <row r="705">
      <c r="H705" s="102"/>
    </row>
    <row r="706">
      <c r="H706" s="102"/>
    </row>
    <row r="707">
      <c r="H707" s="102"/>
    </row>
    <row r="708">
      <c r="H708" s="102"/>
    </row>
    <row r="709">
      <c r="H709" s="102"/>
    </row>
    <row r="710">
      <c r="H710" s="102"/>
    </row>
    <row r="711">
      <c r="H711" s="102"/>
    </row>
    <row r="712">
      <c r="H712" s="102"/>
    </row>
    <row r="713">
      <c r="H713" s="102"/>
    </row>
    <row r="714">
      <c r="H714" s="102"/>
    </row>
    <row r="715">
      <c r="H715" s="102"/>
    </row>
    <row r="716">
      <c r="H716" s="102"/>
    </row>
    <row r="717">
      <c r="H717" s="102"/>
    </row>
    <row r="718">
      <c r="H718" s="102"/>
    </row>
    <row r="719">
      <c r="H719" s="102"/>
    </row>
    <row r="720">
      <c r="H720" s="102"/>
    </row>
    <row r="721">
      <c r="H721" s="102"/>
    </row>
    <row r="722">
      <c r="H722" s="102"/>
    </row>
    <row r="723">
      <c r="H723" s="102"/>
    </row>
    <row r="724">
      <c r="H724" s="102"/>
    </row>
    <row r="725">
      <c r="H725" s="102"/>
    </row>
    <row r="726">
      <c r="H726" s="102"/>
    </row>
    <row r="727">
      <c r="H727" s="102"/>
    </row>
    <row r="728">
      <c r="H728" s="102"/>
    </row>
    <row r="729">
      <c r="H729" s="102"/>
    </row>
    <row r="730">
      <c r="H730" s="102"/>
    </row>
    <row r="731">
      <c r="H731" s="102"/>
    </row>
    <row r="732">
      <c r="H732" s="102"/>
    </row>
    <row r="733">
      <c r="H733" s="102"/>
    </row>
    <row r="734">
      <c r="H734" s="102"/>
    </row>
    <row r="735">
      <c r="H735" s="102"/>
    </row>
    <row r="736">
      <c r="H736" s="102"/>
    </row>
    <row r="737">
      <c r="H737" s="102"/>
    </row>
    <row r="738">
      <c r="H738" s="102"/>
    </row>
    <row r="739">
      <c r="H739" s="102"/>
    </row>
    <row r="740">
      <c r="H740" s="102"/>
    </row>
    <row r="741">
      <c r="H741" s="102"/>
    </row>
    <row r="742">
      <c r="H742" s="102"/>
    </row>
    <row r="743">
      <c r="H743" s="102"/>
    </row>
    <row r="744">
      <c r="H744" s="102"/>
    </row>
    <row r="745">
      <c r="H745" s="102"/>
    </row>
    <row r="746">
      <c r="H746" s="102"/>
    </row>
    <row r="747">
      <c r="H747" s="102"/>
    </row>
    <row r="748">
      <c r="H748" s="102"/>
    </row>
    <row r="749">
      <c r="H749" s="102"/>
    </row>
    <row r="750">
      <c r="H750" s="102"/>
    </row>
    <row r="751">
      <c r="H751" s="102"/>
    </row>
    <row r="752">
      <c r="H752" s="102"/>
    </row>
    <row r="753">
      <c r="H753" s="102"/>
    </row>
    <row r="754">
      <c r="H754" s="102"/>
    </row>
    <row r="755">
      <c r="H755" s="102"/>
    </row>
    <row r="756">
      <c r="H756" s="102"/>
    </row>
    <row r="757">
      <c r="H757" s="102"/>
    </row>
    <row r="758">
      <c r="H758" s="102"/>
    </row>
    <row r="759">
      <c r="H759" s="102"/>
    </row>
    <row r="760">
      <c r="H760" s="102"/>
    </row>
    <row r="761">
      <c r="H761" s="102"/>
    </row>
    <row r="762">
      <c r="H762" s="102"/>
    </row>
    <row r="763">
      <c r="H763" s="102"/>
    </row>
    <row r="764">
      <c r="H764" s="102"/>
    </row>
    <row r="765">
      <c r="H765" s="102"/>
    </row>
    <row r="766">
      <c r="H766" s="102"/>
    </row>
    <row r="767">
      <c r="H767" s="102"/>
    </row>
    <row r="768">
      <c r="H768" s="102"/>
    </row>
    <row r="769">
      <c r="H769" s="102"/>
    </row>
    <row r="770">
      <c r="H770" s="102"/>
    </row>
    <row r="771">
      <c r="H771" s="102"/>
    </row>
    <row r="772">
      <c r="H772" s="102"/>
    </row>
    <row r="773">
      <c r="H773" s="102"/>
    </row>
    <row r="774">
      <c r="H774" s="102"/>
    </row>
    <row r="775">
      <c r="H775" s="102"/>
    </row>
    <row r="776">
      <c r="H776" s="102"/>
    </row>
    <row r="777">
      <c r="H777" s="102"/>
    </row>
    <row r="778">
      <c r="H778" s="102"/>
    </row>
    <row r="779">
      <c r="H779" s="102"/>
    </row>
    <row r="780">
      <c r="H780" s="102"/>
    </row>
    <row r="781">
      <c r="H781" s="102"/>
    </row>
    <row r="782">
      <c r="H782" s="102"/>
    </row>
    <row r="783">
      <c r="H783" s="102"/>
    </row>
    <row r="784">
      <c r="H784" s="102"/>
    </row>
    <row r="785">
      <c r="H785" s="102"/>
    </row>
    <row r="786">
      <c r="H786" s="102"/>
    </row>
    <row r="787">
      <c r="H787" s="102"/>
    </row>
    <row r="788">
      <c r="H788" s="102"/>
    </row>
    <row r="789">
      <c r="H789" s="102"/>
    </row>
    <row r="790">
      <c r="H790" s="102"/>
    </row>
    <row r="791">
      <c r="H791" s="102"/>
    </row>
    <row r="792">
      <c r="H792" s="102"/>
    </row>
    <row r="793">
      <c r="H793" s="102"/>
    </row>
    <row r="794">
      <c r="H794" s="102"/>
    </row>
    <row r="795">
      <c r="H795" s="102"/>
    </row>
    <row r="796">
      <c r="H796" s="102"/>
    </row>
    <row r="797">
      <c r="H797" s="102"/>
    </row>
    <row r="798">
      <c r="H798" s="102"/>
    </row>
    <row r="799">
      <c r="H799" s="102"/>
    </row>
    <row r="800">
      <c r="H800" s="102"/>
    </row>
    <row r="801">
      <c r="H801" s="102"/>
    </row>
    <row r="802">
      <c r="H802" s="102"/>
    </row>
    <row r="803">
      <c r="H803" s="102"/>
    </row>
    <row r="804">
      <c r="H804" s="102"/>
    </row>
    <row r="805">
      <c r="H805" s="102"/>
    </row>
    <row r="806">
      <c r="H806" s="102"/>
    </row>
    <row r="807">
      <c r="H807" s="102"/>
    </row>
    <row r="808">
      <c r="H808" s="102"/>
    </row>
    <row r="809">
      <c r="H809" s="102"/>
    </row>
    <row r="810">
      <c r="H810" s="102"/>
    </row>
    <row r="811">
      <c r="H811" s="102"/>
    </row>
    <row r="812">
      <c r="H812" s="102"/>
    </row>
    <row r="813">
      <c r="H813" s="102"/>
    </row>
    <row r="814">
      <c r="H814" s="102"/>
    </row>
    <row r="815">
      <c r="H815" s="102"/>
    </row>
    <row r="816">
      <c r="H816" s="102"/>
    </row>
    <row r="817">
      <c r="H817" s="102"/>
    </row>
    <row r="818">
      <c r="H818" s="102"/>
    </row>
    <row r="819">
      <c r="H819" s="102"/>
    </row>
    <row r="820">
      <c r="H820" s="102"/>
    </row>
    <row r="821">
      <c r="H821" s="102"/>
    </row>
    <row r="822">
      <c r="H822" s="102"/>
    </row>
    <row r="823">
      <c r="H823" s="102"/>
    </row>
    <row r="824">
      <c r="H824" s="102"/>
    </row>
    <row r="825">
      <c r="H825" s="102"/>
    </row>
    <row r="826">
      <c r="H826" s="102"/>
    </row>
    <row r="827">
      <c r="H827" s="102"/>
    </row>
    <row r="828">
      <c r="H828" s="102"/>
    </row>
    <row r="829">
      <c r="H829" s="102"/>
    </row>
    <row r="830">
      <c r="H830" s="102"/>
    </row>
    <row r="831">
      <c r="H831" s="102"/>
    </row>
    <row r="832">
      <c r="H832" s="102"/>
    </row>
    <row r="833">
      <c r="H833" s="102"/>
    </row>
    <row r="834">
      <c r="H834" s="102"/>
    </row>
    <row r="835">
      <c r="H835" s="102"/>
    </row>
    <row r="836">
      <c r="H836" s="102"/>
    </row>
    <row r="837">
      <c r="H837" s="102"/>
    </row>
    <row r="838">
      <c r="H838" s="102"/>
    </row>
    <row r="839">
      <c r="H839" s="102"/>
    </row>
    <row r="840">
      <c r="H840" s="102"/>
    </row>
    <row r="841">
      <c r="H841" s="102"/>
    </row>
    <row r="842">
      <c r="H842" s="102"/>
    </row>
    <row r="843">
      <c r="H843" s="102"/>
    </row>
    <row r="844">
      <c r="H844" s="102"/>
    </row>
    <row r="845">
      <c r="H845" s="102"/>
    </row>
    <row r="846">
      <c r="H846" s="102"/>
    </row>
    <row r="847">
      <c r="H847" s="102"/>
    </row>
    <row r="848">
      <c r="H848" s="102"/>
    </row>
    <row r="849">
      <c r="H849" s="102"/>
    </row>
    <row r="850">
      <c r="H850" s="102"/>
    </row>
    <row r="851">
      <c r="H851" s="102"/>
    </row>
    <row r="852">
      <c r="H852" s="102"/>
    </row>
    <row r="853">
      <c r="H853" s="102"/>
    </row>
    <row r="854">
      <c r="H854" s="102"/>
    </row>
    <row r="855">
      <c r="H855" s="102"/>
    </row>
    <row r="856">
      <c r="H856" s="102"/>
    </row>
    <row r="857">
      <c r="H857" s="102"/>
    </row>
    <row r="858">
      <c r="H858" s="102"/>
    </row>
    <row r="859">
      <c r="H859" s="102"/>
    </row>
    <row r="860">
      <c r="H860" s="102"/>
    </row>
    <row r="861">
      <c r="H861" s="102"/>
    </row>
    <row r="862">
      <c r="H862" s="102"/>
    </row>
    <row r="863">
      <c r="H863" s="102"/>
    </row>
    <row r="864">
      <c r="H864" s="102"/>
    </row>
    <row r="865">
      <c r="H865" s="102"/>
    </row>
    <row r="866">
      <c r="H866" s="102"/>
    </row>
    <row r="867">
      <c r="H867" s="102"/>
    </row>
    <row r="868">
      <c r="H868" s="102"/>
    </row>
    <row r="869">
      <c r="H869" s="102"/>
    </row>
    <row r="870">
      <c r="H870" s="102"/>
    </row>
    <row r="871">
      <c r="H871" s="102"/>
    </row>
    <row r="872">
      <c r="H872" s="102"/>
    </row>
    <row r="873">
      <c r="H873" s="102"/>
    </row>
    <row r="874">
      <c r="H874" s="102"/>
    </row>
    <row r="875">
      <c r="H875" s="102"/>
    </row>
    <row r="876">
      <c r="H876" s="102"/>
    </row>
    <row r="877">
      <c r="H877" s="102"/>
    </row>
    <row r="878">
      <c r="H878" s="102"/>
    </row>
    <row r="879">
      <c r="H879" s="102"/>
    </row>
    <row r="880">
      <c r="H880" s="102"/>
    </row>
    <row r="881">
      <c r="H881" s="102"/>
    </row>
    <row r="882">
      <c r="H882" s="102"/>
    </row>
    <row r="883">
      <c r="H883" s="102"/>
    </row>
    <row r="884">
      <c r="H884" s="102"/>
    </row>
    <row r="885">
      <c r="H885" s="102"/>
    </row>
    <row r="886">
      <c r="H886" s="102"/>
    </row>
    <row r="887">
      <c r="H887" s="102"/>
    </row>
    <row r="888">
      <c r="H888" s="102"/>
    </row>
    <row r="889">
      <c r="H889" s="102"/>
    </row>
    <row r="890">
      <c r="H890" s="102"/>
    </row>
    <row r="891">
      <c r="H891" s="102"/>
    </row>
    <row r="892">
      <c r="H892" s="102"/>
    </row>
    <row r="893">
      <c r="H893" s="102"/>
    </row>
    <row r="894">
      <c r="H894" s="102"/>
    </row>
    <row r="895">
      <c r="H895" s="102"/>
    </row>
    <row r="896">
      <c r="H896" s="102"/>
    </row>
    <row r="897">
      <c r="H897" s="102"/>
    </row>
    <row r="898">
      <c r="H898" s="102"/>
    </row>
    <row r="899">
      <c r="H899" s="102"/>
    </row>
    <row r="900">
      <c r="H900" s="102"/>
    </row>
    <row r="901">
      <c r="H901" s="102"/>
    </row>
    <row r="902">
      <c r="H902" s="102"/>
    </row>
    <row r="903">
      <c r="H903" s="102"/>
    </row>
    <row r="904">
      <c r="H904" s="102"/>
    </row>
    <row r="905">
      <c r="H905" s="102"/>
    </row>
    <row r="906">
      <c r="H906" s="102"/>
    </row>
    <row r="907">
      <c r="H907" s="102"/>
    </row>
    <row r="908">
      <c r="H908" s="102"/>
    </row>
    <row r="909">
      <c r="H909" s="102"/>
    </row>
    <row r="910">
      <c r="H910" s="102"/>
    </row>
    <row r="911">
      <c r="H911" s="102"/>
    </row>
    <row r="912">
      <c r="H912" s="102"/>
    </row>
    <row r="913">
      <c r="H913" s="102"/>
    </row>
    <row r="914">
      <c r="H914" s="102"/>
    </row>
    <row r="915">
      <c r="H915" s="102"/>
    </row>
    <row r="916">
      <c r="H916" s="102"/>
    </row>
    <row r="917">
      <c r="H917" s="102"/>
    </row>
    <row r="918">
      <c r="H918" s="102"/>
    </row>
    <row r="919">
      <c r="H919" s="102"/>
    </row>
    <row r="920">
      <c r="H920" s="102"/>
    </row>
    <row r="921">
      <c r="H921" s="102"/>
    </row>
    <row r="922">
      <c r="H922" s="102"/>
    </row>
    <row r="923">
      <c r="H923" s="102"/>
    </row>
    <row r="924">
      <c r="H924" s="102"/>
    </row>
    <row r="925">
      <c r="H925" s="102"/>
    </row>
    <row r="926">
      <c r="H926" s="102"/>
    </row>
    <row r="927">
      <c r="H927" s="102"/>
    </row>
    <row r="928">
      <c r="H928" s="102"/>
    </row>
    <row r="929">
      <c r="H929" s="102"/>
    </row>
    <row r="930">
      <c r="H930" s="102"/>
    </row>
    <row r="931">
      <c r="H931" s="102"/>
    </row>
    <row r="932">
      <c r="H932" s="102"/>
    </row>
    <row r="933">
      <c r="H933" s="102"/>
    </row>
    <row r="934">
      <c r="H934" s="102"/>
    </row>
    <row r="935">
      <c r="H935" s="102"/>
    </row>
    <row r="936">
      <c r="H936" s="102"/>
    </row>
    <row r="937">
      <c r="H937" s="102"/>
    </row>
    <row r="938">
      <c r="H938" s="102"/>
    </row>
    <row r="939">
      <c r="H939" s="102"/>
    </row>
    <row r="940">
      <c r="H940" s="102"/>
    </row>
    <row r="941">
      <c r="H941" s="102"/>
    </row>
    <row r="942">
      <c r="H942" s="102"/>
    </row>
    <row r="943">
      <c r="H943" s="102"/>
    </row>
    <row r="944">
      <c r="H944" s="102"/>
    </row>
    <row r="945">
      <c r="H945" s="102"/>
    </row>
    <row r="946">
      <c r="H946" s="102"/>
    </row>
    <row r="947">
      <c r="H947" s="102"/>
    </row>
    <row r="948">
      <c r="H948" s="102"/>
    </row>
    <row r="949">
      <c r="H949" s="102"/>
    </row>
    <row r="950">
      <c r="H950" s="102"/>
    </row>
    <row r="951">
      <c r="H951" s="102"/>
    </row>
    <row r="952">
      <c r="H952" s="102"/>
    </row>
    <row r="953">
      <c r="H953" s="102"/>
    </row>
    <row r="954">
      <c r="H954" s="102"/>
    </row>
    <row r="955">
      <c r="H955" s="102"/>
    </row>
    <row r="956">
      <c r="H956" s="102"/>
    </row>
    <row r="957">
      <c r="H957" s="102"/>
    </row>
    <row r="958">
      <c r="H958" s="102"/>
    </row>
    <row r="959">
      <c r="H959" s="102"/>
    </row>
    <row r="960">
      <c r="H960" s="102"/>
    </row>
    <row r="961">
      <c r="H961" s="102"/>
    </row>
    <row r="962">
      <c r="H962" s="102"/>
    </row>
    <row r="963">
      <c r="H963" s="102"/>
    </row>
    <row r="964">
      <c r="H964" s="102"/>
    </row>
    <row r="965">
      <c r="H965" s="102"/>
    </row>
    <row r="966">
      <c r="H966" s="102"/>
    </row>
    <row r="967">
      <c r="H967" s="102"/>
    </row>
    <row r="968">
      <c r="H968" s="102"/>
    </row>
    <row r="969">
      <c r="H969" s="102"/>
    </row>
    <row r="970">
      <c r="H970" s="102"/>
    </row>
    <row r="971">
      <c r="H971" s="102"/>
    </row>
    <row r="972">
      <c r="H972" s="102"/>
    </row>
    <row r="973">
      <c r="H973" s="102"/>
    </row>
    <row r="974">
      <c r="H974" s="102"/>
    </row>
    <row r="975">
      <c r="H975" s="102"/>
    </row>
    <row r="976">
      <c r="H976" s="102"/>
    </row>
    <row r="977">
      <c r="H977" s="102"/>
    </row>
    <row r="978">
      <c r="H978" s="102"/>
    </row>
    <row r="979">
      <c r="H979" s="102"/>
    </row>
    <row r="980">
      <c r="H980" s="102"/>
    </row>
    <row r="981">
      <c r="H981" s="102"/>
    </row>
    <row r="982">
      <c r="H982" s="102"/>
    </row>
    <row r="983">
      <c r="H983" s="102"/>
    </row>
    <row r="984">
      <c r="H984" s="102"/>
    </row>
    <row r="985">
      <c r="H985" s="102"/>
    </row>
    <row r="986">
      <c r="H986" s="102"/>
    </row>
    <row r="987">
      <c r="H987" s="102"/>
    </row>
    <row r="988">
      <c r="H988" s="102"/>
    </row>
    <row r="989">
      <c r="H989" s="102"/>
    </row>
    <row r="990">
      <c r="H990" s="102"/>
    </row>
    <row r="991">
      <c r="H991" s="102"/>
    </row>
    <row r="992">
      <c r="H992" s="102"/>
    </row>
    <row r="993">
      <c r="H993" s="102"/>
    </row>
    <row r="994">
      <c r="H994" s="102"/>
    </row>
    <row r="995">
      <c r="H995" s="102"/>
    </row>
    <row r="996">
      <c r="H996" s="102"/>
    </row>
    <row r="997">
      <c r="H997" s="102"/>
    </row>
    <row r="998">
      <c r="H998" s="102"/>
    </row>
    <row r="999">
      <c r="H999" s="102"/>
    </row>
    <row r="1000">
      <c r="H1000" s="10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4.14"/>
    <col customWidth="1" min="3" max="3" width="26.0"/>
    <col customWidth="1" min="4" max="4" width="35.14"/>
    <col customWidth="1" min="5" max="5" width="33.0"/>
    <col customWidth="1" min="6" max="6" width="36.43"/>
  </cols>
  <sheetData>
    <row r="1">
      <c r="A1" s="65" t="s">
        <v>144</v>
      </c>
      <c r="B1" s="1" t="s">
        <v>2</v>
      </c>
      <c r="C1" s="1" t="s">
        <v>47</v>
      </c>
      <c r="D1" s="116" t="s">
        <v>48</v>
      </c>
      <c r="E1" s="1" t="s">
        <v>117</v>
      </c>
      <c r="F1" s="1" t="s">
        <v>118</v>
      </c>
      <c r="G1" s="4"/>
      <c r="H1" s="68" t="s">
        <v>119</v>
      </c>
      <c r="I1" s="4"/>
      <c r="J1" s="4"/>
      <c r="K1" s="4"/>
      <c r="L1" s="68" t="s">
        <v>120</v>
      </c>
      <c r="M1" s="4"/>
      <c r="N1" s="4"/>
      <c r="O1" s="4"/>
      <c r="P1" s="68" t="s">
        <v>121</v>
      </c>
      <c r="Q1" s="4"/>
      <c r="R1" s="4"/>
      <c r="S1" s="69" t="s">
        <v>122</v>
      </c>
      <c r="T1" s="4"/>
      <c r="U1" s="4"/>
      <c r="V1" s="69" t="s">
        <v>123</v>
      </c>
      <c r="W1" s="4"/>
      <c r="X1" s="4"/>
    </row>
    <row r="2">
      <c r="A2" s="5">
        <v>43173.0</v>
      </c>
      <c r="B2" s="70" t="s">
        <v>54</v>
      </c>
      <c r="C2" s="71">
        <v>43173.027083333334</v>
      </c>
      <c r="D2" s="117">
        <f t="shared" ref="D2:D63" si="1">C2-A69</f>
        <v>0.02708333333</v>
      </c>
      <c r="E2" s="95"/>
      <c r="F2" s="96" t="s">
        <v>145</v>
      </c>
      <c r="G2" s="4"/>
      <c r="H2" s="21" t="s">
        <v>55</v>
      </c>
      <c r="I2" s="4"/>
      <c r="J2" s="4"/>
      <c r="K2" s="4"/>
      <c r="L2" s="21" t="s">
        <v>55</v>
      </c>
      <c r="M2" s="4"/>
      <c r="N2" s="4"/>
      <c r="O2" s="4"/>
      <c r="P2" s="21" t="s">
        <v>55</v>
      </c>
      <c r="Q2" s="4"/>
      <c r="R2" s="4"/>
      <c r="S2" s="97" t="s">
        <v>146</v>
      </c>
      <c r="T2" s="4"/>
      <c r="U2" s="4"/>
      <c r="V2" s="97" t="s">
        <v>55</v>
      </c>
      <c r="W2" s="4"/>
      <c r="X2" s="4"/>
    </row>
    <row r="3">
      <c r="A3" s="76"/>
      <c r="B3" s="70" t="s">
        <v>54</v>
      </c>
      <c r="C3" s="71">
        <v>43173.06597222222</v>
      </c>
      <c r="D3" s="117">
        <f t="shared" si="1"/>
        <v>0.06597222222</v>
      </c>
      <c r="E3" s="118">
        <f t="shared" ref="E3:E63" si="2">(D3-D2)*24*60</f>
        <v>55.99999999</v>
      </c>
      <c r="F3" s="96" t="s">
        <v>145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6"/>
      <c r="B4" s="70" t="s">
        <v>54</v>
      </c>
      <c r="C4" s="71">
        <v>43173.08541666667</v>
      </c>
      <c r="D4" s="117">
        <f t="shared" si="1"/>
        <v>0.08541666667</v>
      </c>
      <c r="E4" s="118">
        <f t="shared" si="2"/>
        <v>28.00000001</v>
      </c>
      <c r="F4" s="96" t="s">
        <v>145</v>
      </c>
      <c r="G4" s="4"/>
      <c r="H4" s="21" t="s">
        <v>56</v>
      </c>
      <c r="I4" s="99" t="s">
        <v>57</v>
      </c>
      <c r="J4" s="4"/>
      <c r="K4" s="4"/>
      <c r="L4" s="21" t="s">
        <v>56</v>
      </c>
      <c r="M4" s="21" t="s">
        <v>126</v>
      </c>
      <c r="N4" s="4"/>
      <c r="O4" s="4"/>
      <c r="P4" s="21" t="s">
        <v>56</v>
      </c>
      <c r="Q4" s="21" t="s">
        <v>126</v>
      </c>
      <c r="R4" s="4"/>
      <c r="S4" s="4"/>
      <c r="T4" s="4"/>
      <c r="U4" s="4"/>
      <c r="V4" s="21" t="s">
        <v>56</v>
      </c>
      <c r="W4" s="21" t="s">
        <v>57</v>
      </c>
      <c r="X4" s="4"/>
    </row>
    <row r="5">
      <c r="A5" s="76"/>
      <c r="B5" s="70" t="s">
        <v>54</v>
      </c>
      <c r="C5" s="71">
        <v>43173.09652777778</v>
      </c>
      <c r="D5" s="117">
        <f t="shared" si="1"/>
        <v>0.09652777778</v>
      </c>
      <c r="E5" s="118">
        <f t="shared" si="2"/>
        <v>16</v>
      </c>
      <c r="F5" s="96" t="s">
        <v>145</v>
      </c>
      <c r="G5" s="4"/>
      <c r="H5" s="21" t="s">
        <v>60</v>
      </c>
      <c r="I5" s="21" t="s">
        <v>147</v>
      </c>
      <c r="J5" s="4"/>
      <c r="K5" s="4"/>
      <c r="L5" s="21" t="s">
        <v>60</v>
      </c>
      <c r="M5" s="97" t="s">
        <v>148</v>
      </c>
      <c r="N5" s="4"/>
      <c r="O5" s="4"/>
      <c r="P5" s="21" t="s">
        <v>60</v>
      </c>
      <c r="Q5" s="97" t="s">
        <v>149</v>
      </c>
      <c r="R5" s="4"/>
      <c r="S5" s="4"/>
      <c r="T5" s="4"/>
      <c r="U5" s="4"/>
      <c r="V5" s="21" t="s">
        <v>60</v>
      </c>
      <c r="W5" s="97" t="s">
        <v>150</v>
      </c>
      <c r="X5" s="4"/>
    </row>
    <row r="6">
      <c r="A6" s="12" t="s">
        <v>58</v>
      </c>
      <c r="B6" s="70" t="s">
        <v>54</v>
      </c>
      <c r="C6" s="71">
        <v>43173.21319444444</v>
      </c>
      <c r="D6" s="117">
        <f t="shared" si="1"/>
        <v>0.2131944444</v>
      </c>
      <c r="E6" s="118">
        <f t="shared" si="2"/>
        <v>168</v>
      </c>
      <c r="F6" s="96" t="s">
        <v>145</v>
      </c>
      <c r="G6" s="4"/>
      <c r="H6" s="21" t="s">
        <v>64</v>
      </c>
      <c r="I6" s="21">
        <v>0.065888</v>
      </c>
      <c r="J6" s="4"/>
      <c r="K6" s="4"/>
      <c r="L6" s="21" t="s">
        <v>64</v>
      </c>
      <c r="M6" s="99">
        <v>0.021583</v>
      </c>
      <c r="N6" s="4"/>
      <c r="O6" s="4"/>
      <c r="P6" s="21" t="s">
        <v>64</v>
      </c>
      <c r="Q6" s="99">
        <v>0.042099</v>
      </c>
      <c r="R6" s="4"/>
      <c r="S6" s="4"/>
      <c r="T6" s="4"/>
      <c r="U6" s="4"/>
      <c r="V6" s="21" t="s">
        <v>64</v>
      </c>
      <c r="W6" s="99">
        <v>0.070335</v>
      </c>
      <c r="X6" s="4"/>
    </row>
    <row r="7">
      <c r="A7" s="80" t="s">
        <v>62</v>
      </c>
      <c r="B7" s="70" t="s">
        <v>54</v>
      </c>
      <c r="C7" s="71">
        <v>43173.21597222222</v>
      </c>
      <c r="D7" s="117">
        <f t="shared" si="1"/>
        <v>0.2159722222</v>
      </c>
      <c r="E7" s="118">
        <f t="shared" si="2"/>
        <v>4.000000003</v>
      </c>
      <c r="F7" s="96" t="s">
        <v>145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3" t="s">
        <v>10</v>
      </c>
      <c r="B8" s="77" t="s">
        <v>8</v>
      </c>
      <c r="C8" s="78">
        <v>43173.2625</v>
      </c>
      <c r="D8" s="119">
        <f t="shared" si="1"/>
        <v>0.2625</v>
      </c>
      <c r="E8" s="120">
        <f t="shared" si="2"/>
        <v>67</v>
      </c>
      <c r="F8" s="96" t="s">
        <v>145</v>
      </c>
      <c r="G8" s="4"/>
      <c r="H8" s="4"/>
      <c r="I8" s="19"/>
      <c r="J8" s="4"/>
      <c r="K8" s="4"/>
      <c r="L8" s="21" t="s">
        <v>66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8" t="s">
        <v>11</v>
      </c>
      <c r="B9" s="77" t="s">
        <v>8</v>
      </c>
      <c r="C9" s="78">
        <v>43173.28055555555</v>
      </c>
      <c r="D9" s="119">
        <f t="shared" si="1"/>
        <v>0.2805555556</v>
      </c>
      <c r="E9" s="120">
        <f t="shared" si="2"/>
        <v>26</v>
      </c>
      <c r="F9" s="96" t="s">
        <v>145</v>
      </c>
      <c r="G9" s="4"/>
      <c r="H9" s="21" t="s">
        <v>78</v>
      </c>
      <c r="I9" s="4"/>
      <c r="J9" s="4"/>
      <c r="K9" s="4"/>
      <c r="L9" s="21" t="s">
        <v>68</v>
      </c>
      <c r="M9" s="19">
        <f> 5</f>
        <v>5</v>
      </c>
      <c r="N9" s="4"/>
      <c r="O9" s="4"/>
      <c r="P9" s="4"/>
      <c r="Q9" s="99" t="s">
        <v>81</v>
      </c>
      <c r="R9" s="4"/>
      <c r="S9" s="4"/>
      <c r="T9" s="4"/>
      <c r="U9" s="4"/>
      <c r="V9" s="97" t="s">
        <v>78</v>
      </c>
      <c r="W9" s="4"/>
      <c r="X9" s="4"/>
    </row>
    <row r="10">
      <c r="A10" s="20" t="s">
        <v>12</v>
      </c>
      <c r="B10" s="77" t="s">
        <v>8</v>
      </c>
      <c r="C10" s="78">
        <v>43173.294444444444</v>
      </c>
      <c r="D10" s="119">
        <f t="shared" si="1"/>
        <v>0.2944444444</v>
      </c>
      <c r="E10" s="120">
        <f t="shared" si="2"/>
        <v>20</v>
      </c>
      <c r="F10" s="96" t="s">
        <v>145</v>
      </c>
      <c r="G10" s="4"/>
      <c r="H10" s="21" t="s">
        <v>72</v>
      </c>
      <c r="I10" s="4">
        <f> 0.221</f>
        <v>0.221</v>
      </c>
      <c r="J10" s="4"/>
      <c r="K10" s="4"/>
      <c r="L10" s="21" t="s">
        <v>71</v>
      </c>
      <c r="M10" s="19">
        <f> 2</f>
        <v>2</v>
      </c>
      <c r="N10" s="4"/>
      <c r="O10" s="4"/>
      <c r="P10" s="4"/>
      <c r="Q10" s="19"/>
      <c r="R10" s="4"/>
      <c r="S10" s="4"/>
      <c r="T10" s="4"/>
      <c r="U10" s="4"/>
      <c r="V10" s="21" t="s">
        <v>72</v>
      </c>
      <c r="W10" s="19">
        <f> 0.226</f>
        <v>0.226</v>
      </c>
      <c r="X10" s="4"/>
    </row>
    <row r="11">
      <c r="A11" s="85" t="s">
        <v>69</v>
      </c>
      <c r="B11" s="77" t="s">
        <v>8</v>
      </c>
      <c r="C11" s="78">
        <v>43173.29791666667</v>
      </c>
      <c r="D11" s="119">
        <f t="shared" si="1"/>
        <v>0.2979166667</v>
      </c>
      <c r="E11" s="120">
        <f t="shared" si="2"/>
        <v>5.000000006</v>
      </c>
      <c r="F11" s="96" t="s">
        <v>145</v>
      </c>
      <c r="G11" s="4"/>
      <c r="H11" s="21" t="s">
        <v>74</v>
      </c>
      <c r="I11" s="21" t="s">
        <v>134</v>
      </c>
      <c r="J11" s="4"/>
      <c r="K11" s="4"/>
      <c r="L11" s="21" t="s">
        <v>72</v>
      </c>
      <c r="M11" s="19">
        <f> 4.84</f>
        <v>4.84</v>
      </c>
      <c r="N11" s="4"/>
      <c r="O11" s="4"/>
      <c r="P11" s="21" t="s">
        <v>84</v>
      </c>
      <c r="Q11" s="19">
        <f> 18</f>
        <v>18</v>
      </c>
      <c r="R11" s="4"/>
      <c r="S11" s="4"/>
      <c r="T11" s="4"/>
      <c r="U11" s="4"/>
      <c r="V11" s="21" t="s">
        <v>74</v>
      </c>
      <c r="W11" s="21" t="s">
        <v>134</v>
      </c>
      <c r="X11" s="4"/>
    </row>
    <row r="12">
      <c r="A12" s="76"/>
      <c r="B12" s="77" t="s">
        <v>8</v>
      </c>
      <c r="C12" s="78">
        <v>43173.30069444444</v>
      </c>
      <c r="D12" s="119">
        <f t="shared" si="1"/>
        <v>0.3006944444</v>
      </c>
      <c r="E12" s="120">
        <f t="shared" si="2"/>
        <v>3.999999992</v>
      </c>
      <c r="F12" s="96" t="s">
        <v>145</v>
      </c>
      <c r="G12" s="4"/>
      <c r="H12" s="4"/>
      <c r="I12" s="4"/>
      <c r="J12" s="4"/>
      <c r="K12" s="4"/>
      <c r="L12" s="21" t="s">
        <v>74</v>
      </c>
      <c r="M12" s="4">
        <f> 0.0914</f>
        <v>0.0914</v>
      </c>
      <c r="N12" s="4"/>
      <c r="O12" s="4"/>
      <c r="P12" s="21" t="s">
        <v>86</v>
      </c>
      <c r="Q12" s="19">
        <f> 4</f>
        <v>4</v>
      </c>
      <c r="R12" s="4"/>
      <c r="S12" s="4"/>
      <c r="T12" s="4"/>
      <c r="U12" s="4"/>
      <c r="V12" s="4"/>
      <c r="W12" s="4"/>
      <c r="X12" s="4"/>
    </row>
    <row r="13">
      <c r="A13" s="76"/>
      <c r="B13" s="77" t="s">
        <v>8</v>
      </c>
      <c r="C13" s="78">
        <v>43173.305555555555</v>
      </c>
      <c r="D13" s="119">
        <f t="shared" si="1"/>
        <v>0.3055555556</v>
      </c>
      <c r="E13" s="120">
        <f t="shared" si="2"/>
        <v>7.000000002</v>
      </c>
      <c r="F13" s="96" t="s">
        <v>145</v>
      </c>
      <c r="G13" s="4"/>
      <c r="H13" s="4"/>
      <c r="I13" s="99" t="s">
        <v>81</v>
      </c>
      <c r="J13" s="4"/>
      <c r="K13" s="4"/>
      <c r="L13" s="4"/>
      <c r="M13" s="4"/>
      <c r="N13" s="4"/>
      <c r="O13" s="4"/>
      <c r="P13" s="21" t="s">
        <v>88</v>
      </c>
      <c r="Q13" s="4">
        <f> 98</f>
        <v>98</v>
      </c>
      <c r="R13" s="4"/>
      <c r="S13" s="4"/>
      <c r="T13" s="4"/>
      <c r="U13" s="4"/>
      <c r="V13" s="4"/>
      <c r="W13" s="21" t="s">
        <v>81</v>
      </c>
      <c r="X13" s="4"/>
    </row>
    <row r="14">
      <c r="A14" s="76"/>
      <c r="B14" s="77" t="s">
        <v>8</v>
      </c>
      <c r="C14" s="78">
        <v>43173.311111111114</v>
      </c>
      <c r="D14" s="119">
        <f t="shared" si="1"/>
        <v>0.3111111111</v>
      </c>
      <c r="E14" s="120">
        <f t="shared" si="2"/>
        <v>8.000000005</v>
      </c>
      <c r="F14" s="96" t="s">
        <v>145</v>
      </c>
      <c r="G14" s="4"/>
      <c r="H14" s="4"/>
      <c r="I14" s="19"/>
      <c r="J14" s="4"/>
      <c r="K14" s="4"/>
      <c r="L14" s="4"/>
      <c r="M14" s="21" t="s">
        <v>81</v>
      </c>
      <c r="N14" s="4"/>
      <c r="O14" s="4"/>
      <c r="P14" s="21" t="s">
        <v>90</v>
      </c>
      <c r="Q14" s="4">
        <f> 29.7</f>
        <v>29.7</v>
      </c>
      <c r="R14" s="4"/>
      <c r="S14" s="4"/>
      <c r="T14" s="4"/>
      <c r="U14" s="4"/>
      <c r="V14" s="4"/>
      <c r="W14" s="4"/>
      <c r="X14" s="4"/>
    </row>
    <row r="15">
      <c r="A15" s="76"/>
      <c r="B15" s="77" t="s">
        <v>8</v>
      </c>
      <c r="C15" s="78">
        <v>43173.3125</v>
      </c>
      <c r="D15" s="119">
        <f t="shared" si="1"/>
        <v>0.3125</v>
      </c>
      <c r="E15" s="120">
        <f t="shared" si="2"/>
        <v>1.999999996</v>
      </c>
      <c r="F15" s="96" t="s">
        <v>145</v>
      </c>
      <c r="G15" s="4"/>
      <c r="H15" s="21" t="s">
        <v>84</v>
      </c>
      <c r="I15" s="19">
        <f> 5</f>
        <v>5</v>
      </c>
      <c r="J15" s="4"/>
      <c r="K15" s="4"/>
      <c r="L15" s="4"/>
      <c r="M15" s="4"/>
      <c r="N15" s="4"/>
      <c r="O15" s="4"/>
      <c r="P15" s="21" t="s">
        <v>91</v>
      </c>
      <c r="Q15" s="4">
        <f> 30.9</f>
        <v>30.9</v>
      </c>
      <c r="R15" s="4"/>
      <c r="S15" s="4"/>
      <c r="T15" s="4"/>
      <c r="U15" s="4"/>
      <c r="V15" s="21" t="s">
        <v>84</v>
      </c>
      <c r="W15" s="19">
        <f> 6</f>
        <v>6</v>
      </c>
      <c r="X15" s="4"/>
    </row>
    <row r="16">
      <c r="A16" s="76"/>
      <c r="B16" s="77" t="s">
        <v>8</v>
      </c>
      <c r="C16" s="78">
        <v>43173.31458333333</v>
      </c>
      <c r="D16" s="119">
        <f t="shared" si="1"/>
        <v>0.3145833333</v>
      </c>
      <c r="E16" s="120">
        <f t="shared" si="2"/>
        <v>2.999999999</v>
      </c>
      <c r="F16" s="96" t="s">
        <v>145</v>
      </c>
      <c r="G16" s="4"/>
      <c r="H16" s="21" t="s">
        <v>86</v>
      </c>
      <c r="I16" s="19">
        <f> 4</f>
        <v>4</v>
      </c>
      <c r="J16" s="4"/>
      <c r="K16" s="4"/>
      <c r="L16" s="21" t="s">
        <v>84</v>
      </c>
      <c r="M16" s="19">
        <f> 37</f>
        <v>37</v>
      </c>
      <c r="N16" s="4"/>
      <c r="O16" s="4"/>
      <c r="P16" s="4"/>
      <c r="Q16" s="19"/>
      <c r="R16" s="4"/>
      <c r="S16" s="4"/>
      <c r="T16" s="4"/>
      <c r="U16" s="4"/>
      <c r="V16" s="21" t="s">
        <v>86</v>
      </c>
      <c r="W16" s="19">
        <f> 4</f>
        <v>4</v>
      </c>
      <c r="X16" s="4"/>
    </row>
    <row r="17">
      <c r="A17" s="76"/>
      <c r="B17" s="77" t="s">
        <v>8</v>
      </c>
      <c r="C17" s="78">
        <v>43173.31805555556</v>
      </c>
      <c r="D17" s="119">
        <f t="shared" si="1"/>
        <v>0.3180555556</v>
      </c>
      <c r="E17" s="120">
        <f t="shared" si="2"/>
        <v>5.000000006</v>
      </c>
      <c r="F17" s="96" t="s">
        <v>145</v>
      </c>
      <c r="G17" s="4"/>
      <c r="H17" s="21" t="s">
        <v>88</v>
      </c>
      <c r="I17" s="19">
        <f> 168</f>
        <v>168</v>
      </c>
      <c r="J17" s="4"/>
      <c r="K17" s="4"/>
      <c r="L17" s="21" t="s">
        <v>86</v>
      </c>
      <c r="M17" s="19">
        <f> 1</f>
        <v>1</v>
      </c>
      <c r="N17" s="4"/>
      <c r="O17" s="4"/>
      <c r="P17" s="4"/>
      <c r="Q17" s="99" t="s">
        <v>94</v>
      </c>
      <c r="R17" s="4"/>
      <c r="S17" s="4"/>
      <c r="T17" s="4"/>
      <c r="U17" s="4"/>
      <c r="V17" s="21" t="s">
        <v>88</v>
      </c>
      <c r="W17" s="19">
        <f> 168</f>
        <v>168</v>
      </c>
      <c r="X17" s="4"/>
    </row>
    <row r="18">
      <c r="A18" s="76"/>
      <c r="B18" s="77" t="s">
        <v>8</v>
      </c>
      <c r="C18" s="78">
        <v>43173.32152777778</v>
      </c>
      <c r="D18" s="119">
        <f t="shared" si="1"/>
        <v>0.3215277778</v>
      </c>
      <c r="E18" s="120">
        <f t="shared" si="2"/>
        <v>4.999999995</v>
      </c>
      <c r="F18" s="96" t="s">
        <v>145</v>
      </c>
      <c r="G18" s="4"/>
      <c r="H18" s="21" t="s">
        <v>90</v>
      </c>
      <c r="I18" s="4">
        <f> 54.4</f>
        <v>54.4</v>
      </c>
      <c r="J18" s="4"/>
      <c r="K18" s="4"/>
      <c r="L18" s="21" t="s">
        <v>88</v>
      </c>
      <c r="M18" s="19">
        <f> 72</f>
        <v>72</v>
      </c>
      <c r="N18" s="4"/>
      <c r="O18" s="4"/>
      <c r="P18" s="4"/>
      <c r="Q18" s="19"/>
      <c r="R18" s="4"/>
      <c r="S18" s="4"/>
      <c r="T18" s="4"/>
      <c r="U18" s="4"/>
      <c r="V18" s="21" t="s">
        <v>90</v>
      </c>
      <c r="W18" s="19">
        <f> 50.5</f>
        <v>50.5</v>
      </c>
      <c r="X18" s="4"/>
    </row>
    <row r="19">
      <c r="A19" s="76"/>
      <c r="B19" s="77" t="s">
        <v>8</v>
      </c>
      <c r="C19" s="78">
        <v>43173.32638888889</v>
      </c>
      <c r="D19" s="119">
        <f t="shared" si="1"/>
        <v>0.3263888889</v>
      </c>
      <c r="E19" s="120">
        <f t="shared" si="2"/>
        <v>7.000000002</v>
      </c>
      <c r="F19" s="96" t="s">
        <v>145</v>
      </c>
      <c r="G19" s="4"/>
      <c r="H19" s="21" t="s">
        <v>91</v>
      </c>
      <c r="I19" s="75">
        <f> 66.4</f>
        <v>66.4</v>
      </c>
      <c r="J19" s="4"/>
      <c r="K19" s="4"/>
      <c r="L19" s="21" t="s">
        <v>90</v>
      </c>
      <c r="M19" s="19">
        <f> 12.1</f>
        <v>12.1</v>
      </c>
      <c r="N19" s="4"/>
      <c r="O19" s="4"/>
      <c r="P19" s="21" t="s">
        <v>96</v>
      </c>
      <c r="Q19" s="99" t="s">
        <v>151</v>
      </c>
      <c r="R19" s="4"/>
      <c r="S19" s="4"/>
      <c r="T19" s="4"/>
      <c r="U19" s="4"/>
      <c r="V19" s="21" t="s">
        <v>91</v>
      </c>
      <c r="W19" s="19">
        <f> 60.1</f>
        <v>60.1</v>
      </c>
      <c r="X19" s="4"/>
    </row>
    <row r="20">
      <c r="A20" s="76"/>
      <c r="B20" s="77" t="s">
        <v>8</v>
      </c>
      <c r="C20" s="78">
        <v>43173.3375</v>
      </c>
      <c r="D20" s="119">
        <f t="shared" si="1"/>
        <v>0.3375</v>
      </c>
      <c r="E20" s="120">
        <f t="shared" si="2"/>
        <v>16</v>
      </c>
      <c r="F20" s="96" t="s">
        <v>145</v>
      </c>
      <c r="G20" s="4"/>
      <c r="H20" s="4"/>
      <c r="I20" s="4"/>
      <c r="J20" s="4"/>
      <c r="K20" s="4"/>
      <c r="L20" s="21" t="s">
        <v>91</v>
      </c>
      <c r="M20" s="19">
        <f> 16.8</f>
        <v>16.8</v>
      </c>
      <c r="N20" s="4"/>
      <c r="O20" s="4"/>
      <c r="P20" s="21" t="s">
        <v>98</v>
      </c>
      <c r="Q20" s="19">
        <f> 95</f>
        <v>95</v>
      </c>
      <c r="R20" s="4"/>
      <c r="S20" s="4"/>
      <c r="T20" s="4"/>
      <c r="U20" s="4"/>
      <c r="V20" s="4"/>
      <c r="W20" s="4"/>
      <c r="X20" s="4"/>
    </row>
    <row r="21">
      <c r="A21" s="76"/>
      <c r="B21" s="77" t="s">
        <v>8</v>
      </c>
      <c r="C21" s="78">
        <v>43173.342361111114</v>
      </c>
      <c r="D21" s="119">
        <f t="shared" si="1"/>
        <v>0.3423611111</v>
      </c>
      <c r="E21" s="120">
        <f t="shared" si="2"/>
        <v>7.000000002</v>
      </c>
      <c r="F21" s="96" t="s">
        <v>145</v>
      </c>
      <c r="G21" s="4"/>
      <c r="H21" s="4"/>
      <c r="I21" s="21" t="s">
        <v>94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7" t="s">
        <v>94</v>
      </c>
      <c r="X21" s="4"/>
    </row>
    <row r="22">
      <c r="A22" s="76"/>
      <c r="B22" s="77" t="s">
        <v>8</v>
      </c>
      <c r="C22" s="78">
        <v>43173.34583333333</v>
      </c>
      <c r="D22" s="119">
        <f t="shared" si="1"/>
        <v>0.3458333333</v>
      </c>
      <c r="E22" s="120">
        <f t="shared" si="2"/>
        <v>4.999999995</v>
      </c>
      <c r="F22" s="96" t="s">
        <v>145</v>
      </c>
      <c r="G22" s="4"/>
      <c r="H22" s="4"/>
      <c r="I22" s="19"/>
      <c r="J22" s="4"/>
      <c r="K22" s="4"/>
      <c r="L22" s="4"/>
      <c r="M22" s="97" t="s">
        <v>94</v>
      </c>
      <c r="N22" s="4"/>
      <c r="O22" s="4"/>
      <c r="P22" s="4"/>
      <c r="Q22" s="75"/>
      <c r="R22" s="4"/>
      <c r="S22" s="4"/>
      <c r="T22" s="4"/>
      <c r="U22" s="4"/>
      <c r="V22" s="4"/>
      <c r="W22" s="4"/>
      <c r="X22" s="4"/>
    </row>
    <row r="23">
      <c r="A23" s="76"/>
      <c r="B23" s="77" t="s">
        <v>8</v>
      </c>
      <c r="C23" s="78">
        <v>43173.34722222222</v>
      </c>
      <c r="D23" s="119">
        <f t="shared" si="1"/>
        <v>0.3472222222</v>
      </c>
      <c r="E23" s="120">
        <f t="shared" si="2"/>
        <v>1.999999996</v>
      </c>
      <c r="F23" s="96" t="s">
        <v>145</v>
      </c>
      <c r="G23" s="4"/>
      <c r="H23" s="21" t="s">
        <v>96</v>
      </c>
      <c r="I23" s="21" t="s">
        <v>152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1" t="s">
        <v>96</v>
      </c>
      <c r="W23" s="21" t="s">
        <v>152</v>
      </c>
      <c r="X23" s="4"/>
    </row>
    <row r="24">
      <c r="A24" s="76"/>
      <c r="B24" s="77" t="s">
        <v>8</v>
      </c>
      <c r="C24" s="78">
        <v>43173.35</v>
      </c>
      <c r="D24" s="119">
        <f t="shared" si="1"/>
        <v>0.35</v>
      </c>
      <c r="E24" s="120">
        <f t="shared" si="2"/>
        <v>4.000000003</v>
      </c>
      <c r="F24" s="96" t="s">
        <v>145</v>
      </c>
      <c r="G24" s="4"/>
      <c r="H24" s="21" t="s">
        <v>98</v>
      </c>
      <c r="I24" s="4">
        <f> 5</f>
        <v>5</v>
      </c>
      <c r="J24" s="4"/>
      <c r="K24" s="4"/>
      <c r="L24" s="21" t="s">
        <v>96</v>
      </c>
      <c r="M24" s="21" t="s">
        <v>153</v>
      </c>
      <c r="N24" s="4"/>
      <c r="O24" s="4"/>
      <c r="P24" s="4"/>
      <c r="Q24" s="4"/>
      <c r="R24" s="4"/>
      <c r="S24" s="4"/>
      <c r="T24" s="4"/>
      <c r="U24" s="4"/>
      <c r="V24" s="21" t="s">
        <v>98</v>
      </c>
      <c r="W24" s="19">
        <f> 5</f>
        <v>5</v>
      </c>
      <c r="X24" s="4"/>
    </row>
    <row r="25">
      <c r="A25" s="76"/>
      <c r="B25" s="77" t="s">
        <v>8</v>
      </c>
      <c r="C25" s="78">
        <v>43173.35277777778</v>
      </c>
      <c r="D25" s="119">
        <f t="shared" si="1"/>
        <v>0.3527777778</v>
      </c>
      <c r="E25" s="120">
        <f t="shared" si="2"/>
        <v>4.000000003</v>
      </c>
      <c r="F25" s="96" t="s">
        <v>145</v>
      </c>
      <c r="G25" s="4"/>
      <c r="H25" s="4"/>
      <c r="I25" s="4"/>
      <c r="J25" s="4"/>
      <c r="K25" s="4"/>
      <c r="L25" s="21" t="s">
        <v>98</v>
      </c>
      <c r="M25" s="19">
        <f> 72</f>
        <v>72</v>
      </c>
      <c r="N25" s="4"/>
      <c r="O25" s="4"/>
      <c r="P25" s="4"/>
      <c r="Q25" s="19"/>
      <c r="R25" s="4"/>
      <c r="S25" s="4"/>
      <c r="T25" s="4"/>
      <c r="U25" s="4"/>
      <c r="V25" s="4"/>
      <c r="W25" s="4"/>
      <c r="X25" s="4"/>
    </row>
    <row r="26">
      <c r="A26" s="76"/>
      <c r="B26" s="77" t="s">
        <v>8</v>
      </c>
      <c r="C26" s="78">
        <v>43173.35555555556</v>
      </c>
      <c r="D26" s="119">
        <f t="shared" si="1"/>
        <v>0.3555555556</v>
      </c>
      <c r="E26" s="120">
        <f t="shared" si="2"/>
        <v>4.000000003</v>
      </c>
      <c r="F26" s="96" t="s">
        <v>145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6"/>
      <c r="B27" s="77" t="s">
        <v>8</v>
      </c>
      <c r="C27" s="78">
        <v>43173.35625</v>
      </c>
      <c r="D27" s="119">
        <f t="shared" si="1"/>
        <v>0.35625</v>
      </c>
      <c r="E27" s="120">
        <f t="shared" si="2"/>
        <v>0.9999999928</v>
      </c>
      <c r="F27" s="96" t="s">
        <v>145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6"/>
      <c r="B28" s="77" t="s">
        <v>8</v>
      </c>
      <c r="C28" s="78">
        <v>43173.36736111111</v>
      </c>
      <c r="D28" s="119">
        <f t="shared" si="1"/>
        <v>0.3673611111</v>
      </c>
      <c r="E28" s="120">
        <f t="shared" si="2"/>
        <v>16</v>
      </c>
      <c r="F28" s="96" t="s">
        <v>145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6"/>
      <c r="B29" s="77" t="s">
        <v>8</v>
      </c>
      <c r="C29" s="78">
        <v>43173.375</v>
      </c>
      <c r="D29" s="119">
        <f t="shared" si="1"/>
        <v>0.375</v>
      </c>
      <c r="E29" s="120">
        <f t="shared" si="2"/>
        <v>11</v>
      </c>
      <c r="F29" s="96" t="s">
        <v>145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76"/>
      <c r="B30" s="77" t="s">
        <v>8</v>
      </c>
      <c r="C30" s="78">
        <v>43173.413194444445</v>
      </c>
      <c r="D30" s="119">
        <f t="shared" si="1"/>
        <v>0.4131944444</v>
      </c>
      <c r="E30" s="120">
        <f t="shared" si="2"/>
        <v>55</v>
      </c>
      <c r="F30" s="96" t="s">
        <v>145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6"/>
      <c r="B31" s="77" t="s">
        <v>8</v>
      </c>
      <c r="C31" s="78">
        <v>43173.41805555556</v>
      </c>
      <c r="D31" s="119">
        <f t="shared" si="1"/>
        <v>0.4180555556</v>
      </c>
      <c r="E31" s="120">
        <f t="shared" si="2"/>
        <v>7.000000002</v>
      </c>
      <c r="F31" s="96" t="s">
        <v>145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76"/>
      <c r="B32" s="77" t="s">
        <v>8</v>
      </c>
      <c r="C32" s="78">
        <v>43173.425</v>
      </c>
      <c r="D32" s="119">
        <f t="shared" si="1"/>
        <v>0.425</v>
      </c>
      <c r="E32" s="120">
        <f t="shared" si="2"/>
        <v>10</v>
      </c>
      <c r="F32" s="96" t="s">
        <v>145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6"/>
      <c r="B33" s="77" t="s">
        <v>8</v>
      </c>
      <c r="C33" s="78">
        <v>43173.475</v>
      </c>
      <c r="D33" s="119">
        <f t="shared" si="1"/>
        <v>0.475</v>
      </c>
      <c r="E33" s="120">
        <f t="shared" si="2"/>
        <v>71.99999999</v>
      </c>
      <c r="F33" s="96" t="s">
        <v>145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6"/>
      <c r="B34" s="77" t="s">
        <v>8</v>
      </c>
      <c r="C34" s="78">
        <v>43173.47777777778</v>
      </c>
      <c r="D34" s="119">
        <f t="shared" si="1"/>
        <v>0.4777777778</v>
      </c>
      <c r="E34" s="120">
        <f t="shared" si="2"/>
        <v>4.000000003</v>
      </c>
      <c r="F34" s="96" t="s">
        <v>145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76"/>
      <c r="B35" s="77" t="s">
        <v>8</v>
      </c>
      <c r="C35" s="78">
        <v>43173.47986111111</v>
      </c>
      <c r="D35" s="119">
        <f t="shared" si="1"/>
        <v>0.4798611111</v>
      </c>
      <c r="E35" s="120">
        <f t="shared" si="2"/>
        <v>2.999999999</v>
      </c>
      <c r="F35" s="96" t="s">
        <v>145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6"/>
      <c r="B36" s="77" t="s">
        <v>8</v>
      </c>
      <c r="C36" s="78">
        <v>43173.48402777778</v>
      </c>
      <c r="D36" s="119">
        <f t="shared" si="1"/>
        <v>0.4840277778</v>
      </c>
      <c r="E36" s="120">
        <f t="shared" si="2"/>
        <v>5.999999999</v>
      </c>
      <c r="F36" s="96" t="s">
        <v>145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6"/>
      <c r="B37" s="77" t="s">
        <v>8</v>
      </c>
      <c r="C37" s="78">
        <v>43173.493055555555</v>
      </c>
      <c r="D37" s="119">
        <f t="shared" si="1"/>
        <v>0.4930555556</v>
      </c>
      <c r="E37" s="120">
        <f t="shared" si="2"/>
        <v>13</v>
      </c>
      <c r="F37" s="96" t="s">
        <v>145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76"/>
      <c r="B38" s="77" t="s">
        <v>8</v>
      </c>
      <c r="C38" s="78">
        <v>43173.49722222222</v>
      </c>
      <c r="D38" s="119">
        <f t="shared" si="1"/>
        <v>0.4972222222</v>
      </c>
      <c r="E38" s="120">
        <f t="shared" si="2"/>
        <v>5.999999999</v>
      </c>
      <c r="F38" s="96" t="s">
        <v>145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6"/>
      <c r="B39" s="77" t="s">
        <v>8</v>
      </c>
      <c r="C39" s="78">
        <v>43173.5</v>
      </c>
      <c r="D39" s="119">
        <f t="shared" si="1"/>
        <v>0.5</v>
      </c>
      <c r="E39" s="120">
        <f t="shared" si="2"/>
        <v>4.000000003</v>
      </c>
      <c r="F39" s="96" t="s">
        <v>145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6"/>
      <c r="B40" s="77" t="s">
        <v>8</v>
      </c>
      <c r="C40" s="78">
        <v>43173.50555555556</v>
      </c>
      <c r="D40" s="119">
        <f t="shared" si="1"/>
        <v>0.5055555556</v>
      </c>
      <c r="E40" s="120">
        <f t="shared" si="2"/>
        <v>8.000000005</v>
      </c>
      <c r="F40" s="96" t="s">
        <v>145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6"/>
      <c r="B41" s="77" t="s">
        <v>8</v>
      </c>
      <c r="C41" s="78">
        <v>43173.50763888889</v>
      </c>
      <c r="D41" s="119">
        <f t="shared" si="1"/>
        <v>0.5076388889</v>
      </c>
      <c r="E41" s="120">
        <f t="shared" si="2"/>
        <v>2.999999999</v>
      </c>
      <c r="F41" s="96" t="s">
        <v>145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6"/>
      <c r="B42" s="77" t="s">
        <v>8</v>
      </c>
      <c r="C42" s="78">
        <v>43173.51111111111</v>
      </c>
      <c r="D42" s="119">
        <f t="shared" si="1"/>
        <v>0.5111111111</v>
      </c>
      <c r="E42" s="120">
        <f t="shared" si="2"/>
        <v>4.999999995</v>
      </c>
      <c r="F42" s="96" t="s">
        <v>145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6"/>
      <c r="B43" s="77" t="s">
        <v>8</v>
      </c>
      <c r="C43" s="78">
        <v>43173.518055555556</v>
      </c>
      <c r="D43" s="119">
        <f t="shared" si="1"/>
        <v>0.5180555556</v>
      </c>
      <c r="E43" s="120">
        <f t="shared" si="2"/>
        <v>10</v>
      </c>
      <c r="F43" s="96" t="s">
        <v>145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6"/>
      <c r="B44" s="77" t="s">
        <v>8</v>
      </c>
      <c r="C44" s="78">
        <v>43173.52569444444</v>
      </c>
      <c r="D44" s="119">
        <f t="shared" si="1"/>
        <v>0.5256944444</v>
      </c>
      <c r="E44" s="120">
        <f t="shared" si="2"/>
        <v>10.99999999</v>
      </c>
      <c r="F44" s="96" t="s">
        <v>145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76"/>
      <c r="B45" s="82" t="s">
        <v>100</v>
      </c>
      <c r="C45" s="83">
        <v>43173.575694444444</v>
      </c>
      <c r="D45" s="121">
        <f t="shared" si="1"/>
        <v>0.5756944444</v>
      </c>
      <c r="E45" s="122">
        <f t="shared" si="2"/>
        <v>72</v>
      </c>
      <c r="F45" s="96" t="s">
        <v>145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6"/>
      <c r="B46" s="82" t="s">
        <v>100</v>
      </c>
      <c r="C46" s="83">
        <v>43173.595138888886</v>
      </c>
      <c r="D46" s="121">
        <f t="shared" si="1"/>
        <v>0.5951388889</v>
      </c>
      <c r="E46" s="122">
        <f t="shared" si="2"/>
        <v>28</v>
      </c>
      <c r="F46" s="96" t="s">
        <v>145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76"/>
      <c r="B47" s="82" t="s">
        <v>100</v>
      </c>
      <c r="C47" s="83">
        <v>43173.60555555556</v>
      </c>
      <c r="D47" s="121">
        <f t="shared" si="1"/>
        <v>0.6055555556</v>
      </c>
      <c r="E47" s="122">
        <f t="shared" si="2"/>
        <v>15.00000001</v>
      </c>
      <c r="F47" s="96" t="s">
        <v>145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6"/>
      <c r="B48" s="82" t="s">
        <v>100</v>
      </c>
      <c r="C48" s="83">
        <v>43173.61597222222</v>
      </c>
      <c r="D48" s="121">
        <f t="shared" si="1"/>
        <v>0.6159722222</v>
      </c>
      <c r="E48" s="122">
        <f t="shared" si="2"/>
        <v>15</v>
      </c>
      <c r="F48" s="96" t="s">
        <v>145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76"/>
      <c r="B49" s="82" t="s">
        <v>100</v>
      </c>
      <c r="C49" s="83">
        <v>43173.623611111114</v>
      </c>
      <c r="D49" s="121">
        <f t="shared" si="1"/>
        <v>0.6236111111</v>
      </c>
      <c r="E49" s="122">
        <f t="shared" si="2"/>
        <v>11</v>
      </c>
      <c r="F49" s="96" t="s">
        <v>145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6"/>
      <c r="B50" s="82" t="s">
        <v>100</v>
      </c>
      <c r="C50" s="83">
        <v>43173.62708333333</v>
      </c>
      <c r="D50" s="121">
        <f t="shared" si="1"/>
        <v>0.6270833333</v>
      </c>
      <c r="E50" s="122">
        <f t="shared" si="2"/>
        <v>4.999999995</v>
      </c>
      <c r="F50" s="96" t="s">
        <v>145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76"/>
      <c r="B51" s="82" t="s">
        <v>100</v>
      </c>
      <c r="C51" s="83">
        <v>43173.63263888889</v>
      </c>
      <c r="D51" s="121">
        <f t="shared" si="1"/>
        <v>0.6326388889</v>
      </c>
      <c r="E51" s="122">
        <f t="shared" si="2"/>
        <v>8.000000005</v>
      </c>
      <c r="F51" s="96" t="s">
        <v>145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6"/>
      <c r="B52" s="82" t="s">
        <v>100</v>
      </c>
      <c r="C52" s="83">
        <v>43173.6375</v>
      </c>
      <c r="D52" s="121">
        <f t="shared" si="1"/>
        <v>0.6375</v>
      </c>
      <c r="E52" s="122">
        <f t="shared" si="2"/>
        <v>6.999999991</v>
      </c>
      <c r="F52" s="96" t="s">
        <v>145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76"/>
      <c r="B53" s="82" t="s">
        <v>100</v>
      </c>
      <c r="C53" s="83">
        <v>43173.65277777778</v>
      </c>
      <c r="D53" s="121">
        <f t="shared" si="1"/>
        <v>0.6527777778</v>
      </c>
      <c r="E53" s="122">
        <f t="shared" si="2"/>
        <v>22.00000001</v>
      </c>
      <c r="F53" s="96" t="s">
        <v>145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76"/>
      <c r="B54" s="82" t="s">
        <v>100</v>
      </c>
      <c r="C54" s="83">
        <v>43173.65972222222</v>
      </c>
      <c r="D54" s="121">
        <f t="shared" si="1"/>
        <v>0.6597222222</v>
      </c>
      <c r="E54" s="122">
        <f t="shared" si="2"/>
        <v>9.999999991</v>
      </c>
      <c r="F54" s="96" t="s">
        <v>145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76"/>
      <c r="B55" s="82" t="s">
        <v>100</v>
      </c>
      <c r="C55" s="83">
        <v>43173.72777777778</v>
      </c>
      <c r="D55" s="121">
        <f t="shared" si="1"/>
        <v>0.7277777778</v>
      </c>
      <c r="E55" s="122">
        <f t="shared" si="2"/>
        <v>98.00000001</v>
      </c>
      <c r="F55" s="96" t="s">
        <v>145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76"/>
      <c r="B56" s="82" t="s">
        <v>100</v>
      </c>
      <c r="C56" s="83">
        <v>43173.736805555556</v>
      </c>
      <c r="D56" s="121">
        <f t="shared" si="1"/>
        <v>0.7368055556</v>
      </c>
      <c r="E56" s="122">
        <f t="shared" si="2"/>
        <v>13</v>
      </c>
      <c r="F56" s="96" t="s">
        <v>145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76"/>
      <c r="B57" s="82" t="s">
        <v>100</v>
      </c>
      <c r="C57" s="83">
        <v>43173.740277777775</v>
      </c>
      <c r="D57" s="121">
        <f t="shared" si="1"/>
        <v>0.7402777778</v>
      </c>
      <c r="E57" s="122">
        <f t="shared" si="2"/>
        <v>4.999999995</v>
      </c>
      <c r="F57" s="96" t="s">
        <v>145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76"/>
      <c r="B58" s="82" t="s">
        <v>30</v>
      </c>
      <c r="C58" s="83">
        <v>43173.78333333333</v>
      </c>
      <c r="D58" s="121">
        <f t="shared" si="1"/>
        <v>0.7833333333</v>
      </c>
      <c r="E58" s="122">
        <f t="shared" si="2"/>
        <v>62</v>
      </c>
      <c r="F58" s="96" t="s">
        <v>145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76"/>
      <c r="B59" s="82" t="s">
        <v>30</v>
      </c>
      <c r="C59" s="83">
        <v>43173.78611111111</v>
      </c>
      <c r="D59" s="121">
        <f t="shared" si="1"/>
        <v>0.7861111111</v>
      </c>
      <c r="E59" s="122">
        <f t="shared" si="2"/>
        <v>4.000000003</v>
      </c>
      <c r="F59" s="96" t="s">
        <v>145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76"/>
      <c r="B60" s="82" t="s">
        <v>30</v>
      </c>
      <c r="C60" s="83">
        <v>43173.8125</v>
      </c>
      <c r="D60" s="121">
        <f t="shared" si="1"/>
        <v>0.8125</v>
      </c>
      <c r="E60" s="122">
        <f t="shared" si="2"/>
        <v>38</v>
      </c>
      <c r="F60" s="96" t="s">
        <v>145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76"/>
      <c r="B61" s="82" t="s">
        <v>30</v>
      </c>
      <c r="C61" s="83">
        <v>43173.830555555556</v>
      </c>
      <c r="D61" s="121">
        <f t="shared" si="1"/>
        <v>0.8305555556</v>
      </c>
      <c r="E61" s="122">
        <f t="shared" si="2"/>
        <v>26</v>
      </c>
      <c r="F61" s="96" t="s">
        <v>145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76"/>
      <c r="B62" s="82" t="s">
        <v>30</v>
      </c>
      <c r="C62" s="83">
        <v>43173.896527777775</v>
      </c>
      <c r="D62" s="121">
        <f t="shared" si="1"/>
        <v>0.8965277778</v>
      </c>
      <c r="E62" s="122">
        <f t="shared" si="2"/>
        <v>95</v>
      </c>
      <c r="F62" s="96" t="s">
        <v>145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76"/>
      <c r="B63" s="92" t="s">
        <v>54</v>
      </c>
      <c r="C63" s="100">
        <v>43173.91805555556</v>
      </c>
      <c r="D63" s="130">
        <f t="shared" si="1"/>
        <v>0.9180555556</v>
      </c>
      <c r="E63" s="131">
        <f t="shared" si="2"/>
        <v>31.00000001</v>
      </c>
      <c r="F63" s="96" t="s">
        <v>145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76"/>
      <c r="B64" s="4"/>
      <c r="C64" s="114"/>
      <c r="D64" s="132"/>
      <c r="E64" s="19"/>
      <c r="F64" s="1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76"/>
      <c r="B65" s="4"/>
      <c r="C65" s="114"/>
      <c r="D65" s="132"/>
      <c r="E65" s="19"/>
      <c r="F65" s="1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B66" s="4"/>
      <c r="C66" s="114"/>
      <c r="D66" s="132"/>
      <c r="E66" s="19"/>
      <c r="F66" s="1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67" t="s">
        <v>133</v>
      </c>
      <c r="B67" s="4"/>
      <c r="C67" s="114"/>
      <c r="D67" s="132"/>
      <c r="E67" s="19"/>
      <c r="F67" s="1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03">
        <v>43173.0</v>
      </c>
      <c r="B68" s="4"/>
      <c r="C68" s="114"/>
      <c r="D68" s="132"/>
      <c r="E68" s="19"/>
      <c r="F68" s="1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04">
        <v>43173.0</v>
      </c>
      <c r="B69" s="4"/>
      <c r="C69" s="114"/>
      <c r="D69" s="132"/>
      <c r="E69" s="19"/>
      <c r="F69" s="1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04">
        <v>43173.0</v>
      </c>
      <c r="B70" s="4"/>
      <c r="C70" s="114"/>
      <c r="D70" s="132"/>
      <c r="E70" s="19"/>
      <c r="F70" s="1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04">
        <v>43173.0</v>
      </c>
      <c r="B71" s="4"/>
      <c r="C71" s="114"/>
      <c r="D71" s="132"/>
      <c r="E71" s="19"/>
      <c r="F71" s="1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04">
        <v>43173.0</v>
      </c>
      <c r="B72" s="4"/>
      <c r="C72" s="114"/>
      <c r="D72" s="132"/>
      <c r="E72" s="19"/>
      <c r="F72" s="1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04">
        <v>43173.0</v>
      </c>
      <c r="B73" s="4"/>
      <c r="C73" s="114"/>
      <c r="D73" s="132"/>
      <c r="E73" s="19"/>
      <c r="F73" s="1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04">
        <v>43173.0</v>
      </c>
      <c r="B74" s="4"/>
      <c r="C74" s="114"/>
      <c r="D74" s="132"/>
      <c r="E74" s="19"/>
      <c r="F74" s="1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04">
        <v>43173.0</v>
      </c>
      <c r="B75" s="4"/>
      <c r="C75" s="114"/>
      <c r="D75" s="132"/>
      <c r="E75" s="19"/>
      <c r="F75" s="1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04">
        <v>43173.0</v>
      </c>
      <c r="B76" s="4"/>
      <c r="C76" s="114"/>
      <c r="D76" s="132"/>
      <c r="E76" s="19"/>
      <c r="F76" s="1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04">
        <v>43173.0</v>
      </c>
      <c r="B77" s="4"/>
      <c r="C77" s="114"/>
      <c r="D77" s="132"/>
      <c r="E77" s="19"/>
      <c r="F77" s="1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04">
        <v>43173.0</v>
      </c>
      <c r="B78" s="4"/>
      <c r="C78" s="4"/>
      <c r="D78" s="13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04">
        <v>43173.0</v>
      </c>
      <c r="B79" s="4"/>
      <c r="C79" s="4"/>
      <c r="D79" s="13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04">
        <v>43173.0</v>
      </c>
      <c r="B80" s="4"/>
      <c r="C80" s="4"/>
      <c r="D80" s="13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04">
        <v>43173.0</v>
      </c>
      <c r="B81" s="4"/>
      <c r="C81" s="4"/>
      <c r="D81" s="13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04">
        <v>43173.0</v>
      </c>
      <c r="B82" s="4"/>
      <c r="C82" s="4"/>
      <c r="D82" s="13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04">
        <v>43173.0</v>
      </c>
      <c r="B83" s="4"/>
      <c r="C83" s="4"/>
      <c r="D83" s="13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04">
        <v>43173.0</v>
      </c>
      <c r="B84" s="4"/>
      <c r="C84" s="4"/>
      <c r="D84" s="13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04">
        <v>43173.0</v>
      </c>
      <c r="B85" s="4"/>
      <c r="C85" s="4"/>
      <c r="D85" s="13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04">
        <v>43173.0</v>
      </c>
      <c r="B86" s="4"/>
      <c r="C86" s="4"/>
      <c r="D86" s="13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04">
        <v>43173.0</v>
      </c>
      <c r="B87" s="4"/>
      <c r="C87" s="4"/>
      <c r="D87" s="13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04">
        <v>43173.0</v>
      </c>
      <c r="B88" s="4"/>
      <c r="C88" s="4"/>
      <c r="D88" s="13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04">
        <v>43173.0</v>
      </c>
      <c r="B89" s="4"/>
      <c r="C89" s="4"/>
      <c r="D89" s="13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04">
        <v>43173.0</v>
      </c>
      <c r="B90" s="4"/>
      <c r="C90" s="4"/>
      <c r="D90" s="13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04">
        <v>43173.0</v>
      </c>
      <c r="B91" s="4"/>
      <c r="C91" s="4"/>
      <c r="D91" s="13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04">
        <v>43173.0</v>
      </c>
      <c r="B92" s="4"/>
      <c r="C92" s="4"/>
      <c r="D92" s="13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04">
        <v>43173.0</v>
      </c>
      <c r="B93" s="4"/>
      <c r="C93" s="4"/>
      <c r="D93" s="13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04">
        <v>43173.0</v>
      </c>
      <c r="B94" s="4"/>
      <c r="C94" s="4"/>
      <c r="D94" s="13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04">
        <v>43173.0</v>
      </c>
      <c r="B95" s="4"/>
      <c r="C95" s="4"/>
      <c r="D95" s="13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04">
        <v>43173.0</v>
      </c>
      <c r="B96" s="4"/>
      <c r="C96" s="4"/>
      <c r="D96" s="13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04">
        <v>43173.0</v>
      </c>
      <c r="B97" s="4"/>
      <c r="C97" s="4"/>
      <c r="D97" s="13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04">
        <v>43173.0</v>
      </c>
      <c r="B98" s="4"/>
      <c r="C98" s="4"/>
      <c r="D98" s="13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04">
        <v>43173.0</v>
      </c>
      <c r="B99" s="4"/>
      <c r="C99" s="4"/>
      <c r="D99" s="13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04">
        <v>43173.0</v>
      </c>
      <c r="B100" s="4"/>
      <c r="C100" s="4"/>
      <c r="D100" s="13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04">
        <v>43173.0</v>
      </c>
      <c r="B101" s="4"/>
      <c r="C101" s="4"/>
      <c r="D101" s="13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04">
        <v>43173.0</v>
      </c>
      <c r="B102" s="4"/>
      <c r="C102" s="4"/>
      <c r="D102" s="13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04">
        <v>43173.0</v>
      </c>
      <c r="B103" s="4"/>
      <c r="C103" s="4"/>
      <c r="D103" s="13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04">
        <v>43173.0</v>
      </c>
      <c r="B104" s="4"/>
      <c r="C104" s="4"/>
      <c r="D104" s="13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04">
        <v>43173.0</v>
      </c>
      <c r="B105" s="4"/>
      <c r="C105" s="4"/>
      <c r="D105" s="13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04">
        <v>43173.0</v>
      </c>
      <c r="B106" s="4"/>
      <c r="C106" s="4"/>
      <c r="D106" s="13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04">
        <v>43173.0</v>
      </c>
      <c r="B107" s="4"/>
      <c r="C107" s="4"/>
      <c r="D107" s="13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04">
        <v>43173.0</v>
      </c>
      <c r="B108" s="4"/>
      <c r="C108" s="4"/>
      <c r="D108" s="13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04">
        <v>43173.0</v>
      </c>
      <c r="B109" s="4"/>
      <c r="C109" s="4"/>
      <c r="D109" s="13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04">
        <v>43173.0</v>
      </c>
      <c r="B110" s="4"/>
      <c r="C110" s="4"/>
      <c r="D110" s="13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04">
        <v>43173.0</v>
      </c>
      <c r="B111" s="4"/>
      <c r="C111" s="4"/>
      <c r="D111" s="13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04">
        <v>43173.0</v>
      </c>
      <c r="B112" s="4"/>
      <c r="C112" s="4"/>
      <c r="D112" s="13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04">
        <v>43173.0</v>
      </c>
      <c r="B113" s="4"/>
      <c r="C113" s="4"/>
      <c r="D113" s="13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04">
        <v>43173.0</v>
      </c>
      <c r="B114" s="4"/>
      <c r="C114" s="4"/>
      <c r="D114" s="13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04">
        <v>43173.0</v>
      </c>
      <c r="B115" s="4"/>
      <c r="C115" s="4"/>
      <c r="D115" s="13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04">
        <v>43173.0</v>
      </c>
      <c r="B116" s="4"/>
      <c r="C116" s="4"/>
      <c r="D116" s="13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04">
        <v>43173.0</v>
      </c>
      <c r="B117" s="4"/>
      <c r="C117" s="4"/>
      <c r="D117" s="13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04">
        <v>43173.0</v>
      </c>
      <c r="B118" s="4"/>
      <c r="C118" s="4"/>
      <c r="D118" s="13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04">
        <v>43173.0</v>
      </c>
      <c r="B119" s="4"/>
      <c r="C119" s="4"/>
      <c r="D119" s="13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04">
        <v>43173.0</v>
      </c>
      <c r="B120" s="4"/>
      <c r="C120" s="4"/>
      <c r="D120" s="13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04">
        <v>43173.0</v>
      </c>
      <c r="B121" s="4"/>
      <c r="C121" s="4"/>
      <c r="D121" s="13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04">
        <v>43173.0</v>
      </c>
      <c r="B122" s="4"/>
      <c r="C122" s="4"/>
      <c r="D122" s="13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04">
        <v>43173.0</v>
      </c>
      <c r="B123" s="4"/>
      <c r="C123" s="4"/>
      <c r="D123" s="13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04">
        <v>43173.0</v>
      </c>
      <c r="B124" s="4"/>
      <c r="C124" s="4"/>
      <c r="D124" s="13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04">
        <v>43173.0</v>
      </c>
      <c r="B125" s="4"/>
      <c r="C125" s="4"/>
      <c r="D125" s="13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04">
        <v>43173.0</v>
      </c>
      <c r="B126" s="4"/>
      <c r="C126" s="4"/>
      <c r="D126" s="13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04">
        <v>43173.0</v>
      </c>
      <c r="B127" s="4"/>
      <c r="C127" s="4"/>
      <c r="D127" s="13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04">
        <v>43173.0</v>
      </c>
      <c r="B128" s="4"/>
      <c r="C128" s="4"/>
      <c r="D128" s="13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04">
        <v>43173.0</v>
      </c>
      <c r="B129" s="4"/>
      <c r="C129" s="4"/>
      <c r="D129" s="13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04">
        <v>43173.0</v>
      </c>
      <c r="B130" s="4"/>
      <c r="C130" s="4"/>
      <c r="D130" s="13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B131" s="4"/>
      <c r="C131" s="4"/>
      <c r="D131" s="13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B132" s="4"/>
      <c r="C132" s="4"/>
      <c r="D132" s="13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B133" s="4"/>
      <c r="C133" s="4"/>
      <c r="D133" s="13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B134" s="4"/>
      <c r="C134" s="4"/>
      <c r="D134" s="13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B135" s="4"/>
      <c r="C135" s="4"/>
      <c r="D135" s="13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B136" s="4"/>
      <c r="C136" s="4"/>
      <c r="D136" s="13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B137" s="4"/>
      <c r="C137" s="4"/>
      <c r="D137" s="13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B138" s="4"/>
      <c r="C138" s="4"/>
      <c r="D138" s="13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B139" s="4"/>
      <c r="C139" s="4"/>
      <c r="D139" s="13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B140" s="4"/>
      <c r="C140" s="4"/>
      <c r="D140" s="13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B141" s="4"/>
      <c r="C141" s="4"/>
      <c r="D141" s="13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B142" s="4"/>
      <c r="C142" s="4"/>
      <c r="D142" s="13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76"/>
      <c r="B143" s="4"/>
      <c r="C143" s="4"/>
      <c r="D143" s="13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76"/>
      <c r="B144" s="4"/>
      <c r="C144" s="4"/>
      <c r="D144" s="13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76"/>
      <c r="B145" s="4"/>
      <c r="C145" s="4"/>
      <c r="D145" s="13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76"/>
      <c r="B146" s="4"/>
      <c r="C146" s="4"/>
      <c r="D146" s="13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76"/>
      <c r="B147" s="4"/>
      <c r="C147" s="4"/>
      <c r="D147" s="13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76"/>
      <c r="B148" s="4"/>
      <c r="C148" s="4"/>
      <c r="D148" s="13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76"/>
      <c r="B149" s="4"/>
      <c r="C149" s="4"/>
      <c r="D149" s="13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76"/>
      <c r="B150" s="4"/>
      <c r="C150" s="4"/>
      <c r="D150" s="13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76"/>
      <c r="B151" s="4"/>
      <c r="C151" s="4"/>
      <c r="D151" s="13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76"/>
      <c r="B152" s="4"/>
      <c r="C152" s="4"/>
      <c r="D152" s="13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76"/>
      <c r="B153" s="4"/>
      <c r="C153" s="4"/>
      <c r="D153" s="13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76"/>
      <c r="B154" s="4"/>
      <c r="C154" s="4"/>
      <c r="D154" s="13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76"/>
      <c r="B155" s="4"/>
      <c r="C155" s="4"/>
      <c r="D155" s="13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76"/>
      <c r="B156" s="4"/>
      <c r="C156" s="4"/>
      <c r="D156" s="13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76"/>
      <c r="B157" s="4"/>
      <c r="C157" s="4"/>
      <c r="D157" s="13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76"/>
      <c r="B158" s="4"/>
      <c r="C158" s="4"/>
      <c r="D158" s="13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76"/>
      <c r="B159" s="4"/>
      <c r="C159" s="4"/>
      <c r="D159" s="13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76"/>
      <c r="B160" s="4"/>
      <c r="C160" s="4"/>
      <c r="D160" s="13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76"/>
      <c r="B161" s="4"/>
      <c r="C161" s="4"/>
      <c r="D161" s="13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76"/>
      <c r="B162" s="4"/>
      <c r="C162" s="4"/>
      <c r="D162" s="13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76"/>
      <c r="B163" s="4"/>
      <c r="C163" s="4"/>
      <c r="D163" s="13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76"/>
      <c r="B164" s="4"/>
      <c r="C164" s="4"/>
      <c r="D164" s="13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76"/>
      <c r="B165" s="4"/>
      <c r="C165" s="4"/>
      <c r="D165" s="13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76"/>
      <c r="B166" s="4"/>
      <c r="C166" s="4"/>
      <c r="D166" s="13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76"/>
      <c r="B167" s="4"/>
      <c r="C167" s="4"/>
      <c r="D167" s="13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76"/>
      <c r="B168" s="4"/>
      <c r="C168" s="4"/>
      <c r="D168" s="13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76"/>
      <c r="B169" s="4"/>
      <c r="C169" s="4"/>
      <c r="D169" s="13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76"/>
      <c r="B170" s="4"/>
      <c r="C170" s="4"/>
      <c r="D170" s="13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76"/>
      <c r="B171" s="4"/>
      <c r="C171" s="4"/>
      <c r="D171" s="13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76"/>
      <c r="B172" s="4"/>
      <c r="C172" s="4"/>
      <c r="D172" s="13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76"/>
      <c r="B173" s="4"/>
      <c r="C173" s="4"/>
      <c r="D173" s="13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76"/>
      <c r="B174" s="4"/>
      <c r="C174" s="4"/>
      <c r="D174" s="13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76"/>
      <c r="B175" s="4"/>
      <c r="C175" s="4"/>
      <c r="D175" s="13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76"/>
      <c r="B176" s="4"/>
      <c r="C176" s="4"/>
      <c r="D176" s="13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76"/>
      <c r="B177" s="4"/>
      <c r="C177" s="4"/>
      <c r="D177" s="13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76"/>
      <c r="B178" s="4"/>
      <c r="C178" s="4"/>
      <c r="D178" s="13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76"/>
      <c r="B179" s="4"/>
      <c r="C179" s="4"/>
      <c r="D179" s="13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76"/>
      <c r="B180" s="4"/>
      <c r="C180" s="4"/>
      <c r="D180" s="13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76"/>
      <c r="B181" s="4"/>
      <c r="C181" s="4"/>
      <c r="D181" s="13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76"/>
      <c r="B182" s="4"/>
      <c r="C182" s="4"/>
      <c r="D182" s="13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76"/>
      <c r="B183" s="4"/>
      <c r="C183" s="4"/>
      <c r="D183" s="13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76"/>
      <c r="B184" s="4"/>
      <c r="C184" s="4"/>
      <c r="D184" s="13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76"/>
      <c r="B185" s="4"/>
      <c r="C185" s="4"/>
      <c r="D185" s="13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76"/>
      <c r="B186" s="4"/>
      <c r="C186" s="4"/>
      <c r="D186" s="13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76"/>
      <c r="B187" s="4"/>
      <c r="C187" s="4"/>
      <c r="D187" s="13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76"/>
      <c r="B188" s="4"/>
      <c r="C188" s="4"/>
      <c r="D188" s="13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76"/>
      <c r="B189" s="4"/>
      <c r="C189" s="4"/>
      <c r="D189" s="13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76"/>
      <c r="B190" s="4"/>
      <c r="C190" s="4"/>
      <c r="D190" s="13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76"/>
      <c r="B191" s="4"/>
      <c r="C191" s="4"/>
      <c r="D191" s="13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76"/>
      <c r="B192" s="4"/>
      <c r="C192" s="4"/>
      <c r="D192" s="13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76"/>
      <c r="B193" s="4"/>
      <c r="C193" s="4"/>
      <c r="D193" s="13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76"/>
      <c r="B194" s="4"/>
      <c r="C194" s="4"/>
      <c r="D194" s="13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76"/>
      <c r="B195" s="4"/>
      <c r="C195" s="4"/>
      <c r="D195" s="13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76"/>
      <c r="B196" s="4"/>
      <c r="C196" s="4"/>
      <c r="D196" s="13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76"/>
      <c r="B197" s="4"/>
      <c r="C197" s="4"/>
      <c r="D197" s="13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76"/>
      <c r="B198" s="4"/>
      <c r="C198" s="4"/>
      <c r="D198" s="13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76"/>
      <c r="B199" s="4"/>
      <c r="C199" s="4"/>
      <c r="D199" s="13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76"/>
      <c r="B200" s="4"/>
      <c r="C200" s="4"/>
      <c r="D200" s="13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76"/>
      <c r="B201" s="4"/>
      <c r="C201" s="4"/>
      <c r="D201" s="13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76"/>
      <c r="B202" s="4"/>
      <c r="C202" s="4"/>
      <c r="D202" s="13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76"/>
      <c r="B203" s="4"/>
      <c r="C203" s="4"/>
      <c r="D203" s="13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76"/>
      <c r="B204" s="4"/>
      <c r="C204" s="4"/>
      <c r="D204" s="13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76"/>
      <c r="B205" s="4"/>
      <c r="C205" s="4"/>
      <c r="D205" s="13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76"/>
      <c r="B206" s="4"/>
      <c r="C206" s="4"/>
      <c r="D206" s="13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76"/>
      <c r="B207" s="4"/>
      <c r="C207" s="4"/>
      <c r="D207" s="13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76"/>
      <c r="B208" s="4"/>
      <c r="C208" s="4"/>
      <c r="D208" s="13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76"/>
      <c r="B209" s="4"/>
      <c r="C209" s="4"/>
      <c r="D209" s="13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76"/>
      <c r="B210" s="4"/>
      <c r="C210" s="4"/>
      <c r="D210" s="13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76"/>
      <c r="B211" s="4"/>
      <c r="C211" s="4"/>
      <c r="D211" s="13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76"/>
      <c r="B212" s="4"/>
      <c r="C212" s="4"/>
      <c r="D212" s="13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76"/>
      <c r="B213" s="4"/>
      <c r="C213" s="4"/>
      <c r="D213" s="13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76"/>
      <c r="B214" s="4"/>
      <c r="C214" s="4"/>
      <c r="D214" s="13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76"/>
      <c r="B215" s="4"/>
      <c r="C215" s="4"/>
      <c r="D215" s="13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76"/>
      <c r="B216" s="4"/>
      <c r="C216" s="4"/>
      <c r="D216" s="13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76"/>
      <c r="B217" s="4"/>
      <c r="C217" s="4"/>
      <c r="D217" s="13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76"/>
      <c r="B218" s="4"/>
      <c r="C218" s="4"/>
      <c r="D218" s="13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76"/>
      <c r="B219" s="4"/>
      <c r="C219" s="4"/>
      <c r="D219" s="13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76"/>
      <c r="B220" s="4"/>
      <c r="C220" s="4"/>
      <c r="D220" s="13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76"/>
      <c r="B221" s="4"/>
      <c r="C221" s="4"/>
      <c r="D221" s="13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76"/>
      <c r="B222" s="4"/>
      <c r="C222" s="4"/>
      <c r="D222" s="13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76"/>
      <c r="B223" s="4"/>
      <c r="C223" s="4"/>
      <c r="D223" s="13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76"/>
      <c r="B224" s="4"/>
      <c r="C224" s="4"/>
      <c r="D224" s="13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76"/>
      <c r="B225" s="4"/>
      <c r="C225" s="4"/>
      <c r="D225" s="13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76"/>
      <c r="B226" s="4"/>
      <c r="C226" s="4"/>
      <c r="D226" s="13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76"/>
      <c r="B227" s="4"/>
      <c r="C227" s="4"/>
      <c r="D227" s="13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76"/>
      <c r="B228" s="4"/>
      <c r="C228" s="4"/>
      <c r="D228" s="13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76"/>
      <c r="B229" s="4"/>
      <c r="C229" s="4"/>
      <c r="D229" s="13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76"/>
      <c r="B230" s="4"/>
      <c r="C230" s="4"/>
      <c r="D230" s="13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76"/>
      <c r="B231" s="4"/>
      <c r="C231" s="4"/>
      <c r="D231" s="13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76"/>
      <c r="B232" s="4"/>
      <c r="C232" s="4"/>
      <c r="D232" s="13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76"/>
      <c r="B233" s="4"/>
      <c r="C233" s="4"/>
      <c r="D233" s="13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76"/>
      <c r="B234" s="4"/>
      <c r="C234" s="4"/>
      <c r="D234" s="13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76"/>
      <c r="B235" s="4"/>
      <c r="C235" s="4"/>
      <c r="D235" s="13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76"/>
      <c r="B236" s="4"/>
      <c r="C236" s="4"/>
      <c r="D236" s="13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76"/>
      <c r="B237" s="4"/>
      <c r="C237" s="4"/>
      <c r="D237" s="13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76"/>
      <c r="B238" s="4"/>
      <c r="C238" s="4"/>
      <c r="D238" s="13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76"/>
      <c r="B239" s="4"/>
      <c r="C239" s="4"/>
      <c r="D239" s="13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76"/>
      <c r="B240" s="4"/>
      <c r="C240" s="4"/>
      <c r="D240" s="13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76"/>
      <c r="B241" s="4"/>
      <c r="C241" s="4"/>
      <c r="D241" s="13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76"/>
      <c r="B242" s="4"/>
      <c r="C242" s="4"/>
      <c r="D242" s="13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76"/>
      <c r="B243" s="4"/>
      <c r="C243" s="4"/>
      <c r="D243" s="13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76"/>
      <c r="B244" s="4"/>
      <c r="C244" s="4"/>
      <c r="D244" s="13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76"/>
      <c r="B245" s="4"/>
      <c r="C245" s="4"/>
      <c r="D245" s="13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76"/>
      <c r="B246" s="4"/>
      <c r="C246" s="4"/>
      <c r="D246" s="13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76"/>
      <c r="B247" s="4"/>
      <c r="C247" s="4"/>
      <c r="D247" s="13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76"/>
      <c r="B248" s="4"/>
      <c r="C248" s="4"/>
      <c r="D248" s="13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76"/>
      <c r="B249" s="4"/>
      <c r="C249" s="4"/>
      <c r="D249" s="13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76"/>
      <c r="B250" s="4"/>
      <c r="C250" s="4"/>
      <c r="D250" s="13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76"/>
      <c r="B251" s="4"/>
      <c r="C251" s="4"/>
      <c r="D251" s="13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76"/>
      <c r="B252" s="4"/>
      <c r="C252" s="4"/>
      <c r="D252" s="13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76"/>
      <c r="B253" s="4"/>
      <c r="C253" s="4"/>
      <c r="D253" s="13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76"/>
      <c r="B254" s="4"/>
      <c r="C254" s="4"/>
      <c r="D254" s="13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76"/>
      <c r="B255" s="4"/>
      <c r="C255" s="4"/>
      <c r="D255" s="13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76"/>
      <c r="B256" s="4"/>
      <c r="C256" s="4"/>
      <c r="D256" s="13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76"/>
      <c r="B257" s="4"/>
      <c r="C257" s="4"/>
      <c r="D257" s="13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76"/>
      <c r="B258" s="4"/>
      <c r="C258" s="4"/>
      <c r="D258" s="13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76"/>
      <c r="B259" s="4"/>
      <c r="C259" s="4"/>
      <c r="D259" s="13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76"/>
      <c r="B260" s="4"/>
      <c r="C260" s="4"/>
      <c r="D260" s="13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76"/>
      <c r="B261" s="4"/>
      <c r="C261" s="4"/>
      <c r="D261" s="13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76"/>
      <c r="B262" s="4"/>
      <c r="C262" s="4"/>
      <c r="D262" s="13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76"/>
      <c r="B263" s="4"/>
      <c r="C263" s="4"/>
      <c r="D263" s="13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76"/>
      <c r="B264" s="4"/>
      <c r="C264" s="4"/>
      <c r="D264" s="13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76"/>
      <c r="B265" s="4"/>
      <c r="C265" s="4"/>
      <c r="D265" s="13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76"/>
      <c r="B266" s="4"/>
      <c r="C266" s="4"/>
      <c r="D266" s="13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76"/>
      <c r="B267" s="4"/>
      <c r="C267" s="4"/>
      <c r="D267" s="13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76"/>
      <c r="B268" s="4"/>
      <c r="C268" s="4"/>
      <c r="D268" s="13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76"/>
      <c r="B269" s="4"/>
      <c r="C269" s="4"/>
      <c r="D269" s="13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76"/>
      <c r="B270" s="4"/>
      <c r="C270" s="4"/>
      <c r="D270" s="13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76"/>
      <c r="B271" s="4"/>
      <c r="C271" s="4"/>
      <c r="D271" s="13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76"/>
      <c r="B272" s="4"/>
      <c r="C272" s="4"/>
      <c r="D272" s="13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76"/>
      <c r="B273" s="4"/>
      <c r="C273" s="4"/>
      <c r="D273" s="13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76"/>
      <c r="B274" s="4"/>
      <c r="C274" s="4"/>
      <c r="D274" s="13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76"/>
      <c r="B275" s="4"/>
      <c r="C275" s="4"/>
      <c r="D275" s="13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76"/>
      <c r="B276" s="4"/>
      <c r="C276" s="4"/>
      <c r="D276" s="13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76"/>
      <c r="B277" s="4"/>
      <c r="C277" s="4"/>
      <c r="D277" s="13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76"/>
      <c r="B278" s="4"/>
      <c r="C278" s="4"/>
      <c r="D278" s="13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76"/>
      <c r="B279" s="4"/>
      <c r="C279" s="4"/>
      <c r="D279" s="13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76"/>
      <c r="B280" s="4"/>
      <c r="C280" s="4"/>
      <c r="D280" s="13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76"/>
      <c r="B281" s="4"/>
      <c r="C281" s="4"/>
      <c r="D281" s="13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76"/>
      <c r="B282" s="4"/>
      <c r="C282" s="4"/>
      <c r="D282" s="13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76"/>
      <c r="B283" s="4"/>
      <c r="C283" s="4"/>
      <c r="D283" s="13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76"/>
      <c r="B284" s="4"/>
      <c r="C284" s="4"/>
      <c r="D284" s="13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76"/>
      <c r="B285" s="4"/>
      <c r="C285" s="4"/>
      <c r="D285" s="13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76"/>
      <c r="B286" s="4"/>
      <c r="C286" s="4"/>
      <c r="D286" s="13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76"/>
      <c r="B287" s="4"/>
      <c r="C287" s="4"/>
      <c r="D287" s="13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76"/>
      <c r="B288" s="4"/>
      <c r="C288" s="4"/>
      <c r="D288" s="13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76"/>
      <c r="B289" s="4"/>
      <c r="C289" s="4"/>
      <c r="D289" s="13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76"/>
      <c r="B290" s="4"/>
      <c r="C290" s="4"/>
      <c r="D290" s="13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76"/>
      <c r="B291" s="4"/>
      <c r="C291" s="4"/>
      <c r="D291" s="13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76"/>
      <c r="B292" s="4"/>
      <c r="C292" s="4"/>
      <c r="D292" s="13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76"/>
      <c r="B293" s="4"/>
      <c r="C293" s="4"/>
      <c r="D293" s="13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76"/>
      <c r="B294" s="4"/>
      <c r="C294" s="4"/>
      <c r="D294" s="13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76"/>
      <c r="B295" s="4"/>
      <c r="C295" s="4"/>
      <c r="D295" s="13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76"/>
      <c r="B296" s="4"/>
      <c r="C296" s="4"/>
      <c r="D296" s="13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76"/>
      <c r="B297" s="4"/>
      <c r="C297" s="4"/>
      <c r="D297" s="13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76"/>
      <c r="B298" s="4"/>
      <c r="C298" s="4"/>
      <c r="D298" s="13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76"/>
      <c r="B299" s="4"/>
      <c r="C299" s="4"/>
      <c r="D299" s="13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76"/>
      <c r="B300" s="4"/>
      <c r="C300" s="4"/>
      <c r="D300" s="13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76"/>
      <c r="B301" s="4"/>
      <c r="C301" s="4"/>
      <c r="D301" s="13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76"/>
      <c r="B302" s="4"/>
      <c r="C302" s="4"/>
      <c r="D302" s="13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76"/>
      <c r="B303" s="4"/>
      <c r="C303" s="4"/>
      <c r="D303" s="13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76"/>
      <c r="B304" s="4"/>
      <c r="C304" s="4"/>
      <c r="D304" s="13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76"/>
      <c r="B305" s="4"/>
      <c r="C305" s="4"/>
      <c r="D305" s="13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76"/>
      <c r="B306" s="4"/>
      <c r="C306" s="4"/>
      <c r="D306" s="13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76"/>
      <c r="B307" s="4"/>
      <c r="C307" s="4"/>
      <c r="D307" s="13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76"/>
      <c r="B308" s="4"/>
      <c r="C308" s="4"/>
      <c r="D308" s="13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76"/>
      <c r="B309" s="4"/>
      <c r="C309" s="4"/>
      <c r="D309" s="13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76"/>
      <c r="B310" s="4"/>
      <c r="C310" s="4"/>
      <c r="D310" s="13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76"/>
      <c r="B311" s="4"/>
      <c r="C311" s="4"/>
      <c r="D311" s="13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76"/>
      <c r="B312" s="4"/>
      <c r="C312" s="4"/>
      <c r="D312" s="13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76"/>
      <c r="B313" s="4"/>
      <c r="C313" s="4"/>
      <c r="D313" s="13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76"/>
      <c r="B314" s="4"/>
      <c r="C314" s="4"/>
      <c r="D314" s="13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76"/>
      <c r="B315" s="4"/>
      <c r="C315" s="4"/>
      <c r="D315" s="13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76"/>
      <c r="B316" s="4"/>
      <c r="C316" s="4"/>
      <c r="D316" s="13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76"/>
      <c r="B317" s="4"/>
      <c r="C317" s="4"/>
      <c r="D317" s="13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76"/>
      <c r="B318" s="4"/>
      <c r="C318" s="4"/>
      <c r="D318" s="13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76"/>
      <c r="B319" s="4"/>
      <c r="C319" s="4"/>
      <c r="D319" s="13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76"/>
      <c r="B320" s="4"/>
      <c r="C320" s="4"/>
      <c r="D320" s="13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76"/>
      <c r="B321" s="4"/>
      <c r="C321" s="4"/>
      <c r="D321" s="13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76"/>
      <c r="B322" s="4"/>
      <c r="C322" s="4"/>
      <c r="D322" s="13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76"/>
      <c r="B323" s="4"/>
      <c r="C323" s="4"/>
      <c r="D323" s="13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76"/>
      <c r="B324" s="4"/>
      <c r="C324" s="4"/>
      <c r="D324" s="13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76"/>
      <c r="B325" s="4"/>
      <c r="C325" s="4"/>
      <c r="D325" s="13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76"/>
      <c r="B326" s="4"/>
      <c r="C326" s="4"/>
      <c r="D326" s="13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76"/>
      <c r="B327" s="4"/>
      <c r="C327" s="4"/>
      <c r="D327" s="13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76"/>
      <c r="B328" s="4"/>
      <c r="C328" s="4"/>
      <c r="D328" s="13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76"/>
      <c r="B329" s="4"/>
      <c r="C329" s="4"/>
      <c r="D329" s="13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76"/>
      <c r="B330" s="4"/>
      <c r="C330" s="4"/>
      <c r="D330" s="13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76"/>
      <c r="B331" s="4"/>
      <c r="C331" s="4"/>
      <c r="D331" s="13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76"/>
      <c r="B332" s="4"/>
      <c r="C332" s="4"/>
      <c r="D332" s="13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76"/>
      <c r="B333" s="4"/>
      <c r="C333" s="4"/>
      <c r="D333" s="13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76"/>
      <c r="B334" s="4"/>
      <c r="C334" s="4"/>
      <c r="D334" s="13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76"/>
      <c r="B335" s="4"/>
      <c r="C335" s="4"/>
      <c r="D335" s="13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76"/>
      <c r="B336" s="4"/>
      <c r="C336" s="4"/>
      <c r="D336" s="13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76"/>
      <c r="B337" s="4"/>
      <c r="C337" s="4"/>
      <c r="D337" s="13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76"/>
      <c r="B338" s="4"/>
      <c r="C338" s="4"/>
      <c r="D338" s="13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76"/>
      <c r="B339" s="4"/>
      <c r="C339" s="4"/>
      <c r="D339" s="13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76"/>
      <c r="B340" s="4"/>
      <c r="C340" s="4"/>
      <c r="D340" s="13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76"/>
      <c r="B341" s="4"/>
      <c r="C341" s="4"/>
      <c r="D341" s="13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76"/>
      <c r="B342" s="4"/>
      <c r="C342" s="4"/>
      <c r="D342" s="13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76"/>
      <c r="B343" s="4"/>
      <c r="C343" s="4"/>
      <c r="D343" s="13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76"/>
      <c r="B344" s="4"/>
      <c r="C344" s="4"/>
      <c r="D344" s="13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76"/>
      <c r="B345" s="4"/>
      <c r="C345" s="4"/>
      <c r="D345" s="13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76"/>
      <c r="B346" s="4"/>
      <c r="C346" s="4"/>
      <c r="D346" s="13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76"/>
      <c r="B347" s="4"/>
      <c r="C347" s="4"/>
      <c r="D347" s="13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76"/>
      <c r="B348" s="4"/>
      <c r="C348" s="4"/>
      <c r="D348" s="13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76"/>
      <c r="B349" s="4"/>
      <c r="C349" s="4"/>
      <c r="D349" s="13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76"/>
      <c r="B350" s="4"/>
      <c r="C350" s="4"/>
      <c r="D350" s="13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76"/>
      <c r="B351" s="4"/>
      <c r="C351" s="4"/>
      <c r="D351" s="13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76"/>
      <c r="B352" s="4"/>
      <c r="C352" s="4"/>
      <c r="D352" s="13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76"/>
      <c r="B353" s="4"/>
      <c r="C353" s="4"/>
      <c r="D353" s="13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76"/>
      <c r="B354" s="4"/>
      <c r="C354" s="4"/>
      <c r="D354" s="13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76"/>
      <c r="B355" s="4"/>
      <c r="C355" s="4"/>
      <c r="D355" s="13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76"/>
      <c r="B356" s="4"/>
      <c r="C356" s="4"/>
      <c r="D356" s="13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76"/>
      <c r="B357" s="4"/>
      <c r="C357" s="4"/>
      <c r="D357" s="13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76"/>
      <c r="B358" s="4"/>
      <c r="C358" s="4"/>
      <c r="D358" s="13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76"/>
      <c r="B359" s="4"/>
      <c r="C359" s="4"/>
      <c r="D359" s="13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76"/>
      <c r="B360" s="4"/>
      <c r="C360" s="4"/>
      <c r="D360" s="13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76"/>
      <c r="B361" s="4"/>
      <c r="C361" s="4"/>
      <c r="D361" s="13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76"/>
      <c r="B362" s="4"/>
      <c r="C362" s="4"/>
      <c r="D362" s="13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76"/>
      <c r="B363" s="4"/>
      <c r="C363" s="4"/>
      <c r="D363" s="13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76"/>
      <c r="B364" s="4"/>
      <c r="C364" s="4"/>
      <c r="D364" s="13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76"/>
      <c r="B365" s="4"/>
      <c r="C365" s="4"/>
      <c r="D365" s="13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76"/>
      <c r="B366" s="4"/>
      <c r="C366" s="4"/>
      <c r="D366" s="13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76"/>
      <c r="B367" s="4"/>
      <c r="C367" s="4"/>
      <c r="D367" s="13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76"/>
      <c r="B368" s="4"/>
      <c r="C368" s="4"/>
      <c r="D368" s="13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76"/>
      <c r="B369" s="4"/>
      <c r="C369" s="4"/>
      <c r="D369" s="13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76"/>
      <c r="B370" s="4"/>
      <c r="C370" s="4"/>
      <c r="D370" s="13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76"/>
      <c r="B371" s="4"/>
      <c r="C371" s="4"/>
      <c r="D371" s="13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76"/>
      <c r="B372" s="4"/>
      <c r="C372" s="4"/>
      <c r="D372" s="13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76"/>
      <c r="B373" s="4"/>
      <c r="C373" s="4"/>
      <c r="D373" s="13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76"/>
      <c r="B374" s="4"/>
      <c r="C374" s="4"/>
      <c r="D374" s="13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76"/>
      <c r="B375" s="4"/>
      <c r="C375" s="4"/>
      <c r="D375" s="13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76"/>
      <c r="B376" s="4"/>
      <c r="C376" s="4"/>
      <c r="D376" s="13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76"/>
      <c r="B377" s="4"/>
      <c r="C377" s="4"/>
      <c r="D377" s="13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76"/>
      <c r="B378" s="4"/>
      <c r="C378" s="4"/>
      <c r="D378" s="13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76"/>
      <c r="B379" s="4"/>
      <c r="C379" s="4"/>
      <c r="D379" s="13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76"/>
      <c r="B380" s="4"/>
      <c r="C380" s="4"/>
      <c r="D380" s="13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76"/>
      <c r="B381" s="4"/>
      <c r="C381" s="4"/>
      <c r="D381" s="13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76"/>
      <c r="B382" s="4"/>
      <c r="C382" s="4"/>
      <c r="D382" s="13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76"/>
      <c r="B383" s="4"/>
      <c r="C383" s="4"/>
      <c r="D383" s="13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76"/>
      <c r="B384" s="4"/>
      <c r="C384" s="4"/>
      <c r="D384" s="13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76"/>
      <c r="B385" s="4"/>
      <c r="C385" s="4"/>
      <c r="D385" s="13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76"/>
      <c r="B386" s="4"/>
      <c r="C386" s="4"/>
      <c r="D386" s="13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76"/>
      <c r="B387" s="4"/>
      <c r="C387" s="4"/>
      <c r="D387" s="13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76"/>
      <c r="B388" s="4"/>
      <c r="C388" s="4"/>
      <c r="D388" s="13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76"/>
      <c r="B389" s="4"/>
      <c r="C389" s="4"/>
      <c r="D389" s="13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76"/>
      <c r="B390" s="4"/>
      <c r="C390" s="4"/>
      <c r="D390" s="13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76"/>
      <c r="B391" s="4"/>
      <c r="C391" s="4"/>
      <c r="D391" s="13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76"/>
      <c r="B392" s="4"/>
      <c r="C392" s="4"/>
      <c r="D392" s="13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76"/>
      <c r="B393" s="4"/>
      <c r="C393" s="4"/>
      <c r="D393" s="13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76"/>
      <c r="B394" s="4"/>
      <c r="C394" s="4"/>
      <c r="D394" s="13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76"/>
      <c r="B395" s="4"/>
      <c r="C395" s="4"/>
      <c r="D395" s="13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76"/>
      <c r="B396" s="4"/>
      <c r="C396" s="4"/>
      <c r="D396" s="13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76"/>
      <c r="B397" s="4"/>
      <c r="C397" s="4"/>
      <c r="D397" s="13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76"/>
      <c r="B398" s="4"/>
      <c r="C398" s="4"/>
      <c r="D398" s="13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76"/>
      <c r="B399" s="4"/>
      <c r="C399" s="4"/>
      <c r="D399" s="13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76"/>
      <c r="B400" s="4"/>
      <c r="C400" s="4"/>
      <c r="D400" s="13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76"/>
      <c r="B401" s="4"/>
      <c r="C401" s="4"/>
      <c r="D401" s="13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76"/>
      <c r="B402" s="4"/>
      <c r="C402" s="4"/>
      <c r="D402" s="13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76"/>
      <c r="B403" s="4"/>
      <c r="C403" s="4"/>
      <c r="D403" s="13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76"/>
      <c r="B404" s="4"/>
      <c r="C404" s="4"/>
      <c r="D404" s="13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76"/>
      <c r="B405" s="4"/>
      <c r="C405" s="4"/>
      <c r="D405" s="13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76"/>
      <c r="B406" s="4"/>
      <c r="C406" s="4"/>
      <c r="D406" s="13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76"/>
      <c r="B407" s="4"/>
      <c r="C407" s="4"/>
      <c r="D407" s="13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76"/>
      <c r="B408" s="4"/>
      <c r="C408" s="4"/>
      <c r="D408" s="13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76"/>
      <c r="B409" s="4"/>
      <c r="C409" s="4"/>
      <c r="D409" s="13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76"/>
      <c r="B410" s="4"/>
      <c r="C410" s="4"/>
      <c r="D410" s="13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76"/>
      <c r="B411" s="4"/>
      <c r="C411" s="4"/>
      <c r="D411" s="13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76"/>
      <c r="B412" s="4"/>
      <c r="C412" s="4"/>
      <c r="D412" s="13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76"/>
      <c r="B413" s="4"/>
      <c r="C413" s="4"/>
      <c r="D413" s="13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76"/>
      <c r="B414" s="4"/>
      <c r="C414" s="4"/>
      <c r="D414" s="13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76"/>
      <c r="B415" s="4"/>
      <c r="C415" s="4"/>
      <c r="D415" s="13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76"/>
      <c r="B416" s="4"/>
      <c r="C416" s="4"/>
      <c r="D416" s="13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76"/>
      <c r="B417" s="4"/>
      <c r="C417" s="4"/>
      <c r="D417" s="13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76"/>
      <c r="B418" s="4"/>
      <c r="C418" s="4"/>
      <c r="D418" s="13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76"/>
      <c r="B419" s="4"/>
      <c r="C419" s="4"/>
      <c r="D419" s="13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76"/>
      <c r="B420" s="4"/>
      <c r="C420" s="4"/>
      <c r="D420" s="13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76"/>
      <c r="B421" s="4"/>
      <c r="C421" s="4"/>
      <c r="D421" s="13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76"/>
      <c r="B422" s="4"/>
      <c r="C422" s="4"/>
      <c r="D422" s="13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76"/>
      <c r="B423" s="4"/>
      <c r="C423" s="4"/>
      <c r="D423" s="13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76"/>
      <c r="B424" s="4"/>
      <c r="C424" s="4"/>
      <c r="D424" s="13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76"/>
      <c r="B425" s="4"/>
      <c r="C425" s="4"/>
      <c r="D425" s="13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76"/>
      <c r="B426" s="4"/>
      <c r="C426" s="4"/>
      <c r="D426" s="13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76"/>
      <c r="B427" s="4"/>
      <c r="C427" s="4"/>
      <c r="D427" s="13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76"/>
      <c r="B428" s="4"/>
      <c r="C428" s="4"/>
      <c r="D428" s="13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76"/>
      <c r="B429" s="4"/>
      <c r="C429" s="4"/>
      <c r="D429" s="13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76"/>
      <c r="B430" s="4"/>
      <c r="C430" s="4"/>
      <c r="D430" s="13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76"/>
      <c r="B431" s="4"/>
      <c r="C431" s="4"/>
      <c r="D431" s="13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76"/>
      <c r="B432" s="4"/>
      <c r="C432" s="4"/>
      <c r="D432" s="13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76"/>
      <c r="B433" s="4"/>
      <c r="C433" s="4"/>
      <c r="D433" s="13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76"/>
      <c r="B434" s="4"/>
      <c r="C434" s="4"/>
      <c r="D434" s="13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76"/>
      <c r="B435" s="4"/>
      <c r="C435" s="4"/>
      <c r="D435" s="13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76"/>
      <c r="B436" s="4"/>
      <c r="C436" s="4"/>
      <c r="D436" s="13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76"/>
      <c r="B437" s="4"/>
      <c r="C437" s="4"/>
      <c r="D437" s="13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76"/>
      <c r="B438" s="4"/>
      <c r="C438" s="4"/>
      <c r="D438" s="13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76"/>
      <c r="B439" s="4"/>
      <c r="C439" s="4"/>
      <c r="D439" s="13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76"/>
      <c r="B440" s="4"/>
      <c r="C440" s="4"/>
      <c r="D440" s="13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76"/>
      <c r="B441" s="4"/>
      <c r="C441" s="4"/>
      <c r="D441" s="13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76"/>
      <c r="B442" s="4"/>
      <c r="C442" s="4"/>
      <c r="D442" s="13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76"/>
      <c r="B443" s="4"/>
      <c r="C443" s="4"/>
      <c r="D443" s="13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76"/>
      <c r="B444" s="4"/>
      <c r="C444" s="4"/>
      <c r="D444" s="13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76"/>
      <c r="B445" s="4"/>
      <c r="C445" s="4"/>
      <c r="D445" s="13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76"/>
      <c r="B446" s="4"/>
      <c r="C446" s="4"/>
      <c r="D446" s="13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76"/>
      <c r="B447" s="4"/>
      <c r="C447" s="4"/>
      <c r="D447" s="13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76"/>
      <c r="B448" s="4"/>
      <c r="C448" s="4"/>
      <c r="D448" s="13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76"/>
      <c r="B449" s="4"/>
      <c r="C449" s="4"/>
      <c r="D449" s="13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76"/>
      <c r="B450" s="4"/>
      <c r="C450" s="4"/>
      <c r="D450" s="13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76"/>
      <c r="B451" s="4"/>
      <c r="C451" s="4"/>
      <c r="D451" s="13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76"/>
      <c r="B452" s="4"/>
      <c r="C452" s="4"/>
      <c r="D452" s="13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76"/>
      <c r="B453" s="4"/>
      <c r="C453" s="4"/>
      <c r="D453" s="13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76"/>
      <c r="B454" s="4"/>
      <c r="C454" s="4"/>
      <c r="D454" s="13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76"/>
      <c r="B455" s="4"/>
      <c r="C455" s="4"/>
      <c r="D455" s="13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76"/>
      <c r="B456" s="4"/>
      <c r="C456" s="4"/>
      <c r="D456" s="13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76"/>
      <c r="B457" s="4"/>
      <c r="C457" s="4"/>
      <c r="D457" s="13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76"/>
      <c r="B458" s="4"/>
      <c r="C458" s="4"/>
      <c r="D458" s="13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76"/>
      <c r="B459" s="4"/>
      <c r="C459" s="4"/>
      <c r="D459" s="13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76"/>
      <c r="B460" s="4"/>
      <c r="C460" s="4"/>
      <c r="D460" s="13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76"/>
      <c r="B461" s="4"/>
      <c r="C461" s="4"/>
      <c r="D461" s="13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76"/>
      <c r="B462" s="4"/>
      <c r="C462" s="4"/>
      <c r="D462" s="13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76"/>
      <c r="B463" s="4"/>
      <c r="C463" s="4"/>
      <c r="D463" s="13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76"/>
      <c r="B464" s="4"/>
      <c r="C464" s="4"/>
      <c r="D464" s="13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76"/>
      <c r="B465" s="4"/>
      <c r="C465" s="4"/>
      <c r="D465" s="13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76"/>
      <c r="B466" s="4"/>
      <c r="C466" s="4"/>
      <c r="D466" s="13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76"/>
      <c r="B467" s="4"/>
      <c r="C467" s="4"/>
      <c r="D467" s="13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76"/>
      <c r="B468" s="4"/>
      <c r="C468" s="4"/>
      <c r="D468" s="13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76"/>
      <c r="B469" s="4"/>
      <c r="C469" s="4"/>
      <c r="D469" s="13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76"/>
      <c r="B470" s="4"/>
      <c r="C470" s="4"/>
      <c r="D470" s="13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76"/>
      <c r="B471" s="4"/>
      <c r="C471" s="4"/>
      <c r="D471" s="13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76"/>
      <c r="B472" s="4"/>
      <c r="C472" s="4"/>
      <c r="D472" s="13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76"/>
      <c r="B473" s="4"/>
      <c r="C473" s="4"/>
      <c r="D473" s="13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76"/>
      <c r="B474" s="4"/>
      <c r="C474" s="4"/>
      <c r="D474" s="13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76"/>
      <c r="B475" s="4"/>
      <c r="C475" s="4"/>
      <c r="D475" s="13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76"/>
      <c r="B476" s="4"/>
      <c r="C476" s="4"/>
      <c r="D476" s="13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76"/>
      <c r="B477" s="4"/>
      <c r="C477" s="4"/>
      <c r="D477" s="13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76"/>
      <c r="B478" s="4"/>
      <c r="C478" s="4"/>
      <c r="D478" s="13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76"/>
      <c r="B479" s="4"/>
      <c r="C479" s="4"/>
      <c r="D479" s="13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76"/>
      <c r="B480" s="4"/>
      <c r="C480" s="4"/>
      <c r="D480" s="13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76"/>
      <c r="B481" s="4"/>
      <c r="C481" s="4"/>
      <c r="D481" s="13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76"/>
      <c r="B482" s="4"/>
      <c r="C482" s="4"/>
      <c r="D482" s="13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76"/>
      <c r="B483" s="4"/>
      <c r="C483" s="4"/>
      <c r="D483" s="13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76"/>
      <c r="B484" s="4"/>
      <c r="C484" s="4"/>
      <c r="D484" s="13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76"/>
      <c r="B485" s="4"/>
      <c r="C485" s="4"/>
      <c r="D485" s="13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76"/>
      <c r="B486" s="4"/>
      <c r="C486" s="4"/>
      <c r="D486" s="13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76"/>
      <c r="B487" s="4"/>
      <c r="C487" s="4"/>
      <c r="D487" s="13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76"/>
      <c r="B488" s="4"/>
      <c r="C488" s="4"/>
      <c r="D488" s="13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76"/>
      <c r="B489" s="4"/>
      <c r="C489" s="4"/>
      <c r="D489" s="13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76"/>
      <c r="B490" s="4"/>
      <c r="C490" s="4"/>
      <c r="D490" s="13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76"/>
      <c r="B491" s="4"/>
      <c r="C491" s="4"/>
      <c r="D491" s="13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76"/>
      <c r="B492" s="4"/>
      <c r="C492" s="4"/>
      <c r="D492" s="13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76"/>
      <c r="B493" s="4"/>
      <c r="C493" s="4"/>
      <c r="D493" s="13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76"/>
      <c r="B494" s="4"/>
      <c r="C494" s="4"/>
      <c r="D494" s="13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76"/>
      <c r="B495" s="4"/>
      <c r="C495" s="4"/>
      <c r="D495" s="13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76"/>
      <c r="B496" s="4"/>
      <c r="C496" s="4"/>
      <c r="D496" s="13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76"/>
      <c r="B497" s="4"/>
      <c r="C497" s="4"/>
      <c r="D497" s="13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76"/>
      <c r="B498" s="4"/>
      <c r="C498" s="4"/>
      <c r="D498" s="13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76"/>
      <c r="B499" s="4"/>
      <c r="C499" s="4"/>
      <c r="D499" s="13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76"/>
      <c r="B500" s="4"/>
      <c r="C500" s="4"/>
      <c r="D500" s="13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76"/>
      <c r="B501" s="4"/>
      <c r="C501" s="4"/>
      <c r="D501" s="13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76"/>
      <c r="B502" s="4"/>
      <c r="C502" s="4"/>
      <c r="D502" s="13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76"/>
      <c r="B503" s="4"/>
      <c r="C503" s="4"/>
      <c r="D503" s="13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76"/>
      <c r="B504" s="4"/>
      <c r="C504" s="4"/>
      <c r="D504" s="13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76"/>
      <c r="B505" s="4"/>
      <c r="C505" s="4"/>
      <c r="D505" s="13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76"/>
      <c r="B506" s="4"/>
      <c r="C506" s="4"/>
      <c r="D506" s="13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76"/>
      <c r="B507" s="4"/>
      <c r="C507" s="4"/>
      <c r="D507" s="13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76"/>
      <c r="B508" s="4"/>
      <c r="C508" s="4"/>
      <c r="D508" s="13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76"/>
      <c r="B509" s="4"/>
      <c r="C509" s="4"/>
      <c r="D509" s="13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76"/>
      <c r="B510" s="4"/>
      <c r="C510" s="4"/>
      <c r="D510" s="13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76"/>
      <c r="B511" s="4"/>
      <c r="C511" s="4"/>
      <c r="D511" s="13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76"/>
      <c r="B512" s="4"/>
      <c r="C512" s="4"/>
      <c r="D512" s="13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76"/>
      <c r="B513" s="4"/>
      <c r="C513" s="4"/>
      <c r="D513" s="13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76"/>
      <c r="B514" s="4"/>
      <c r="C514" s="4"/>
      <c r="D514" s="13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76"/>
      <c r="B515" s="4"/>
      <c r="C515" s="4"/>
      <c r="D515" s="13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76"/>
      <c r="B516" s="4"/>
      <c r="C516" s="4"/>
      <c r="D516" s="13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76"/>
      <c r="B517" s="4"/>
      <c r="C517" s="4"/>
      <c r="D517" s="13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76"/>
      <c r="B518" s="4"/>
      <c r="C518" s="4"/>
      <c r="D518" s="13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76"/>
      <c r="B519" s="4"/>
      <c r="C519" s="4"/>
      <c r="D519" s="13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76"/>
      <c r="B520" s="4"/>
      <c r="C520" s="4"/>
      <c r="D520" s="13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76"/>
      <c r="B521" s="4"/>
      <c r="C521" s="4"/>
      <c r="D521" s="13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76"/>
      <c r="B522" s="4"/>
      <c r="C522" s="4"/>
      <c r="D522" s="13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76"/>
      <c r="B523" s="4"/>
      <c r="C523" s="4"/>
      <c r="D523" s="13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76"/>
      <c r="B524" s="4"/>
      <c r="C524" s="4"/>
      <c r="D524" s="13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76"/>
      <c r="B525" s="4"/>
      <c r="C525" s="4"/>
      <c r="D525" s="13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76"/>
      <c r="B526" s="4"/>
      <c r="C526" s="4"/>
      <c r="D526" s="13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76"/>
      <c r="B527" s="4"/>
      <c r="C527" s="4"/>
      <c r="D527" s="13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76"/>
      <c r="B528" s="4"/>
      <c r="C528" s="4"/>
      <c r="D528" s="13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76"/>
      <c r="B529" s="4"/>
      <c r="C529" s="4"/>
      <c r="D529" s="13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76"/>
      <c r="B530" s="4"/>
      <c r="C530" s="4"/>
      <c r="D530" s="13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76"/>
      <c r="B531" s="4"/>
      <c r="C531" s="4"/>
      <c r="D531" s="13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76"/>
      <c r="B532" s="4"/>
      <c r="C532" s="4"/>
      <c r="D532" s="13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76"/>
      <c r="B533" s="4"/>
      <c r="C533" s="4"/>
      <c r="D533" s="13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76"/>
      <c r="B534" s="4"/>
      <c r="C534" s="4"/>
      <c r="D534" s="13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76"/>
      <c r="B535" s="4"/>
      <c r="C535" s="4"/>
      <c r="D535" s="13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76"/>
      <c r="B536" s="4"/>
      <c r="C536" s="4"/>
      <c r="D536" s="13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76"/>
      <c r="B537" s="4"/>
      <c r="C537" s="4"/>
      <c r="D537" s="13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76"/>
      <c r="B538" s="4"/>
      <c r="C538" s="4"/>
      <c r="D538" s="13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76"/>
      <c r="B539" s="4"/>
      <c r="C539" s="4"/>
      <c r="D539" s="13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76"/>
      <c r="B540" s="4"/>
      <c r="C540" s="4"/>
      <c r="D540" s="13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76"/>
      <c r="B541" s="4"/>
      <c r="C541" s="4"/>
      <c r="D541" s="13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76"/>
      <c r="B542" s="4"/>
      <c r="C542" s="4"/>
      <c r="D542" s="13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76"/>
      <c r="B543" s="4"/>
      <c r="C543" s="4"/>
      <c r="D543" s="13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76"/>
      <c r="B544" s="4"/>
      <c r="C544" s="4"/>
      <c r="D544" s="13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76"/>
      <c r="B545" s="4"/>
      <c r="C545" s="4"/>
      <c r="D545" s="13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76"/>
      <c r="B546" s="4"/>
      <c r="C546" s="4"/>
      <c r="D546" s="13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76"/>
      <c r="B547" s="4"/>
      <c r="C547" s="4"/>
      <c r="D547" s="13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76"/>
      <c r="B548" s="4"/>
      <c r="C548" s="4"/>
      <c r="D548" s="13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76"/>
      <c r="B549" s="4"/>
      <c r="C549" s="4"/>
      <c r="D549" s="13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76"/>
      <c r="B550" s="4"/>
      <c r="C550" s="4"/>
      <c r="D550" s="13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76"/>
      <c r="B551" s="4"/>
      <c r="C551" s="4"/>
      <c r="D551" s="13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76"/>
      <c r="B552" s="4"/>
      <c r="C552" s="4"/>
      <c r="D552" s="13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76"/>
      <c r="B553" s="4"/>
      <c r="C553" s="4"/>
      <c r="D553" s="13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76"/>
      <c r="B554" s="4"/>
      <c r="C554" s="4"/>
      <c r="D554" s="13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76"/>
      <c r="B555" s="4"/>
      <c r="C555" s="4"/>
      <c r="D555" s="13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76"/>
      <c r="B556" s="4"/>
      <c r="C556" s="4"/>
      <c r="D556" s="13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76"/>
      <c r="B557" s="4"/>
      <c r="C557" s="4"/>
      <c r="D557" s="13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76"/>
      <c r="B558" s="4"/>
      <c r="C558" s="4"/>
      <c r="D558" s="13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76"/>
      <c r="B559" s="4"/>
      <c r="C559" s="4"/>
      <c r="D559" s="13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76"/>
      <c r="B560" s="4"/>
      <c r="C560" s="4"/>
      <c r="D560" s="13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76"/>
      <c r="B561" s="4"/>
      <c r="C561" s="4"/>
      <c r="D561" s="13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76"/>
      <c r="B562" s="4"/>
      <c r="C562" s="4"/>
      <c r="D562" s="13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76"/>
      <c r="B563" s="4"/>
      <c r="C563" s="4"/>
      <c r="D563" s="13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76"/>
      <c r="B564" s="4"/>
      <c r="C564" s="4"/>
      <c r="D564" s="13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76"/>
      <c r="B565" s="4"/>
      <c r="C565" s="4"/>
      <c r="D565" s="13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76"/>
      <c r="B566" s="4"/>
      <c r="C566" s="4"/>
      <c r="D566" s="13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76"/>
      <c r="B567" s="4"/>
      <c r="C567" s="4"/>
      <c r="D567" s="13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76"/>
      <c r="B568" s="4"/>
      <c r="C568" s="4"/>
      <c r="D568" s="13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76"/>
      <c r="B569" s="4"/>
      <c r="C569" s="4"/>
      <c r="D569" s="13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76"/>
      <c r="B570" s="4"/>
      <c r="C570" s="4"/>
      <c r="D570" s="13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76"/>
      <c r="B571" s="4"/>
      <c r="C571" s="4"/>
      <c r="D571" s="13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76"/>
      <c r="B572" s="4"/>
      <c r="C572" s="4"/>
      <c r="D572" s="13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76"/>
      <c r="B573" s="4"/>
      <c r="C573" s="4"/>
      <c r="D573" s="13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76"/>
      <c r="B574" s="4"/>
      <c r="C574" s="4"/>
      <c r="D574" s="13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76"/>
      <c r="B575" s="4"/>
      <c r="C575" s="4"/>
      <c r="D575" s="13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76"/>
      <c r="B576" s="4"/>
      <c r="C576" s="4"/>
      <c r="D576" s="13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76"/>
      <c r="B577" s="4"/>
      <c r="C577" s="4"/>
      <c r="D577" s="13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76"/>
      <c r="B578" s="4"/>
      <c r="C578" s="4"/>
      <c r="D578" s="13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76"/>
      <c r="B579" s="4"/>
      <c r="C579" s="4"/>
      <c r="D579" s="13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76"/>
      <c r="B580" s="4"/>
      <c r="C580" s="4"/>
      <c r="D580" s="13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76"/>
      <c r="B581" s="4"/>
      <c r="C581" s="4"/>
      <c r="D581" s="13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76"/>
      <c r="B582" s="4"/>
      <c r="C582" s="4"/>
      <c r="D582" s="13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76"/>
      <c r="B583" s="4"/>
      <c r="C583" s="4"/>
      <c r="D583" s="13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76"/>
      <c r="B584" s="4"/>
      <c r="C584" s="4"/>
      <c r="D584" s="13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76"/>
      <c r="B585" s="4"/>
      <c r="C585" s="4"/>
      <c r="D585" s="13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76"/>
      <c r="B586" s="4"/>
      <c r="C586" s="4"/>
      <c r="D586" s="13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76"/>
      <c r="B587" s="4"/>
      <c r="C587" s="4"/>
      <c r="D587" s="13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76"/>
      <c r="B588" s="4"/>
      <c r="C588" s="4"/>
      <c r="D588" s="13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76"/>
      <c r="B589" s="4"/>
      <c r="C589" s="4"/>
      <c r="D589" s="13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76"/>
      <c r="B590" s="4"/>
      <c r="C590" s="4"/>
      <c r="D590" s="13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76"/>
      <c r="B591" s="4"/>
      <c r="C591" s="4"/>
      <c r="D591" s="13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76"/>
      <c r="B592" s="4"/>
      <c r="C592" s="4"/>
      <c r="D592" s="13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76"/>
      <c r="B593" s="4"/>
      <c r="C593" s="4"/>
      <c r="D593" s="13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76"/>
      <c r="B594" s="4"/>
      <c r="C594" s="4"/>
      <c r="D594" s="13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76"/>
      <c r="B595" s="4"/>
      <c r="C595" s="4"/>
      <c r="D595" s="13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76"/>
      <c r="B596" s="4"/>
      <c r="C596" s="4"/>
      <c r="D596" s="13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76"/>
      <c r="B597" s="4"/>
      <c r="C597" s="4"/>
      <c r="D597" s="13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76"/>
      <c r="B598" s="4"/>
      <c r="C598" s="4"/>
      <c r="D598" s="13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76"/>
      <c r="B599" s="4"/>
      <c r="C599" s="4"/>
      <c r="D599" s="13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76"/>
      <c r="B600" s="4"/>
      <c r="C600" s="4"/>
      <c r="D600" s="13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76"/>
      <c r="B601" s="4"/>
      <c r="C601" s="4"/>
      <c r="D601" s="13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76"/>
      <c r="B602" s="4"/>
      <c r="C602" s="4"/>
      <c r="D602" s="13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76"/>
      <c r="B603" s="4"/>
      <c r="C603" s="4"/>
      <c r="D603" s="13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76"/>
      <c r="B604" s="4"/>
      <c r="C604" s="4"/>
      <c r="D604" s="13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76"/>
      <c r="B605" s="4"/>
      <c r="C605" s="4"/>
      <c r="D605" s="13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76"/>
      <c r="B606" s="4"/>
      <c r="C606" s="4"/>
      <c r="D606" s="13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76"/>
      <c r="B607" s="4"/>
      <c r="C607" s="4"/>
      <c r="D607" s="13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76"/>
      <c r="B608" s="4"/>
      <c r="C608" s="4"/>
      <c r="D608" s="13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76"/>
      <c r="B609" s="4"/>
      <c r="C609" s="4"/>
      <c r="D609" s="13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76"/>
      <c r="B610" s="4"/>
      <c r="C610" s="4"/>
      <c r="D610" s="13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76"/>
      <c r="B611" s="4"/>
      <c r="C611" s="4"/>
      <c r="D611" s="13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76"/>
      <c r="B612" s="4"/>
      <c r="C612" s="4"/>
      <c r="D612" s="13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76"/>
      <c r="B613" s="4"/>
      <c r="C613" s="4"/>
      <c r="D613" s="13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76"/>
      <c r="B614" s="4"/>
      <c r="C614" s="4"/>
      <c r="D614" s="13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76"/>
      <c r="B615" s="4"/>
      <c r="C615" s="4"/>
      <c r="D615" s="13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76"/>
      <c r="B616" s="4"/>
      <c r="C616" s="4"/>
      <c r="D616" s="13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76"/>
      <c r="B617" s="4"/>
      <c r="C617" s="4"/>
      <c r="D617" s="13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76"/>
      <c r="B618" s="4"/>
      <c r="C618" s="4"/>
      <c r="D618" s="13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76"/>
      <c r="B619" s="4"/>
      <c r="C619" s="4"/>
      <c r="D619" s="13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76"/>
      <c r="B620" s="4"/>
      <c r="C620" s="4"/>
      <c r="D620" s="13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76"/>
      <c r="B621" s="4"/>
      <c r="C621" s="4"/>
      <c r="D621" s="13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76"/>
      <c r="B622" s="4"/>
      <c r="C622" s="4"/>
      <c r="D622" s="13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76"/>
      <c r="B623" s="4"/>
      <c r="C623" s="4"/>
      <c r="D623" s="13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76"/>
      <c r="B624" s="4"/>
      <c r="C624" s="4"/>
      <c r="D624" s="13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76"/>
      <c r="B625" s="4"/>
      <c r="C625" s="4"/>
      <c r="D625" s="13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76"/>
      <c r="B626" s="4"/>
      <c r="C626" s="4"/>
      <c r="D626" s="13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76"/>
      <c r="B627" s="4"/>
      <c r="C627" s="4"/>
      <c r="D627" s="13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76"/>
      <c r="B628" s="4"/>
      <c r="C628" s="4"/>
      <c r="D628" s="13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76"/>
      <c r="B629" s="4"/>
      <c r="C629" s="4"/>
      <c r="D629" s="13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76"/>
      <c r="B630" s="4"/>
      <c r="C630" s="4"/>
      <c r="D630" s="13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76"/>
      <c r="B631" s="4"/>
      <c r="C631" s="4"/>
      <c r="D631" s="13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76"/>
      <c r="B632" s="4"/>
      <c r="C632" s="4"/>
      <c r="D632" s="13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76"/>
      <c r="B633" s="4"/>
      <c r="C633" s="4"/>
      <c r="D633" s="13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76"/>
      <c r="B634" s="4"/>
      <c r="C634" s="4"/>
      <c r="D634" s="13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76"/>
      <c r="B635" s="4"/>
      <c r="C635" s="4"/>
      <c r="D635" s="13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76"/>
      <c r="B636" s="4"/>
      <c r="C636" s="4"/>
      <c r="D636" s="13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76"/>
      <c r="B637" s="4"/>
      <c r="C637" s="4"/>
      <c r="D637" s="13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76"/>
      <c r="B638" s="4"/>
      <c r="C638" s="4"/>
      <c r="D638" s="13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76"/>
      <c r="B639" s="4"/>
      <c r="C639" s="4"/>
      <c r="D639" s="13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76"/>
      <c r="B640" s="4"/>
      <c r="C640" s="4"/>
      <c r="D640" s="13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76"/>
      <c r="B641" s="4"/>
      <c r="C641" s="4"/>
      <c r="D641" s="13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76"/>
      <c r="B642" s="4"/>
      <c r="C642" s="4"/>
      <c r="D642" s="13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76"/>
      <c r="B643" s="4"/>
      <c r="C643" s="4"/>
      <c r="D643" s="13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76"/>
      <c r="B644" s="4"/>
      <c r="C644" s="4"/>
      <c r="D644" s="13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76"/>
      <c r="B645" s="4"/>
      <c r="C645" s="4"/>
      <c r="D645" s="13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76"/>
      <c r="B646" s="4"/>
      <c r="C646" s="4"/>
      <c r="D646" s="13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76"/>
      <c r="B647" s="4"/>
      <c r="C647" s="4"/>
      <c r="D647" s="13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76"/>
      <c r="B648" s="4"/>
      <c r="C648" s="4"/>
      <c r="D648" s="13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76"/>
      <c r="B649" s="4"/>
      <c r="C649" s="4"/>
      <c r="D649" s="13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76"/>
      <c r="B650" s="4"/>
      <c r="C650" s="4"/>
      <c r="D650" s="13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76"/>
      <c r="B651" s="4"/>
      <c r="C651" s="4"/>
      <c r="D651" s="13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76"/>
      <c r="B652" s="4"/>
      <c r="C652" s="4"/>
      <c r="D652" s="13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76"/>
      <c r="B653" s="4"/>
      <c r="C653" s="4"/>
      <c r="D653" s="13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76"/>
      <c r="B654" s="4"/>
      <c r="C654" s="4"/>
      <c r="D654" s="13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76"/>
      <c r="B655" s="4"/>
      <c r="C655" s="4"/>
      <c r="D655" s="13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76"/>
      <c r="B656" s="4"/>
      <c r="C656" s="4"/>
      <c r="D656" s="13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76"/>
      <c r="B657" s="4"/>
      <c r="C657" s="4"/>
      <c r="D657" s="13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76"/>
      <c r="B658" s="4"/>
      <c r="C658" s="4"/>
      <c r="D658" s="13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76"/>
      <c r="B659" s="4"/>
      <c r="C659" s="4"/>
      <c r="D659" s="13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76"/>
      <c r="B660" s="4"/>
      <c r="C660" s="4"/>
      <c r="D660" s="13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76"/>
      <c r="B661" s="4"/>
      <c r="C661" s="4"/>
      <c r="D661" s="13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76"/>
      <c r="B662" s="4"/>
      <c r="C662" s="4"/>
      <c r="D662" s="13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76"/>
      <c r="B663" s="4"/>
      <c r="C663" s="4"/>
      <c r="D663" s="13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76"/>
      <c r="B664" s="4"/>
      <c r="C664" s="4"/>
      <c r="D664" s="13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76"/>
      <c r="B665" s="4"/>
      <c r="C665" s="4"/>
      <c r="D665" s="13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76"/>
      <c r="B666" s="4"/>
      <c r="C666" s="4"/>
      <c r="D666" s="13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76"/>
      <c r="B667" s="4"/>
      <c r="C667" s="4"/>
      <c r="D667" s="13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76"/>
      <c r="B668" s="4"/>
      <c r="C668" s="4"/>
      <c r="D668" s="13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76"/>
      <c r="B669" s="4"/>
      <c r="C669" s="4"/>
      <c r="D669" s="13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76"/>
      <c r="B670" s="4"/>
      <c r="C670" s="4"/>
      <c r="D670" s="13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76"/>
      <c r="B671" s="4"/>
      <c r="C671" s="4"/>
      <c r="D671" s="13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76"/>
      <c r="B672" s="4"/>
      <c r="C672" s="4"/>
      <c r="D672" s="13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76"/>
      <c r="B673" s="4"/>
      <c r="C673" s="4"/>
      <c r="D673" s="13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76"/>
      <c r="B674" s="4"/>
      <c r="C674" s="4"/>
      <c r="D674" s="13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76"/>
      <c r="B675" s="4"/>
      <c r="C675" s="4"/>
      <c r="D675" s="13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76"/>
      <c r="B676" s="4"/>
      <c r="C676" s="4"/>
      <c r="D676" s="13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76"/>
      <c r="B677" s="4"/>
      <c r="C677" s="4"/>
      <c r="D677" s="13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76"/>
      <c r="B678" s="4"/>
      <c r="C678" s="4"/>
      <c r="D678" s="13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76"/>
      <c r="B679" s="4"/>
      <c r="C679" s="4"/>
      <c r="D679" s="13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76"/>
      <c r="B680" s="4"/>
      <c r="C680" s="4"/>
      <c r="D680" s="13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76"/>
      <c r="B681" s="4"/>
      <c r="C681" s="4"/>
      <c r="D681" s="13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76"/>
      <c r="B682" s="4"/>
      <c r="C682" s="4"/>
      <c r="D682" s="13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76"/>
      <c r="B683" s="4"/>
      <c r="C683" s="4"/>
      <c r="D683" s="13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76"/>
      <c r="B684" s="4"/>
      <c r="C684" s="4"/>
      <c r="D684" s="13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76"/>
      <c r="B685" s="4"/>
      <c r="C685" s="4"/>
      <c r="D685" s="13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76"/>
      <c r="B686" s="4"/>
      <c r="C686" s="4"/>
      <c r="D686" s="13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76"/>
      <c r="B687" s="4"/>
      <c r="C687" s="4"/>
      <c r="D687" s="13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76"/>
      <c r="B688" s="4"/>
      <c r="C688" s="4"/>
      <c r="D688" s="13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76"/>
      <c r="B689" s="4"/>
      <c r="C689" s="4"/>
      <c r="D689" s="13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76"/>
      <c r="B690" s="4"/>
      <c r="C690" s="4"/>
      <c r="D690" s="13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76"/>
      <c r="B691" s="4"/>
      <c r="C691" s="4"/>
      <c r="D691" s="13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76"/>
      <c r="B692" s="4"/>
      <c r="C692" s="4"/>
      <c r="D692" s="13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76"/>
      <c r="B693" s="4"/>
      <c r="C693" s="4"/>
      <c r="D693" s="13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76"/>
      <c r="B694" s="4"/>
      <c r="C694" s="4"/>
      <c r="D694" s="13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76"/>
      <c r="B695" s="4"/>
      <c r="C695" s="4"/>
      <c r="D695" s="13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76"/>
      <c r="B696" s="4"/>
      <c r="C696" s="4"/>
      <c r="D696" s="13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76"/>
      <c r="B697" s="4"/>
      <c r="C697" s="4"/>
      <c r="D697" s="13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76"/>
      <c r="B698" s="4"/>
      <c r="C698" s="4"/>
      <c r="D698" s="13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76"/>
      <c r="B699" s="4"/>
      <c r="C699" s="4"/>
      <c r="D699" s="13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76"/>
      <c r="B700" s="4"/>
      <c r="C700" s="4"/>
      <c r="D700" s="13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76"/>
      <c r="B701" s="4"/>
      <c r="C701" s="4"/>
      <c r="D701" s="13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76"/>
      <c r="B702" s="4"/>
      <c r="C702" s="4"/>
      <c r="D702" s="13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76"/>
      <c r="B703" s="4"/>
      <c r="C703" s="4"/>
      <c r="D703" s="13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76"/>
      <c r="B704" s="4"/>
      <c r="C704" s="4"/>
      <c r="D704" s="13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76"/>
      <c r="B705" s="4"/>
      <c r="C705" s="4"/>
      <c r="D705" s="13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76"/>
      <c r="B706" s="4"/>
      <c r="C706" s="4"/>
      <c r="D706" s="13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76"/>
      <c r="B707" s="4"/>
      <c r="C707" s="4"/>
      <c r="D707" s="13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76"/>
      <c r="B708" s="4"/>
      <c r="C708" s="4"/>
      <c r="D708" s="13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76"/>
      <c r="B709" s="4"/>
      <c r="C709" s="4"/>
      <c r="D709" s="13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76"/>
      <c r="B710" s="4"/>
      <c r="C710" s="4"/>
      <c r="D710" s="13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76"/>
      <c r="B711" s="4"/>
      <c r="C711" s="4"/>
      <c r="D711" s="13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76"/>
      <c r="B712" s="4"/>
      <c r="C712" s="4"/>
      <c r="D712" s="13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76"/>
      <c r="B713" s="4"/>
      <c r="C713" s="4"/>
      <c r="D713" s="13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76"/>
      <c r="B714" s="4"/>
      <c r="C714" s="4"/>
      <c r="D714" s="13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76"/>
      <c r="B715" s="4"/>
      <c r="C715" s="4"/>
      <c r="D715" s="13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76"/>
      <c r="B716" s="4"/>
      <c r="C716" s="4"/>
      <c r="D716" s="13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76"/>
      <c r="B717" s="4"/>
      <c r="C717" s="4"/>
      <c r="D717" s="13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76"/>
      <c r="B718" s="4"/>
      <c r="C718" s="4"/>
      <c r="D718" s="13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76"/>
      <c r="B719" s="4"/>
      <c r="C719" s="4"/>
      <c r="D719" s="13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76"/>
      <c r="B720" s="4"/>
      <c r="C720" s="4"/>
      <c r="D720" s="13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76"/>
      <c r="B721" s="4"/>
      <c r="C721" s="4"/>
      <c r="D721" s="13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76"/>
      <c r="B722" s="4"/>
      <c r="C722" s="4"/>
      <c r="D722" s="13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76"/>
      <c r="B723" s="4"/>
      <c r="C723" s="4"/>
      <c r="D723" s="13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76"/>
      <c r="B724" s="4"/>
      <c r="C724" s="4"/>
      <c r="D724" s="13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76"/>
      <c r="B725" s="4"/>
      <c r="C725" s="4"/>
      <c r="D725" s="13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76"/>
      <c r="B726" s="4"/>
      <c r="C726" s="4"/>
      <c r="D726" s="13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76"/>
      <c r="B727" s="4"/>
      <c r="C727" s="4"/>
      <c r="D727" s="13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76"/>
      <c r="B728" s="4"/>
      <c r="C728" s="4"/>
      <c r="D728" s="13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76"/>
      <c r="B729" s="4"/>
      <c r="C729" s="4"/>
      <c r="D729" s="13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76"/>
      <c r="B730" s="4"/>
      <c r="C730" s="4"/>
      <c r="D730" s="13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76"/>
      <c r="B731" s="4"/>
      <c r="C731" s="4"/>
      <c r="D731" s="13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76"/>
      <c r="B732" s="4"/>
      <c r="C732" s="4"/>
      <c r="D732" s="13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76"/>
      <c r="B733" s="4"/>
      <c r="C733" s="4"/>
      <c r="D733" s="13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76"/>
      <c r="B734" s="4"/>
      <c r="C734" s="4"/>
      <c r="D734" s="13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76"/>
      <c r="B735" s="4"/>
      <c r="C735" s="4"/>
      <c r="D735" s="13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76"/>
      <c r="B736" s="4"/>
      <c r="C736" s="4"/>
      <c r="D736" s="13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76"/>
      <c r="B737" s="4"/>
      <c r="C737" s="4"/>
      <c r="D737" s="13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76"/>
      <c r="B738" s="4"/>
      <c r="C738" s="4"/>
      <c r="D738" s="13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76"/>
      <c r="B739" s="4"/>
      <c r="C739" s="4"/>
      <c r="D739" s="13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76"/>
      <c r="B740" s="4"/>
      <c r="C740" s="4"/>
      <c r="D740" s="13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76"/>
      <c r="B741" s="4"/>
      <c r="C741" s="4"/>
      <c r="D741" s="13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76"/>
      <c r="B742" s="4"/>
      <c r="C742" s="4"/>
      <c r="D742" s="13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76"/>
      <c r="B743" s="4"/>
      <c r="C743" s="4"/>
      <c r="D743" s="13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76"/>
      <c r="B744" s="4"/>
      <c r="C744" s="4"/>
      <c r="D744" s="13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76"/>
      <c r="B745" s="4"/>
      <c r="C745" s="4"/>
      <c r="D745" s="13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76"/>
      <c r="B746" s="4"/>
      <c r="C746" s="4"/>
      <c r="D746" s="13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76"/>
      <c r="B747" s="4"/>
      <c r="C747" s="4"/>
      <c r="D747" s="13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76"/>
      <c r="B748" s="4"/>
      <c r="C748" s="4"/>
      <c r="D748" s="13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76"/>
      <c r="B749" s="4"/>
      <c r="C749" s="4"/>
      <c r="D749" s="13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76"/>
      <c r="B750" s="4"/>
      <c r="C750" s="4"/>
      <c r="D750" s="13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76"/>
      <c r="B751" s="4"/>
      <c r="C751" s="4"/>
      <c r="D751" s="13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76"/>
      <c r="B752" s="4"/>
      <c r="C752" s="4"/>
      <c r="D752" s="13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76"/>
      <c r="B753" s="4"/>
      <c r="C753" s="4"/>
      <c r="D753" s="13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76"/>
      <c r="B754" s="4"/>
      <c r="C754" s="4"/>
      <c r="D754" s="13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76"/>
      <c r="B755" s="4"/>
      <c r="C755" s="4"/>
      <c r="D755" s="13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76"/>
      <c r="B756" s="4"/>
      <c r="C756" s="4"/>
      <c r="D756" s="13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76"/>
      <c r="B757" s="4"/>
      <c r="C757" s="4"/>
      <c r="D757" s="13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76"/>
      <c r="B758" s="4"/>
      <c r="C758" s="4"/>
      <c r="D758" s="13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76"/>
      <c r="B759" s="4"/>
      <c r="C759" s="4"/>
      <c r="D759" s="13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76"/>
      <c r="B760" s="4"/>
      <c r="C760" s="4"/>
      <c r="D760" s="13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76"/>
      <c r="B761" s="4"/>
      <c r="C761" s="4"/>
      <c r="D761" s="13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76"/>
      <c r="B762" s="4"/>
      <c r="C762" s="4"/>
      <c r="D762" s="13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76"/>
      <c r="B763" s="4"/>
      <c r="C763" s="4"/>
      <c r="D763" s="13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76"/>
      <c r="B764" s="4"/>
      <c r="C764" s="4"/>
      <c r="D764" s="13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76"/>
      <c r="B765" s="4"/>
      <c r="C765" s="4"/>
      <c r="D765" s="13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76"/>
      <c r="B766" s="4"/>
      <c r="C766" s="4"/>
      <c r="D766" s="13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76"/>
      <c r="B767" s="4"/>
      <c r="C767" s="4"/>
      <c r="D767" s="13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76"/>
      <c r="B768" s="4"/>
      <c r="C768" s="4"/>
      <c r="D768" s="13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76"/>
      <c r="B769" s="4"/>
      <c r="C769" s="4"/>
      <c r="D769" s="13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76"/>
      <c r="B770" s="4"/>
      <c r="C770" s="4"/>
      <c r="D770" s="13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76"/>
      <c r="B771" s="4"/>
      <c r="C771" s="4"/>
      <c r="D771" s="13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76"/>
      <c r="B772" s="4"/>
      <c r="C772" s="4"/>
      <c r="D772" s="13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76"/>
      <c r="B773" s="4"/>
      <c r="C773" s="4"/>
      <c r="D773" s="13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76"/>
      <c r="B774" s="4"/>
      <c r="C774" s="4"/>
      <c r="D774" s="13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76"/>
      <c r="B775" s="4"/>
      <c r="C775" s="4"/>
      <c r="D775" s="13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76"/>
      <c r="B776" s="4"/>
      <c r="C776" s="4"/>
      <c r="D776" s="13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76"/>
      <c r="B777" s="4"/>
      <c r="C777" s="4"/>
      <c r="D777" s="13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76"/>
      <c r="B778" s="4"/>
      <c r="C778" s="4"/>
      <c r="D778" s="13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76"/>
      <c r="B779" s="4"/>
      <c r="C779" s="4"/>
      <c r="D779" s="13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76"/>
      <c r="B780" s="4"/>
      <c r="C780" s="4"/>
      <c r="D780" s="13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76"/>
      <c r="B781" s="4"/>
      <c r="C781" s="4"/>
      <c r="D781" s="13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76"/>
      <c r="B782" s="4"/>
      <c r="C782" s="4"/>
      <c r="D782" s="13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76"/>
      <c r="B783" s="4"/>
      <c r="C783" s="4"/>
      <c r="D783" s="13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76"/>
      <c r="B784" s="4"/>
      <c r="C784" s="4"/>
      <c r="D784" s="13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76"/>
      <c r="B785" s="4"/>
      <c r="C785" s="4"/>
      <c r="D785" s="13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76"/>
      <c r="B786" s="4"/>
      <c r="C786" s="4"/>
      <c r="D786" s="13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76"/>
      <c r="B787" s="4"/>
      <c r="C787" s="4"/>
      <c r="D787" s="13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76"/>
      <c r="B788" s="4"/>
      <c r="C788" s="4"/>
      <c r="D788" s="13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76"/>
      <c r="B789" s="4"/>
      <c r="C789" s="4"/>
      <c r="D789" s="13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76"/>
      <c r="B790" s="4"/>
      <c r="C790" s="4"/>
      <c r="D790" s="13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76"/>
      <c r="B791" s="4"/>
      <c r="C791" s="4"/>
      <c r="D791" s="13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76"/>
      <c r="B792" s="4"/>
      <c r="C792" s="4"/>
      <c r="D792" s="13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76"/>
      <c r="B793" s="4"/>
      <c r="C793" s="4"/>
      <c r="D793" s="13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76"/>
      <c r="B794" s="4"/>
      <c r="C794" s="4"/>
      <c r="D794" s="13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76"/>
      <c r="B795" s="4"/>
      <c r="C795" s="4"/>
      <c r="D795" s="13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76"/>
      <c r="B796" s="4"/>
      <c r="C796" s="4"/>
      <c r="D796" s="13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76"/>
      <c r="B797" s="4"/>
      <c r="C797" s="4"/>
      <c r="D797" s="13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76"/>
      <c r="B798" s="4"/>
      <c r="C798" s="4"/>
      <c r="D798" s="13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76"/>
      <c r="B799" s="4"/>
      <c r="C799" s="4"/>
      <c r="D799" s="13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76"/>
      <c r="B800" s="4"/>
      <c r="C800" s="4"/>
      <c r="D800" s="13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76"/>
      <c r="B801" s="4"/>
      <c r="C801" s="4"/>
      <c r="D801" s="13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76"/>
      <c r="B802" s="4"/>
      <c r="C802" s="4"/>
      <c r="D802" s="13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76"/>
      <c r="B803" s="4"/>
      <c r="C803" s="4"/>
      <c r="D803" s="13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76"/>
      <c r="B804" s="4"/>
      <c r="C804" s="4"/>
      <c r="D804" s="13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76"/>
      <c r="B805" s="4"/>
      <c r="C805" s="4"/>
      <c r="D805" s="13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76"/>
      <c r="B806" s="4"/>
      <c r="C806" s="4"/>
      <c r="D806" s="13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76"/>
      <c r="B807" s="4"/>
      <c r="C807" s="4"/>
      <c r="D807" s="13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76"/>
      <c r="B808" s="4"/>
      <c r="C808" s="4"/>
      <c r="D808" s="13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76"/>
      <c r="B809" s="4"/>
      <c r="C809" s="4"/>
      <c r="D809" s="13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76"/>
      <c r="B810" s="4"/>
      <c r="C810" s="4"/>
      <c r="D810" s="13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76"/>
      <c r="B811" s="4"/>
      <c r="C811" s="4"/>
      <c r="D811" s="13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76"/>
      <c r="B812" s="4"/>
      <c r="C812" s="4"/>
      <c r="D812" s="13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76"/>
      <c r="B813" s="4"/>
      <c r="C813" s="4"/>
      <c r="D813" s="13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76"/>
      <c r="B814" s="4"/>
      <c r="C814" s="4"/>
      <c r="D814" s="13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76"/>
      <c r="B815" s="4"/>
      <c r="C815" s="4"/>
      <c r="D815" s="13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76"/>
      <c r="B816" s="4"/>
      <c r="C816" s="4"/>
      <c r="D816" s="13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76"/>
      <c r="B817" s="4"/>
      <c r="C817" s="4"/>
      <c r="D817" s="13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76"/>
      <c r="B818" s="4"/>
      <c r="C818" s="4"/>
      <c r="D818" s="13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76"/>
      <c r="B819" s="4"/>
      <c r="C819" s="4"/>
      <c r="D819" s="13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76"/>
      <c r="B820" s="4"/>
      <c r="C820" s="4"/>
      <c r="D820" s="13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76"/>
      <c r="B821" s="4"/>
      <c r="C821" s="4"/>
      <c r="D821" s="13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76"/>
      <c r="B822" s="4"/>
      <c r="C822" s="4"/>
      <c r="D822" s="13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76"/>
      <c r="B823" s="4"/>
      <c r="C823" s="4"/>
      <c r="D823" s="13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76"/>
      <c r="B824" s="4"/>
      <c r="C824" s="4"/>
      <c r="D824" s="13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76"/>
      <c r="B825" s="4"/>
      <c r="C825" s="4"/>
      <c r="D825" s="13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76"/>
      <c r="B826" s="4"/>
      <c r="C826" s="4"/>
      <c r="D826" s="13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76"/>
      <c r="B827" s="4"/>
      <c r="C827" s="4"/>
      <c r="D827" s="13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76"/>
      <c r="B828" s="4"/>
      <c r="C828" s="4"/>
      <c r="D828" s="13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76"/>
      <c r="B829" s="4"/>
      <c r="C829" s="4"/>
      <c r="D829" s="13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76"/>
      <c r="B830" s="4"/>
      <c r="C830" s="4"/>
      <c r="D830" s="13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76"/>
      <c r="B831" s="4"/>
      <c r="C831" s="4"/>
      <c r="D831" s="13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76"/>
      <c r="B832" s="4"/>
      <c r="C832" s="4"/>
      <c r="D832" s="13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76"/>
      <c r="B833" s="4"/>
      <c r="C833" s="4"/>
      <c r="D833" s="13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76"/>
      <c r="B834" s="4"/>
      <c r="C834" s="4"/>
      <c r="D834" s="13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76"/>
      <c r="B835" s="4"/>
      <c r="C835" s="4"/>
      <c r="D835" s="13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76"/>
      <c r="B836" s="4"/>
      <c r="C836" s="4"/>
      <c r="D836" s="13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76"/>
      <c r="B837" s="4"/>
      <c r="C837" s="4"/>
      <c r="D837" s="13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76"/>
      <c r="B838" s="4"/>
      <c r="C838" s="4"/>
      <c r="D838" s="13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76"/>
      <c r="B839" s="4"/>
      <c r="C839" s="4"/>
      <c r="D839" s="13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76"/>
      <c r="B840" s="4"/>
      <c r="C840" s="4"/>
      <c r="D840" s="13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76"/>
      <c r="B841" s="4"/>
      <c r="C841" s="4"/>
      <c r="D841" s="13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76"/>
      <c r="B842" s="4"/>
      <c r="C842" s="4"/>
      <c r="D842" s="13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76"/>
      <c r="B843" s="4"/>
      <c r="C843" s="4"/>
      <c r="D843" s="13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76"/>
      <c r="B844" s="4"/>
      <c r="C844" s="4"/>
      <c r="D844" s="13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76"/>
      <c r="B845" s="4"/>
      <c r="C845" s="4"/>
      <c r="D845" s="13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76"/>
      <c r="B846" s="4"/>
      <c r="C846" s="4"/>
      <c r="D846" s="13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76"/>
      <c r="B847" s="4"/>
      <c r="C847" s="4"/>
      <c r="D847" s="13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76"/>
      <c r="B848" s="4"/>
      <c r="C848" s="4"/>
      <c r="D848" s="13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76"/>
      <c r="B849" s="4"/>
      <c r="C849" s="4"/>
      <c r="D849" s="13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76"/>
      <c r="B850" s="4"/>
      <c r="C850" s="4"/>
      <c r="D850" s="13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76"/>
      <c r="B851" s="4"/>
      <c r="C851" s="4"/>
      <c r="D851" s="13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76"/>
      <c r="B852" s="4"/>
      <c r="C852" s="4"/>
      <c r="D852" s="13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76"/>
      <c r="B853" s="4"/>
      <c r="C853" s="4"/>
      <c r="D853" s="13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76"/>
      <c r="B854" s="4"/>
      <c r="C854" s="4"/>
      <c r="D854" s="13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76"/>
      <c r="B855" s="4"/>
      <c r="C855" s="4"/>
      <c r="D855" s="13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76"/>
      <c r="B856" s="4"/>
      <c r="C856" s="4"/>
      <c r="D856" s="13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76"/>
      <c r="B857" s="4"/>
      <c r="C857" s="4"/>
      <c r="D857" s="13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76"/>
      <c r="B858" s="4"/>
      <c r="C858" s="4"/>
      <c r="D858" s="13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76"/>
      <c r="B859" s="4"/>
      <c r="C859" s="4"/>
      <c r="D859" s="13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76"/>
      <c r="B860" s="4"/>
      <c r="C860" s="4"/>
      <c r="D860" s="13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76"/>
      <c r="B861" s="4"/>
      <c r="C861" s="4"/>
      <c r="D861" s="13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76"/>
      <c r="B862" s="4"/>
      <c r="C862" s="4"/>
      <c r="D862" s="13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76"/>
      <c r="B863" s="4"/>
      <c r="C863" s="4"/>
      <c r="D863" s="13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76"/>
      <c r="B864" s="4"/>
      <c r="C864" s="4"/>
      <c r="D864" s="13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76"/>
      <c r="B865" s="4"/>
      <c r="C865" s="4"/>
      <c r="D865" s="13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76"/>
      <c r="B866" s="4"/>
      <c r="C866" s="4"/>
      <c r="D866" s="13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76"/>
      <c r="B867" s="4"/>
      <c r="C867" s="4"/>
      <c r="D867" s="13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76"/>
      <c r="B868" s="4"/>
      <c r="C868" s="4"/>
      <c r="D868" s="13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76"/>
      <c r="B869" s="4"/>
      <c r="C869" s="4"/>
      <c r="D869" s="13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76"/>
      <c r="B870" s="4"/>
      <c r="C870" s="4"/>
      <c r="D870" s="13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76"/>
      <c r="B871" s="4"/>
      <c r="C871" s="4"/>
      <c r="D871" s="13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76"/>
      <c r="B872" s="4"/>
      <c r="C872" s="4"/>
      <c r="D872" s="13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76"/>
      <c r="B873" s="4"/>
      <c r="C873" s="4"/>
      <c r="D873" s="13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76"/>
      <c r="B874" s="4"/>
      <c r="C874" s="4"/>
      <c r="D874" s="13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76"/>
      <c r="B875" s="4"/>
      <c r="C875" s="4"/>
      <c r="D875" s="13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76"/>
      <c r="B876" s="4"/>
      <c r="C876" s="4"/>
      <c r="D876" s="13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76"/>
      <c r="B877" s="4"/>
      <c r="C877" s="4"/>
      <c r="D877" s="13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76"/>
      <c r="B878" s="4"/>
      <c r="C878" s="4"/>
      <c r="D878" s="13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76"/>
      <c r="B879" s="4"/>
      <c r="C879" s="4"/>
      <c r="D879" s="13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76"/>
      <c r="B880" s="4"/>
      <c r="C880" s="4"/>
      <c r="D880" s="13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76"/>
      <c r="B881" s="4"/>
      <c r="C881" s="4"/>
      <c r="D881" s="13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76"/>
      <c r="B882" s="4"/>
      <c r="C882" s="4"/>
      <c r="D882" s="13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76"/>
      <c r="B883" s="4"/>
      <c r="C883" s="4"/>
      <c r="D883" s="13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76"/>
      <c r="B884" s="4"/>
      <c r="C884" s="4"/>
      <c r="D884" s="13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76"/>
      <c r="B885" s="4"/>
      <c r="C885" s="4"/>
      <c r="D885" s="13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76"/>
      <c r="B886" s="4"/>
      <c r="C886" s="4"/>
      <c r="D886" s="13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76"/>
      <c r="B887" s="4"/>
      <c r="C887" s="4"/>
      <c r="D887" s="13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76"/>
      <c r="B888" s="4"/>
      <c r="C888" s="4"/>
      <c r="D888" s="13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76"/>
      <c r="B889" s="4"/>
      <c r="C889" s="4"/>
      <c r="D889" s="13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76"/>
      <c r="B890" s="4"/>
      <c r="C890" s="4"/>
      <c r="D890" s="13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76"/>
      <c r="B891" s="4"/>
      <c r="C891" s="4"/>
      <c r="D891" s="13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76"/>
      <c r="B892" s="4"/>
      <c r="C892" s="4"/>
      <c r="D892" s="13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76"/>
      <c r="B893" s="4"/>
      <c r="C893" s="4"/>
      <c r="D893" s="13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76"/>
      <c r="B894" s="4"/>
      <c r="C894" s="4"/>
      <c r="D894" s="13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76"/>
      <c r="B895" s="4"/>
      <c r="C895" s="4"/>
      <c r="D895" s="13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76"/>
      <c r="B896" s="4"/>
      <c r="C896" s="4"/>
      <c r="D896" s="13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76"/>
      <c r="B897" s="4"/>
      <c r="C897" s="4"/>
      <c r="D897" s="13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76"/>
      <c r="B898" s="4"/>
      <c r="C898" s="4"/>
      <c r="D898" s="13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76"/>
      <c r="B899" s="4"/>
      <c r="C899" s="4"/>
      <c r="D899" s="13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76"/>
      <c r="B900" s="4"/>
      <c r="C900" s="4"/>
      <c r="D900" s="13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76"/>
      <c r="B901" s="4"/>
      <c r="C901" s="4"/>
      <c r="D901" s="13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76"/>
      <c r="B902" s="4"/>
      <c r="C902" s="4"/>
      <c r="D902" s="13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76"/>
      <c r="B903" s="4"/>
      <c r="C903" s="4"/>
      <c r="D903" s="13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76"/>
      <c r="B904" s="4"/>
      <c r="C904" s="4"/>
      <c r="D904" s="13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76"/>
      <c r="B905" s="4"/>
      <c r="C905" s="4"/>
      <c r="D905" s="13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76"/>
      <c r="B906" s="4"/>
      <c r="C906" s="4"/>
      <c r="D906" s="13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76"/>
      <c r="B907" s="4"/>
      <c r="C907" s="4"/>
      <c r="D907" s="13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76"/>
      <c r="B908" s="4"/>
      <c r="C908" s="4"/>
      <c r="D908" s="13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76"/>
      <c r="B909" s="4"/>
      <c r="C909" s="4"/>
      <c r="D909" s="13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76"/>
      <c r="B910" s="4"/>
      <c r="C910" s="4"/>
      <c r="D910" s="13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76"/>
      <c r="B911" s="4"/>
      <c r="C911" s="4"/>
      <c r="D911" s="13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76"/>
      <c r="B912" s="4"/>
      <c r="C912" s="4"/>
      <c r="D912" s="13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76"/>
      <c r="B913" s="4"/>
      <c r="C913" s="4"/>
      <c r="D913" s="13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76"/>
      <c r="B914" s="4"/>
      <c r="C914" s="4"/>
      <c r="D914" s="13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76"/>
      <c r="B915" s="4"/>
      <c r="C915" s="4"/>
      <c r="D915" s="13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76"/>
      <c r="B916" s="4"/>
      <c r="C916" s="4"/>
      <c r="D916" s="13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76"/>
      <c r="B917" s="4"/>
      <c r="C917" s="4"/>
      <c r="D917" s="13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76"/>
      <c r="B918" s="4"/>
      <c r="C918" s="4"/>
      <c r="D918" s="13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76"/>
      <c r="B919" s="4"/>
      <c r="C919" s="4"/>
      <c r="D919" s="13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76"/>
      <c r="B920" s="4"/>
      <c r="C920" s="4"/>
      <c r="D920" s="13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76"/>
      <c r="B921" s="4"/>
      <c r="C921" s="4"/>
      <c r="D921" s="13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76"/>
      <c r="B922" s="4"/>
      <c r="C922" s="4"/>
      <c r="D922" s="13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76"/>
      <c r="B923" s="4"/>
      <c r="C923" s="4"/>
      <c r="D923" s="13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76"/>
      <c r="B924" s="4"/>
      <c r="C924" s="4"/>
      <c r="D924" s="13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76"/>
      <c r="B925" s="4"/>
      <c r="C925" s="4"/>
      <c r="D925" s="13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76"/>
      <c r="B926" s="4"/>
      <c r="C926" s="4"/>
      <c r="D926" s="13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76"/>
      <c r="B927" s="4"/>
      <c r="C927" s="4"/>
      <c r="D927" s="13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76"/>
      <c r="B928" s="4"/>
      <c r="C928" s="4"/>
      <c r="D928" s="13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76"/>
      <c r="B929" s="4"/>
      <c r="C929" s="4"/>
      <c r="D929" s="13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76"/>
      <c r="B930" s="4"/>
      <c r="C930" s="4"/>
      <c r="D930" s="13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76"/>
      <c r="B931" s="4"/>
      <c r="C931" s="4"/>
      <c r="D931" s="13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76"/>
      <c r="B932" s="4"/>
      <c r="C932" s="4"/>
      <c r="D932" s="13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76"/>
      <c r="B933" s="4"/>
      <c r="C933" s="4"/>
      <c r="D933" s="13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76"/>
      <c r="B934" s="4"/>
      <c r="C934" s="4"/>
      <c r="D934" s="13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76"/>
      <c r="B935" s="4"/>
      <c r="C935" s="4"/>
      <c r="D935" s="13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76"/>
      <c r="B936" s="4"/>
      <c r="C936" s="4"/>
      <c r="D936" s="13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76"/>
      <c r="B937" s="4"/>
      <c r="C937" s="4"/>
      <c r="D937" s="13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76"/>
      <c r="B938" s="4"/>
      <c r="C938" s="4"/>
      <c r="D938" s="13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76"/>
      <c r="B939" s="4"/>
      <c r="C939" s="4"/>
      <c r="D939" s="13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76"/>
      <c r="B940" s="4"/>
      <c r="C940" s="4"/>
      <c r="D940" s="13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76"/>
      <c r="B941" s="4"/>
      <c r="C941" s="4"/>
      <c r="D941" s="13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76"/>
      <c r="B942" s="4"/>
      <c r="C942" s="4"/>
      <c r="D942" s="13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76"/>
      <c r="B943" s="4"/>
      <c r="C943" s="4"/>
      <c r="D943" s="13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76"/>
      <c r="B944" s="4"/>
      <c r="C944" s="4"/>
      <c r="D944" s="13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76"/>
      <c r="B945" s="4"/>
      <c r="C945" s="4"/>
      <c r="D945" s="13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76"/>
      <c r="B946" s="4"/>
      <c r="C946" s="4"/>
      <c r="D946" s="13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76"/>
      <c r="B947" s="4"/>
      <c r="C947" s="4"/>
      <c r="D947" s="13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76"/>
      <c r="B948" s="4"/>
      <c r="C948" s="4"/>
      <c r="D948" s="13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76"/>
      <c r="B949" s="4"/>
      <c r="C949" s="4"/>
      <c r="D949" s="13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76"/>
      <c r="B950" s="4"/>
      <c r="C950" s="4"/>
      <c r="D950" s="13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76"/>
      <c r="B951" s="4"/>
      <c r="C951" s="4"/>
      <c r="D951" s="13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76"/>
      <c r="B952" s="4"/>
      <c r="C952" s="4"/>
      <c r="D952" s="13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76"/>
      <c r="B953" s="4"/>
      <c r="C953" s="4"/>
      <c r="D953" s="13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76"/>
      <c r="B954" s="4"/>
      <c r="C954" s="4"/>
      <c r="D954" s="13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76"/>
      <c r="B955" s="4"/>
      <c r="C955" s="4"/>
      <c r="D955" s="13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76"/>
      <c r="B956" s="4"/>
      <c r="C956" s="4"/>
      <c r="D956" s="13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76"/>
      <c r="B957" s="4"/>
      <c r="C957" s="4"/>
      <c r="D957" s="13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76"/>
      <c r="B958" s="4"/>
      <c r="C958" s="4"/>
      <c r="D958" s="13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76"/>
      <c r="B959" s="4"/>
      <c r="C959" s="4"/>
      <c r="D959" s="13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76"/>
      <c r="B960" s="4"/>
      <c r="C960" s="4"/>
      <c r="D960" s="13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76"/>
      <c r="B961" s="4"/>
      <c r="C961" s="4"/>
      <c r="D961" s="13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76"/>
      <c r="B962" s="4"/>
      <c r="C962" s="4"/>
      <c r="D962" s="13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76"/>
      <c r="B963" s="4"/>
      <c r="C963" s="4"/>
      <c r="D963" s="13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76"/>
      <c r="B964" s="4"/>
      <c r="C964" s="4"/>
      <c r="D964" s="13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76"/>
      <c r="B965" s="4"/>
      <c r="C965" s="4"/>
      <c r="D965" s="13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76"/>
      <c r="B966" s="4"/>
      <c r="C966" s="4"/>
      <c r="D966" s="13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76"/>
      <c r="B967" s="4"/>
      <c r="C967" s="4"/>
      <c r="D967" s="13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76"/>
      <c r="B968" s="4"/>
      <c r="C968" s="4"/>
      <c r="D968" s="13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76"/>
      <c r="B969" s="4"/>
      <c r="C969" s="4"/>
      <c r="D969" s="13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76"/>
      <c r="B970" s="4"/>
      <c r="C970" s="4"/>
      <c r="D970" s="13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76"/>
      <c r="B971" s="4"/>
      <c r="C971" s="4"/>
      <c r="D971" s="13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76"/>
      <c r="B972" s="4"/>
      <c r="C972" s="4"/>
      <c r="D972" s="13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76"/>
      <c r="B973" s="4"/>
      <c r="C973" s="4"/>
      <c r="D973" s="13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76"/>
      <c r="B974" s="4"/>
      <c r="C974" s="4"/>
      <c r="D974" s="13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76"/>
      <c r="B975" s="4"/>
      <c r="C975" s="4"/>
      <c r="D975" s="13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76"/>
      <c r="B976" s="4"/>
      <c r="C976" s="4"/>
      <c r="D976" s="13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76"/>
      <c r="B977" s="4"/>
      <c r="C977" s="4"/>
      <c r="D977" s="13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76"/>
      <c r="B978" s="4"/>
      <c r="C978" s="4"/>
      <c r="D978" s="13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76"/>
      <c r="B979" s="4"/>
      <c r="C979" s="4"/>
      <c r="D979" s="13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76"/>
      <c r="B980" s="4"/>
      <c r="C980" s="4"/>
      <c r="D980" s="13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76"/>
      <c r="B981" s="4"/>
      <c r="C981" s="4"/>
      <c r="D981" s="13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76"/>
      <c r="B982" s="4"/>
      <c r="C982" s="4"/>
      <c r="D982" s="13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76"/>
      <c r="B983" s="4"/>
      <c r="C983" s="4"/>
      <c r="D983" s="13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76"/>
      <c r="B984" s="4"/>
      <c r="C984" s="4"/>
      <c r="D984" s="13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76"/>
      <c r="B985" s="4"/>
      <c r="C985" s="4"/>
      <c r="D985" s="13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76"/>
      <c r="B986" s="4"/>
      <c r="C986" s="4"/>
      <c r="D986" s="13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76"/>
      <c r="B987" s="4"/>
      <c r="C987" s="4"/>
      <c r="D987" s="13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76"/>
      <c r="B988" s="4"/>
      <c r="C988" s="4"/>
      <c r="D988" s="13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76"/>
      <c r="B989" s="4"/>
      <c r="C989" s="4"/>
      <c r="D989" s="13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76"/>
      <c r="B990" s="4"/>
      <c r="C990" s="4"/>
      <c r="D990" s="13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76"/>
      <c r="B991" s="4"/>
      <c r="C991" s="4"/>
      <c r="D991" s="13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76"/>
      <c r="B992" s="4"/>
      <c r="C992" s="4"/>
      <c r="D992" s="13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76"/>
      <c r="B993" s="4"/>
      <c r="C993" s="4"/>
      <c r="D993" s="13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76"/>
      <c r="B994" s="4"/>
      <c r="C994" s="4"/>
      <c r="D994" s="13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76"/>
      <c r="B995" s="4"/>
      <c r="C995" s="4"/>
      <c r="D995" s="13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76"/>
      <c r="B996" s="4"/>
      <c r="C996" s="4"/>
      <c r="D996" s="13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76"/>
      <c r="B997" s="4"/>
      <c r="C997" s="4"/>
      <c r="D997" s="13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76"/>
      <c r="B998" s="4"/>
      <c r="C998" s="4"/>
      <c r="D998" s="13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76"/>
      <c r="B999" s="4"/>
      <c r="C999" s="4"/>
      <c r="D999" s="13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76"/>
      <c r="B1000" s="4"/>
      <c r="C1000" s="4"/>
      <c r="D1000" s="13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76"/>
      <c r="B1001" s="4"/>
      <c r="C1001" s="4"/>
      <c r="D1001" s="13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5.86"/>
    <col customWidth="1" min="3" max="3" width="30.57"/>
    <col customWidth="1" min="4" max="4" width="34.86"/>
    <col customWidth="1" min="5" max="5" width="39.71"/>
    <col customWidth="1" min="6" max="6" width="39.0"/>
  </cols>
  <sheetData>
    <row r="1">
      <c r="A1" s="65" t="s">
        <v>116</v>
      </c>
      <c r="B1" s="1" t="s">
        <v>2</v>
      </c>
      <c r="C1" s="65" t="s">
        <v>50</v>
      </c>
      <c r="D1" s="65" t="s">
        <v>51</v>
      </c>
      <c r="E1" s="1" t="s">
        <v>117</v>
      </c>
      <c r="F1" s="1" t="s">
        <v>118</v>
      </c>
      <c r="G1" s="4"/>
      <c r="H1" s="68" t="s">
        <v>119</v>
      </c>
      <c r="I1" s="4"/>
      <c r="J1" s="4"/>
      <c r="K1" s="4"/>
      <c r="L1" s="68" t="s">
        <v>120</v>
      </c>
      <c r="M1" s="4"/>
      <c r="N1" s="4"/>
      <c r="O1" s="4"/>
      <c r="P1" s="68" t="s">
        <v>121</v>
      </c>
      <c r="Q1" s="4"/>
      <c r="R1" s="4"/>
      <c r="S1" s="69" t="s">
        <v>122</v>
      </c>
      <c r="T1" s="4"/>
      <c r="U1" s="4"/>
      <c r="V1" s="69" t="s">
        <v>123</v>
      </c>
      <c r="W1" s="4"/>
      <c r="X1" s="4"/>
    </row>
    <row r="2">
      <c r="A2" s="5">
        <v>43173.0</v>
      </c>
      <c r="B2" s="70" t="s">
        <v>54</v>
      </c>
      <c r="C2" s="71">
        <v>43173.09652777778</v>
      </c>
      <c r="D2" s="73">
        <f t="shared" ref="D2:D63" si="1">C2-A69</f>
        <v>0.09652777778</v>
      </c>
      <c r="E2" s="95"/>
      <c r="F2" s="96" t="s">
        <v>124</v>
      </c>
      <c r="G2" s="4"/>
      <c r="H2" s="21" t="s">
        <v>125</v>
      </c>
      <c r="I2" s="4"/>
      <c r="J2" s="4"/>
      <c r="K2" s="4"/>
      <c r="L2" s="21" t="s">
        <v>55</v>
      </c>
      <c r="M2" s="4"/>
      <c r="N2" s="4"/>
      <c r="O2" s="4"/>
      <c r="P2" s="21" t="s">
        <v>55</v>
      </c>
      <c r="Q2" s="4"/>
      <c r="R2" s="4"/>
      <c r="S2" s="97" t="s">
        <v>55</v>
      </c>
      <c r="T2" s="4"/>
      <c r="U2" s="4"/>
      <c r="V2" s="75"/>
      <c r="W2" s="4"/>
      <c r="X2" s="4"/>
    </row>
    <row r="3">
      <c r="A3" s="76"/>
      <c r="B3" s="77" t="s">
        <v>8</v>
      </c>
      <c r="C3" s="78">
        <v>43173.31805555556</v>
      </c>
      <c r="D3" s="79">
        <f t="shared" si="1"/>
        <v>0.3180555556</v>
      </c>
      <c r="E3" s="98">
        <f t="shared" ref="E3:E63" si="2">(D3-D2)*24*60</f>
        <v>319</v>
      </c>
      <c r="F3" s="96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1" t="s">
        <v>55</v>
      </c>
      <c r="X3" s="4"/>
    </row>
    <row r="4">
      <c r="A4" s="76"/>
      <c r="B4" s="77" t="s">
        <v>8</v>
      </c>
      <c r="C4" s="78">
        <v>43173.35277777778</v>
      </c>
      <c r="D4" s="79">
        <f t="shared" si="1"/>
        <v>0.3527777778</v>
      </c>
      <c r="E4" s="98">
        <f t="shared" si="2"/>
        <v>50</v>
      </c>
      <c r="F4" s="96" t="s">
        <v>124</v>
      </c>
      <c r="G4" s="4"/>
      <c r="H4" s="4"/>
      <c r="I4" s="19"/>
      <c r="J4" s="4"/>
      <c r="K4" s="4"/>
      <c r="L4" s="21" t="s">
        <v>56</v>
      </c>
      <c r="M4" s="21" t="s">
        <v>57</v>
      </c>
      <c r="N4" s="4"/>
      <c r="O4" s="4"/>
      <c r="P4" s="21" t="s">
        <v>56</v>
      </c>
      <c r="Q4" s="21" t="s">
        <v>126</v>
      </c>
      <c r="R4" s="4"/>
      <c r="S4" s="21" t="s">
        <v>56</v>
      </c>
      <c r="T4" s="21" t="s">
        <v>127</v>
      </c>
      <c r="U4" s="4"/>
      <c r="V4" s="4"/>
      <c r="W4" s="4"/>
      <c r="X4" s="4"/>
    </row>
    <row r="5">
      <c r="A5" s="76"/>
      <c r="B5" s="77" t="s">
        <v>8</v>
      </c>
      <c r="C5" s="78">
        <v>43173.36736111111</v>
      </c>
      <c r="D5" s="79">
        <f t="shared" si="1"/>
        <v>0.3673611111</v>
      </c>
      <c r="E5" s="98">
        <f t="shared" si="2"/>
        <v>21</v>
      </c>
      <c r="F5" s="96" t="s">
        <v>124</v>
      </c>
      <c r="G5" s="4"/>
      <c r="H5" s="4"/>
      <c r="I5" s="4"/>
      <c r="J5" s="4"/>
      <c r="K5" s="4"/>
      <c r="L5" s="21" t="s">
        <v>60</v>
      </c>
      <c r="M5" s="97" t="s">
        <v>128</v>
      </c>
      <c r="N5" s="4"/>
      <c r="O5" s="4"/>
      <c r="P5" s="21" t="s">
        <v>60</v>
      </c>
      <c r="Q5" s="97" t="s">
        <v>129</v>
      </c>
      <c r="R5" s="4"/>
      <c r="S5" s="21" t="s">
        <v>60</v>
      </c>
      <c r="T5" s="21" t="s">
        <v>130</v>
      </c>
      <c r="U5" s="4"/>
      <c r="V5" s="21" t="s">
        <v>56</v>
      </c>
      <c r="W5" s="97" t="s">
        <v>57</v>
      </c>
      <c r="X5" s="4"/>
    </row>
    <row r="6">
      <c r="A6" s="12" t="s">
        <v>58</v>
      </c>
      <c r="B6" s="77" t="s">
        <v>8</v>
      </c>
      <c r="C6" s="78">
        <v>43173.413194444445</v>
      </c>
      <c r="D6" s="79">
        <f t="shared" si="1"/>
        <v>0.4131944444</v>
      </c>
      <c r="E6" s="98">
        <f t="shared" si="2"/>
        <v>66.00000001</v>
      </c>
      <c r="F6" s="96" t="s">
        <v>124</v>
      </c>
      <c r="G6" s="4"/>
      <c r="H6" s="4"/>
      <c r="I6" s="4"/>
      <c r="J6" s="4"/>
      <c r="K6" s="4"/>
      <c r="L6" s="21" t="s">
        <v>64</v>
      </c>
      <c r="M6" s="99">
        <v>0.003986</v>
      </c>
      <c r="N6" s="4"/>
      <c r="O6" s="4"/>
      <c r="P6" s="21" t="s">
        <v>64</v>
      </c>
      <c r="Q6" s="99">
        <v>0.02227</v>
      </c>
      <c r="R6" s="4"/>
      <c r="S6" s="21" t="s">
        <v>64</v>
      </c>
      <c r="T6" s="21">
        <v>0.077778</v>
      </c>
      <c r="U6" s="4"/>
      <c r="V6" s="21" t="s">
        <v>60</v>
      </c>
      <c r="W6" s="99" t="s">
        <v>132</v>
      </c>
      <c r="X6" s="4"/>
    </row>
    <row r="7">
      <c r="A7" s="80" t="s">
        <v>62</v>
      </c>
      <c r="B7" s="77" t="s">
        <v>59</v>
      </c>
      <c r="C7" s="78">
        <v>43173.42569444444</v>
      </c>
      <c r="D7" s="79">
        <f t="shared" si="1"/>
        <v>0.4256944444</v>
      </c>
      <c r="E7" s="98">
        <f t="shared" si="2"/>
        <v>18</v>
      </c>
      <c r="F7" s="96" t="s">
        <v>124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1" t="s">
        <v>64</v>
      </c>
      <c r="W7" s="21">
        <v>0.087623</v>
      </c>
      <c r="X7" s="4"/>
    </row>
    <row r="8">
      <c r="A8" s="13" t="s">
        <v>10</v>
      </c>
      <c r="B8" s="77" t="s">
        <v>67</v>
      </c>
      <c r="C8" s="78">
        <v>43173.427083333336</v>
      </c>
      <c r="D8" s="79">
        <f t="shared" si="1"/>
        <v>0.4270833333</v>
      </c>
      <c r="E8" s="98">
        <f t="shared" si="2"/>
        <v>2.000000007</v>
      </c>
      <c r="F8" s="96" t="s">
        <v>124</v>
      </c>
      <c r="G8" s="4"/>
      <c r="H8" s="4"/>
      <c r="I8" s="19"/>
      <c r="J8" s="4"/>
      <c r="K8" s="4"/>
      <c r="L8" s="21" t="s">
        <v>66</v>
      </c>
      <c r="M8" s="4"/>
      <c r="N8" s="4"/>
      <c r="O8" s="4"/>
      <c r="P8" s="21" t="s">
        <v>66</v>
      </c>
      <c r="Q8" s="4"/>
      <c r="R8" s="4"/>
      <c r="S8" s="4"/>
      <c r="T8" s="4"/>
      <c r="U8" s="4"/>
      <c r="V8" s="4"/>
      <c r="W8" s="4"/>
      <c r="X8" s="4"/>
    </row>
    <row r="9">
      <c r="A9" s="18" t="s">
        <v>11</v>
      </c>
      <c r="B9" s="77" t="s">
        <v>93</v>
      </c>
      <c r="C9" s="78">
        <v>43173.46875</v>
      </c>
      <c r="D9" s="79">
        <f t="shared" si="1"/>
        <v>0.46875</v>
      </c>
      <c r="E9" s="98">
        <f t="shared" si="2"/>
        <v>60</v>
      </c>
      <c r="F9" s="96" t="s">
        <v>124</v>
      </c>
      <c r="G9" s="4"/>
      <c r="H9" s="4"/>
      <c r="I9" s="4"/>
      <c r="J9" s="4"/>
      <c r="K9" s="4"/>
      <c r="L9" s="21" t="s">
        <v>68</v>
      </c>
      <c r="M9" s="19">
        <f> 1</f>
        <v>1</v>
      </c>
      <c r="N9" s="4"/>
      <c r="O9" s="4"/>
      <c r="P9" s="21" t="s">
        <v>68</v>
      </c>
      <c r="Q9" s="19">
        <f> 4</f>
        <v>4</v>
      </c>
      <c r="R9" s="4"/>
      <c r="S9" s="21" t="s">
        <v>78</v>
      </c>
      <c r="T9" s="4"/>
      <c r="U9" s="4"/>
      <c r="V9" s="75"/>
      <c r="W9" s="4"/>
      <c r="X9" s="4"/>
    </row>
    <row r="10">
      <c r="A10" s="20" t="s">
        <v>12</v>
      </c>
      <c r="B10" s="77" t="s">
        <v>95</v>
      </c>
      <c r="C10" s="78">
        <v>43173.47152777778</v>
      </c>
      <c r="D10" s="79">
        <f t="shared" si="1"/>
        <v>0.4715277778</v>
      </c>
      <c r="E10" s="98">
        <f t="shared" si="2"/>
        <v>4.000000003</v>
      </c>
      <c r="F10" s="96" t="s">
        <v>124</v>
      </c>
      <c r="G10" s="4"/>
      <c r="H10" s="4"/>
      <c r="I10" s="4"/>
      <c r="J10" s="4"/>
      <c r="K10" s="4"/>
      <c r="L10" s="21" t="s">
        <v>71</v>
      </c>
      <c r="M10" s="19">
        <f> -1</f>
        <v>-1</v>
      </c>
      <c r="N10" s="4"/>
      <c r="O10" s="4"/>
      <c r="P10" s="21" t="s">
        <v>71</v>
      </c>
      <c r="Q10" s="19">
        <f> 1</f>
        <v>1</v>
      </c>
      <c r="R10" s="4"/>
      <c r="S10" s="21" t="s">
        <v>72</v>
      </c>
      <c r="T10" s="4">
        <f> 0.275</f>
        <v>0.275</v>
      </c>
      <c r="U10" s="4"/>
      <c r="V10" s="21" t="s">
        <v>78</v>
      </c>
      <c r="W10" s="19"/>
      <c r="X10" s="4"/>
    </row>
    <row r="11">
      <c r="A11" s="85" t="s">
        <v>69</v>
      </c>
      <c r="B11" s="77" t="s">
        <v>8</v>
      </c>
      <c r="C11" s="78">
        <v>43173.475</v>
      </c>
      <c r="D11" s="79">
        <f t="shared" si="1"/>
        <v>0.475</v>
      </c>
      <c r="E11" s="98">
        <f t="shared" si="2"/>
        <v>4.999999995</v>
      </c>
      <c r="F11" s="96" t="s">
        <v>124</v>
      </c>
      <c r="G11" s="4"/>
      <c r="H11" s="4"/>
      <c r="I11" s="4"/>
      <c r="J11" s="4"/>
      <c r="K11" s="4"/>
      <c r="L11" s="21" t="s">
        <v>72</v>
      </c>
      <c r="M11" s="19">
        <f> 0.00419</f>
        <v>0.00419</v>
      </c>
      <c r="N11" s="4"/>
      <c r="O11" s="4"/>
      <c r="P11" s="21" t="s">
        <v>72</v>
      </c>
      <c r="Q11" s="19">
        <f> 1.94</f>
        <v>1.94</v>
      </c>
      <c r="R11" s="4"/>
      <c r="S11" s="21" t="s">
        <v>74</v>
      </c>
      <c r="T11" s="21" t="s">
        <v>134</v>
      </c>
      <c r="U11" s="4"/>
      <c r="V11" s="21" t="s">
        <v>72</v>
      </c>
      <c r="W11" s="4">
        <f> 0.219</f>
        <v>0.219</v>
      </c>
      <c r="X11" s="4"/>
    </row>
    <row r="12">
      <c r="A12" s="76"/>
      <c r="B12" s="77" t="s">
        <v>8</v>
      </c>
      <c r="C12" s="78">
        <v>43173.47777777778</v>
      </c>
      <c r="D12" s="79">
        <f t="shared" si="1"/>
        <v>0.4777777778</v>
      </c>
      <c r="E12" s="98">
        <f t="shared" si="2"/>
        <v>4.000000003</v>
      </c>
      <c r="F12" s="96" t="s">
        <v>124</v>
      </c>
      <c r="G12" s="4"/>
      <c r="H12" s="4"/>
      <c r="I12" s="4"/>
      <c r="J12" s="4"/>
      <c r="K12" s="4"/>
      <c r="L12" s="21" t="s">
        <v>74</v>
      </c>
      <c r="M12" s="21" t="s">
        <v>75</v>
      </c>
      <c r="N12" s="4"/>
      <c r="O12" s="4"/>
      <c r="P12" s="21" t="s">
        <v>74</v>
      </c>
      <c r="Q12" s="19">
        <f> 0.184</f>
        <v>0.184</v>
      </c>
      <c r="R12" s="4"/>
      <c r="S12" s="4"/>
      <c r="T12" s="4"/>
      <c r="U12" s="4"/>
      <c r="V12" s="21" t="s">
        <v>74</v>
      </c>
      <c r="W12" s="21" t="s">
        <v>134</v>
      </c>
      <c r="X12" s="4"/>
    </row>
    <row r="13">
      <c r="A13" s="76"/>
      <c r="B13" s="77" t="s">
        <v>8</v>
      </c>
      <c r="C13" s="78">
        <v>43173.48402777778</v>
      </c>
      <c r="D13" s="79">
        <f t="shared" si="1"/>
        <v>0.4840277778</v>
      </c>
      <c r="E13" s="98">
        <f t="shared" si="2"/>
        <v>8.999999998</v>
      </c>
      <c r="F13" s="96" t="s">
        <v>124</v>
      </c>
      <c r="G13" s="4"/>
      <c r="H13" s="4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21" t="s">
        <v>81</v>
      </c>
      <c r="U13" s="4"/>
      <c r="V13" s="4"/>
      <c r="W13" s="4"/>
      <c r="X13" s="4"/>
    </row>
    <row r="14">
      <c r="A14" s="76"/>
      <c r="B14" s="77" t="s">
        <v>82</v>
      </c>
      <c r="C14" s="78">
        <v>43173.48611111111</v>
      </c>
      <c r="D14" s="79">
        <f t="shared" si="1"/>
        <v>0.4861111111</v>
      </c>
      <c r="E14" s="98">
        <f t="shared" si="2"/>
        <v>2.999999999</v>
      </c>
      <c r="F14" s="96" t="s">
        <v>124</v>
      </c>
      <c r="G14" s="4"/>
      <c r="H14" s="4"/>
      <c r="I14" s="19"/>
      <c r="J14" s="4"/>
      <c r="K14" s="4"/>
      <c r="L14" s="21" t="s">
        <v>78</v>
      </c>
      <c r="M14" s="4"/>
      <c r="N14" s="4"/>
      <c r="O14" s="4"/>
      <c r="P14" s="4"/>
      <c r="Q14" s="21" t="s">
        <v>81</v>
      </c>
      <c r="R14" s="4"/>
      <c r="S14" s="4"/>
      <c r="T14" s="4"/>
      <c r="U14" s="4"/>
      <c r="V14" s="4"/>
      <c r="W14" s="21" t="s">
        <v>81</v>
      </c>
      <c r="X14" s="4"/>
    </row>
    <row r="15">
      <c r="A15" s="76"/>
      <c r="B15" s="77" t="s">
        <v>8</v>
      </c>
      <c r="C15" s="78">
        <v>43173.49722222222</v>
      </c>
      <c r="D15" s="79">
        <f t="shared" si="1"/>
        <v>0.4972222222</v>
      </c>
      <c r="E15" s="98">
        <f t="shared" si="2"/>
        <v>16</v>
      </c>
      <c r="F15" s="96" t="s">
        <v>124</v>
      </c>
      <c r="G15" s="4"/>
      <c r="H15" s="4"/>
      <c r="I15" s="19"/>
      <c r="J15" s="4"/>
      <c r="K15" s="4"/>
      <c r="L15" s="21" t="s">
        <v>72</v>
      </c>
      <c r="M15" s="4">
        <f> 0.342</f>
        <v>0.342</v>
      </c>
      <c r="N15" s="4"/>
      <c r="O15" s="4"/>
      <c r="P15" s="4"/>
      <c r="Q15" s="4"/>
      <c r="R15" s="4"/>
      <c r="S15" s="21" t="s">
        <v>84</v>
      </c>
      <c r="T15" s="4">
        <f> 6</f>
        <v>6</v>
      </c>
      <c r="U15" s="4"/>
      <c r="V15" s="4"/>
      <c r="W15" s="19"/>
      <c r="X15" s="4"/>
    </row>
    <row r="16">
      <c r="A16" s="76"/>
      <c r="B16" s="77" t="s">
        <v>85</v>
      </c>
      <c r="C16" s="78">
        <v>43173.50069444445</v>
      </c>
      <c r="D16" s="79">
        <f t="shared" si="1"/>
        <v>0.5006944444</v>
      </c>
      <c r="E16" s="98">
        <f t="shared" si="2"/>
        <v>5.000000006</v>
      </c>
      <c r="F16" s="96" t="s">
        <v>124</v>
      </c>
      <c r="G16" s="4"/>
      <c r="H16" s="4"/>
      <c r="I16" s="19"/>
      <c r="J16" s="4"/>
      <c r="K16" s="4"/>
      <c r="L16" s="21" t="s">
        <v>74</v>
      </c>
      <c r="M16" s="99" t="s">
        <v>135</v>
      </c>
      <c r="N16" s="4"/>
      <c r="O16" s="4"/>
      <c r="P16" s="21" t="s">
        <v>84</v>
      </c>
      <c r="Q16" s="19">
        <f> 27</f>
        <v>27</v>
      </c>
      <c r="R16" s="4"/>
      <c r="S16" s="21" t="s">
        <v>86</v>
      </c>
      <c r="T16" s="4">
        <f> 2</f>
        <v>2</v>
      </c>
      <c r="U16" s="4"/>
      <c r="V16" s="21" t="s">
        <v>84</v>
      </c>
      <c r="W16" s="19">
        <f> 7</f>
        <v>7</v>
      </c>
      <c r="X16" s="4"/>
    </row>
    <row r="17">
      <c r="A17" s="76"/>
      <c r="B17" s="77" t="s">
        <v>63</v>
      </c>
      <c r="C17" s="78">
        <v>43173.50208333333</v>
      </c>
      <c r="D17" s="79">
        <f t="shared" si="1"/>
        <v>0.5020833333</v>
      </c>
      <c r="E17" s="98">
        <f t="shared" si="2"/>
        <v>1.999999996</v>
      </c>
      <c r="F17" s="96" t="s">
        <v>124</v>
      </c>
      <c r="G17" s="4"/>
      <c r="H17" s="4"/>
      <c r="I17" s="19"/>
      <c r="J17" s="4"/>
      <c r="K17" s="4"/>
      <c r="L17" s="4"/>
      <c r="M17" s="19"/>
      <c r="N17" s="4"/>
      <c r="O17" s="4"/>
      <c r="P17" s="21" t="s">
        <v>86</v>
      </c>
      <c r="Q17" s="19">
        <f> 1</f>
        <v>1</v>
      </c>
      <c r="R17" s="4"/>
      <c r="S17" s="21" t="s">
        <v>88</v>
      </c>
      <c r="T17" s="4">
        <f> 139</f>
        <v>139</v>
      </c>
      <c r="U17" s="4"/>
      <c r="V17" s="21" t="s">
        <v>86</v>
      </c>
      <c r="W17" s="19">
        <f> 2</f>
        <v>2</v>
      </c>
      <c r="X17" s="4"/>
    </row>
    <row r="18">
      <c r="A18" s="76"/>
      <c r="B18" s="77" t="s">
        <v>8</v>
      </c>
      <c r="C18" s="78">
        <v>43173.50555555556</v>
      </c>
      <c r="D18" s="79">
        <f t="shared" si="1"/>
        <v>0.5055555556</v>
      </c>
      <c r="E18" s="98">
        <f t="shared" si="2"/>
        <v>5.000000006</v>
      </c>
      <c r="F18" s="96" t="s">
        <v>124</v>
      </c>
      <c r="G18" s="4"/>
      <c r="H18" s="4"/>
      <c r="I18" s="4"/>
      <c r="J18" s="4"/>
      <c r="K18" s="4"/>
      <c r="L18" s="4"/>
      <c r="M18" s="99" t="s">
        <v>81</v>
      </c>
      <c r="N18" s="4"/>
      <c r="O18" s="4"/>
      <c r="P18" s="21" t="s">
        <v>88</v>
      </c>
      <c r="Q18" s="19">
        <f> 84</f>
        <v>84</v>
      </c>
      <c r="R18" s="4"/>
      <c r="S18" s="21" t="s">
        <v>90</v>
      </c>
      <c r="T18" s="4">
        <f> 69.8</f>
        <v>69.8</v>
      </c>
      <c r="U18" s="4"/>
      <c r="V18" s="21" t="s">
        <v>88</v>
      </c>
      <c r="W18" s="19">
        <f> 139</f>
        <v>139</v>
      </c>
      <c r="X18" s="4"/>
    </row>
    <row r="19">
      <c r="A19" s="76"/>
      <c r="B19" s="77" t="s">
        <v>70</v>
      </c>
      <c r="C19" s="78">
        <v>43173.50833333333</v>
      </c>
      <c r="D19" s="79">
        <f t="shared" si="1"/>
        <v>0.5083333333</v>
      </c>
      <c r="E19" s="98">
        <f t="shared" si="2"/>
        <v>3.999999992</v>
      </c>
      <c r="F19" s="96" t="s">
        <v>124</v>
      </c>
      <c r="G19" s="4"/>
      <c r="H19" s="4"/>
      <c r="I19" s="75"/>
      <c r="J19" s="4"/>
      <c r="K19" s="4"/>
      <c r="L19" s="4"/>
      <c r="M19" s="19"/>
      <c r="N19" s="4"/>
      <c r="O19" s="4"/>
      <c r="P19" s="21" t="s">
        <v>90</v>
      </c>
      <c r="Q19" s="19">
        <f> 17.1</f>
        <v>17.1</v>
      </c>
      <c r="R19" s="4"/>
      <c r="S19" s="21" t="s">
        <v>91</v>
      </c>
      <c r="T19" s="4">
        <f> 59.3</f>
        <v>59.3</v>
      </c>
      <c r="U19" s="4"/>
      <c r="V19" s="21" t="s">
        <v>90</v>
      </c>
      <c r="W19" s="19">
        <f> 59.9</f>
        <v>59.9</v>
      </c>
      <c r="X19" s="4"/>
    </row>
    <row r="20">
      <c r="A20" s="76"/>
      <c r="B20" s="77" t="s">
        <v>8</v>
      </c>
      <c r="C20" s="78">
        <v>43173.51111111111</v>
      </c>
      <c r="D20" s="79">
        <f t="shared" si="1"/>
        <v>0.5111111111</v>
      </c>
      <c r="E20" s="98">
        <f t="shared" si="2"/>
        <v>4.000000003</v>
      </c>
      <c r="F20" s="96" t="s">
        <v>124</v>
      </c>
      <c r="G20" s="4"/>
      <c r="H20" s="4"/>
      <c r="I20" s="4"/>
      <c r="J20" s="4"/>
      <c r="K20" s="4"/>
      <c r="L20" s="21" t="s">
        <v>84</v>
      </c>
      <c r="M20" s="19">
        <f> 24</f>
        <v>24</v>
      </c>
      <c r="N20" s="4"/>
      <c r="O20" s="4"/>
      <c r="P20" s="21" t="s">
        <v>91</v>
      </c>
      <c r="Q20" s="19">
        <f> 20.2</f>
        <v>20.2</v>
      </c>
      <c r="R20" s="4"/>
      <c r="S20" s="4"/>
      <c r="T20" s="4"/>
      <c r="U20" s="4"/>
      <c r="V20" s="21" t="s">
        <v>91</v>
      </c>
      <c r="W20" s="4">
        <f> 58.8</f>
        <v>58.8</v>
      </c>
      <c r="X20" s="4"/>
    </row>
    <row r="21">
      <c r="A21" s="76"/>
      <c r="B21" s="77" t="s">
        <v>77</v>
      </c>
      <c r="C21" s="78">
        <v>43173.52638888889</v>
      </c>
      <c r="D21" s="79">
        <f t="shared" si="1"/>
        <v>0.5263888889</v>
      </c>
      <c r="E21" s="98">
        <f t="shared" si="2"/>
        <v>22</v>
      </c>
      <c r="F21" s="96" t="s">
        <v>124</v>
      </c>
      <c r="G21" s="4"/>
      <c r="H21" s="4"/>
      <c r="I21" s="4"/>
      <c r="J21" s="4"/>
      <c r="K21" s="4"/>
      <c r="L21" s="21" t="s">
        <v>86</v>
      </c>
      <c r="M21" s="4">
        <f> 2</f>
        <v>2</v>
      </c>
      <c r="N21" s="4"/>
      <c r="O21" s="4"/>
      <c r="P21" s="4"/>
      <c r="Q21" s="4"/>
      <c r="R21" s="4"/>
      <c r="S21" s="4"/>
      <c r="T21" s="21" t="s">
        <v>94</v>
      </c>
      <c r="U21" s="4"/>
      <c r="V21" s="4"/>
      <c r="W21" s="75"/>
      <c r="X21" s="4"/>
    </row>
    <row r="22">
      <c r="A22" s="76"/>
      <c r="B22" s="77" t="s">
        <v>92</v>
      </c>
      <c r="C22" s="78">
        <v>43173.52916666667</v>
      </c>
      <c r="D22" s="79">
        <f t="shared" si="1"/>
        <v>0.5291666667</v>
      </c>
      <c r="E22" s="98">
        <f t="shared" si="2"/>
        <v>4.000000003</v>
      </c>
      <c r="F22" s="96" t="s">
        <v>124</v>
      </c>
      <c r="G22" s="4"/>
      <c r="H22" s="4"/>
      <c r="I22" s="19"/>
      <c r="J22" s="4"/>
      <c r="K22" s="4"/>
      <c r="L22" s="21" t="s">
        <v>88</v>
      </c>
      <c r="M22" s="75">
        <f> 319</f>
        <v>319</v>
      </c>
      <c r="N22" s="4"/>
      <c r="O22" s="4"/>
      <c r="P22" s="4"/>
      <c r="Q22" s="97" t="s">
        <v>94</v>
      </c>
      <c r="R22" s="4"/>
      <c r="S22" s="4"/>
      <c r="T22" s="4"/>
      <c r="U22" s="4"/>
      <c r="V22" s="4"/>
      <c r="W22" s="21" t="s">
        <v>94</v>
      </c>
      <c r="X22" s="4"/>
    </row>
    <row r="23">
      <c r="A23" s="76"/>
      <c r="B23" s="77" t="s">
        <v>89</v>
      </c>
      <c r="C23" s="78">
        <v>43173.53680555556</v>
      </c>
      <c r="D23" s="79">
        <f t="shared" si="1"/>
        <v>0.5368055556</v>
      </c>
      <c r="E23" s="98">
        <f t="shared" si="2"/>
        <v>11</v>
      </c>
      <c r="F23" s="96" t="s">
        <v>124</v>
      </c>
      <c r="G23" s="4"/>
      <c r="H23" s="4"/>
      <c r="I23" s="4"/>
      <c r="J23" s="4"/>
      <c r="K23" s="4"/>
      <c r="L23" s="21" t="s">
        <v>90</v>
      </c>
      <c r="M23" s="4">
        <f> 29</f>
        <v>29</v>
      </c>
      <c r="N23" s="4"/>
      <c r="O23" s="4"/>
      <c r="P23" s="4"/>
      <c r="Q23" s="4"/>
      <c r="R23" s="4"/>
      <c r="S23" s="21" t="s">
        <v>96</v>
      </c>
      <c r="T23" s="21" t="s">
        <v>136</v>
      </c>
      <c r="U23" s="4"/>
      <c r="V23" s="4"/>
      <c r="W23" s="4"/>
      <c r="X23" s="4"/>
    </row>
    <row r="24">
      <c r="A24" s="76"/>
      <c r="B24" s="77" t="s">
        <v>76</v>
      </c>
      <c r="C24" s="78">
        <v>43173.57013888889</v>
      </c>
      <c r="D24" s="79">
        <f t="shared" si="1"/>
        <v>0.5701388889</v>
      </c>
      <c r="E24" s="98">
        <f t="shared" si="2"/>
        <v>48</v>
      </c>
      <c r="F24" s="96" t="s">
        <v>124</v>
      </c>
      <c r="G24" s="4"/>
      <c r="H24" s="4"/>
      <c r="I24" s="4"/>
      <c r="J24" s="4"/>
      <c r="K24" s="4"/>
      <c r="L24" s="21" t="s">
        <v>91</v>
      </c>
      <c r="M24" s="4">
        <f> 64.7</f>
        <v>64.7</v>
      </c>
      <c r="N24" s="4"/>
      <c r="O24" s="4"/>
      <c r="P24" s="21" t="s">
        <v>96</v>
      </c>
      <c r="Q24" s="21" t="s">
        <v>137</v>
      </c>
      <c r="R24" s="4"/>
      <c r="S24" s="21" t="s">
        <v>98</v>
      </c>
      <c r="T24" s="4">
        <f> 5</f>
        <v>5</v>
      </c>
      <c r="U24" s="4"/>
      <c r="V24" s="21" t="s">
        <v>96</v>
      </c>
      <c r="W24" s="99" t="s">
        <v>136</v>
      </c>
      <c r="X24" s="4"/>
    </row>
    <row r="25">
      <c r="A25" s="76"/>
      <c r="B25" s="77" t="s">
        <v>101</v>
      </c>
      <c r="C25" s="78">
        <v>43173.57361111111</v>
      </c>
      <c r="D25" s="79">
        <f t="shared" si="1"/>
        <v>0.5736111111</v>
      </c>
      <c r="E25" s="98">
        <f t="shared" si="2"/>
        <v>4.999999995</v>
      </c>
      <c r="F25" s="96" t="s">
        <v>124</v>
      </c>
      <c r="G25" s="4"/>
      <c r="H25" s="4"/>
      <c r="I25" s="4"/>
      <c r="J25" s="4"/>
      <c r="K25" s="4"/>
      <c r="L25" s="4"/>
      <c r="M25" s="19"/>
      <c r="N25" s="4"/>
      <c r="O25" s="4"/>
      <c r="P25" s="21" t="s">
        <v>98</v>
      </c>
      <c r="Q25" s="19">
        <f> 84</f>
        <v>84</v>
      </c>
      <c r="R25" s="4"/>
      <c r="S25" s="4"/>
      <c r="T25" s="4"/>
      <c r="U25" s="4"/>
      <c r="V25" s="21" t="s">
        <v>98</v>
      </c>
      <c r="W25" s="4">
        <f> 5</f>
        <v>5</v>
      </c>
      <c r="X25" s="4"/>
    </row>
    <row r="26">
      <c r="A26" s="76"/>
      <c r="B26" s="77" t="s">
        <v>87</v>
      </c>
      <c r="C26" s="78">
        <v>43173.580555555556</v>
      </c>
      <c r="D26" s="79">
        <f t="shared" si="1"/>
        <v>0.5805555556</v>
      </c>
      <c r="E26" s="98">
        <f t="shared" si="2"/>
        <v>10</v>
      </c>
      <c r="F26" s="96" t="s">
        <v>124</v>
      </c>
      <c r="G26" s="4"/>
      <c r="H26" s="4"/>
      <c r="I26" s="4"/>
      <c r="J26" s="4"/>
      <c r="K26" s="4"/>
      <c r="L26" s="4"/>
      <c r="M26" s="21" t="s">
        <v>94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6"/>
      <c r="B27" s="82" t="s">
        <v>99</v>
      </c>
      <c r="C27" s="83">
        <v>43173.584027777775</v>
      </c>
      <c r="D27" s="84">
        <f t="shared" si="1"/>
        <v>0.5840277778</v>
      </c>
      <c r="E27" s="105">
        <f t="shared" si="2"/>
        <v>4.999999995</v>
      </c>
      <c r="F27" s="96" t="s">
        <v>124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6"/>
      <c r="B28" s="82" t="s">
        <v>95</v>
      </c>
      <c r="C28" s="89">
        <v>43173.58472222222</v>
      </c>
      <c r="D28" s="84">
        <f t="shared" si="1"/>
        <v>0.5847222222</v>
      </c>
      <c r="E28" s="105">
        <f t="shared" si="2"/>
        <v>1.000000003</v>
      </c>
      <c r="F28" s="96" t="s">
        <v>124</v>
      </c>
      <c r="G28" s="4"/>
      <c r="H28" s="4"/>
      <c r="I28" s="4"/>
      <c r="J28" s="4"/>
      <c r="K28" s="4"/>
      <c r="L28" s="21" t="s">
        <v>96</v>
      </c>
      <c r="M28" s="21" t="str">
        <f> 2 to 319</f>
        <v>#ERROR!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6"/>
      <c r="B29" s="82" t="s">
        <v>105</v>
      </c>
      <c r="C29" s="89">
        <v>43173.58888888889</v>
      </c>
      <c r="D29" s="84">
        <f t="shared" si="1"/>
        <v>0.5888888889</v>
      </c>
      <c r="E29" s="105">
        <f t="shared" si="2"/>
        <v>5.999999999</v>
      </c>
      <c r="F29" s="96" t="s">
        <v>124</v>
      </c>
      <c r="G29" s="4"/>
      <c r="H29" s="4"/>
      <c r="I29" s="4"/>
      <c r="J29" s="4"/>
      <c r="K29" s="4"/>
      <c r="L29" s="21" t="s">
        <v>98</v>
      </c>
      <c r="M29" s="4">
        <f> 5</f>
        <v>5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76"/>
      <c r="B30" s="82" t="s">
        <v>83</v>
      </c>
      <c r="C30" s="83">
        <v>43173.59652777778</v>
      </c>
      <c r="D30" s="84">
        <f t="shared" si="1"/>
        <v>0.5965277778</v>
      </c>
      <c r="E30" s="105">
        <f t="shared" si="2"/>
        <v>11</v>
      </c>
      <c r="F30" s="96" t="s">
        <v>124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6"/>
      <c r="B31" s="82" t="s">
        <v>104</v>
      </c>
      <c r="C31" s="83">
        <v>43173.6</v>
      </c>
      <c r="D31" s="84">
        <f t="shared" si="1"/>
        <v>0.6</v>
      </c>
      <c r="E31" s="105">
        <f t="shared" si="2"/>
        <v>4.999999995</v>
      </c>
      <c r="F31" s="96" t="s">
        <v>124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76"/>
      <c r="B32" s="82" t="s">
        <v>100</v>
      </c>
      <c r="C32" s="89">
        <v>43173.60555555556</v>
      </c>
      <c r="D32" s="84">
        <f t="shared" si="1"/>
        <v>0.6055555556</v>
      </c>
      <c r="E32" s="105">
        <f t="shared" si="2"/>
        <v>8.000000005</v>
      </c>
      <c r="F32" s="96" t="s">
        <v>124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6"/>
      <c r="B33" s="82" t="s">
        <v>100</v>
      </c>
      <c r="C33" s="89">
        <v>43173.61597222222</v>
      </c>
      <c r="D33" s="84">
        <f t="shared" si="1"/>
        <v>0.6159722222</v>
      </c>
      <c r="E33" s="105">
        <f t="shared" si="2"/>
        <v>15</v>
      </c>
      <c r="F33" s="96" t="s">
        <v>124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6"/>
      <c r="B34" s="82" t="s">
        <v>79</v>
      </c>
      <c r="C34" s="83">
        <v>43173.61736111111</v>
      </c>
      <c r="D34" s="84">
        <f t="shared" si="1"/>
        <v>0.6173611111</v>
      </c>
      <c r="E34" s="105">
        <f t="shared" si="2"/>
        <v>1.999999996</v>
      </c>
      <c r="F34" s="96" t="s">
        <v>124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76"/>
      <c r="B35" s="82" t="s">
        <v>102</v>
      </c>
      <c r="C35" s="83">
        <v>43173.62152777778</v>
      </c>
      <c r="D35" s="84">
        <f t="shared" si="1"/>
        <v>0.6215277778</v>
      </c>
      <c r="E35" s="105">
        <f t="shared" si="2"/>
        <v>6.000000009</v>
      </c>
      <c r="F35" s="96" t="s">
        <v>124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6"/>
      <c r="B36" s="82" t="s">
        <v>106</v>
      </c>
      <c r="C36" s="89">
        <v>43173.62777777778</v>
      </c>
      <c r="D36" s="84">
        <f t="shared" si="1"/>
        <v>0.6277777778</v>
      </c>
      <c r="E36" s="105">
        <f t="shared" si="2"/>
        <v>8.999999998</v>
      </c>
      <c r="F36" s="96" t="s">
        <v>124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6"/>
      <c r="B37" s="82" t="s">
        <v>100</v>
      </c>
      <c r="C37" s="83">
        <v>43173.63263888889</v>
      </c>
      <c r="D37" s="84">
        <f t="shared" si="1"/>
        <v>0.6326388889</v>
      </c>
      <c r="E37" s="105">
        <f t="shared" si="2"/>
        <v>7.000000002</v>
      </c>
      <c r="F37" s="96" t="s">
        <v>124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76"/>
      <c r="B38" s="82" t="s">
        <v>65</v>
      </c>
      <c r="C38" s="83">
        <v>43173.634722222225</v>
      </c>
      <c r="D38" s="84">
        <f t="shared" si="1"/>
        <v>0.6347222222</v>
      </c>
      <c r="E38" s="105">
        <f t="shared" si="2"/>
        <v>2.999999999</v>
      </c>
      <c r="F38" s="96" t="s">
        <v>124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6"/>
      <c r="B39" s="82" t="s">
        <v>100</v>
      </c>
      <c r="C39" s="83">
        <v>43173.6375</v>
      </c>
      <c r="D39" s="84">
        <f t="shared" si="1"/>
        <v>0.6375</v>
      </c>
      <c r="E39" s="105">
        <f t="shared" si="2"/>
        <v>3.999999992</v>
      </c>
      <c r="F39" s="96" t="s">
        <v>124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6"/>
      <c r="B40" s="82" t="s">
        <v>101</v>
      </c>
      <c r="C40" s="89">
        <v>43173.660416666666</v>
      </c>
      <c r="D40" s="84">
        <f t="shared" si="1"/>
        <v>0.6604166667</v>
      </c>
      <c r="E40" s="105">
        <f t="shared" si="2"/>
        <v>33</v>
      </c>
      <c r="F40" s="96" t="s">
        <v>124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6"/>
      <c r="B41" s="82" t="s">
        <v>80</v>
      </c>
      <c r="C41" s="83">
        <v>43173.68680555555</v>
      </c>
      <c r="D41" s="84">
        <f t="shared" si="1"/>
        <v>0.6868055556</v>
      </c>
      <c r="E41" s="105">
        <f t="shared" si="2"/>
        <v>38</v>
      </c>
      <c r="F41" s="96" t="s">
        <v>124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6"/>
      <c r="B42" s="82" t="s">
        <v>103</v>
      </c>
      <c r="C42" s="83">
        <v>43173.6875</v>
      </c>
      <c r="D42" s="84">
        <f t="shared" si="1"/>
        <v>0.6875</v>
      </c>
      <c r="E42" s="105">
        <f t="shared" si="2"/>
        <v>1.000000003</v>
      </c>
      <c r="F42" s="96" t="s">
        <v>124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6"/>
      <c r="B43" s="82" t="s">
        <v>104</v>
      </c>
      <c r="C43" s="89">
        <v>43173.714583333334</v>
      </c>
      <c r="D43" s="84">
        <f t="shared" si="1"/>
        <v>0.7145833333</v>
      </c>
      <c r="E43" s="105">
        <f t="shared" si="2"/>
        <v>39</v>
      </c>
      <c r="F43" s="96" t="s">
        <v>124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6"/>
      <c r="B44" s="82" t="s">
        <v>85</v>
      </c>
      <c r="C44" s="89">
        <v>43173.71944444445</v>
      </c>
      <c r="D44" s="84">
        <f t="shared" si="1"/>
        <v>0.7194444444</v>
      </c>
      <c r="E44" s="105">
        <f t="shared" si="2"/>
        <v>7.000000002</v>
      </c>
      <c r="F44" s="96" t="s">
        <v>124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76"/>
      <c r="B45" s="82" t="s">
        <v>54</v>
      </c>
      <c r="C45" s="83">
        <v>43173.72222222222</v>
      </c>
      <c r="D45" s="84">
        <f t="shared" si="1"/>
        <v>0.7222222222</v>
      </c>
      <c r="E45" s="105">
        <f t="shared" si="2"/>
        <v>3.999999992</v>
      </c>
      <c r="F45" s="96" t="s">
        <v>124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6"/>
      <c r="B46" s="82" t="s">
        <v>100</v>
      </c>
      <c r="C46" s="89">
        <v>43173.736805555556</v>
      </c>
      <c r="D46" s="84">
        <f t="shared" si="1"/>
        <v>0.7368055556</v>
      </c>
      <c r="E46" s="105">
        <f t="shared" si="2"/>
        <v>21.00000001</v>
      </c>
      <c r="F46" s="96" t="s">
        <v>124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76"/>
      <c r="B47" s="82" t="s">
        <v>111</v>
      </c>
      <c r="C47" s="89">
        <v>43173.73888888889</v>
      </c>
      <c r="D47" s="84">
        <f t="shared" si="1"/>
        <v>0.7388888889</v>
      </c>
      <c r="E47" s="105">
        <f t="shared" si="2"/>
        <v>2.999999999</v>
      </c>
      <c r="F47" s="96" t="s">
        <v>124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6"/>
      <c r="B48" s="82" t="s">
        <v>65</v>
      </c>
      <c r="C48" s="89">
        <v>43173.759722222225</v>
      </c>
      <c r="D48" s="84">
        <f t="shared" si="1"/>
        <v>0.7597222222</v>
      </c>
      <c r="E48" s="105">
        <f t="shared" si="2"/>
        <v>30</v>
      </c>
      <c r="F48" s="96" t="s">
        <v>124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76"/>
      <c r="B49" s="82" t="s">
        <v>109</v>
      </c>
      <c r="C49" s="89">
        <v>43173.77013888889</v>
      </c>
      <c r="D49" s="84">
        <f t="shared" si="1"/>
        <v>0.7701388889</v>
      </c>
      <c r="E49" s="105">
        <f t="shared" si="2"/>
        <v>15</v>
      </c>
      <c r="F49" s="96" t="s">
        <v>124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6"/>
      <c r="B50" s="82" t="s">
        <v>110</v>
      </c>
      <c r="C50" s="89">
        <v>43173.80694444444</v>
      </c>
      <c r="D50" s="84">
        <f t="shared" si="1"/>
        <v>0.8069444444</v>
      </c>
      <c r="E50" s="105">
        <f t="shared" si="2"/>
        <v>52.99999999</v>
      </c>
      <c r="F50" s="96" t="s">
        <v>124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76"/>
      <c r="B51" s="82" t="s">
        <v>114</v>
      </c>
      <c r="C51" s="89">
        <v>43173.80972222222</v>
      </c>
      <c r="D51" s="84">
        <f t="shared" si="1"/>
        <v>0.8097222222</v>
      </c>
      <c r="E51" s="105">
        <f t="shared" si="2"/>
        <v>4.000000003</v>
      </c>
      <c r="F51" s="96" t="s">
        <v>124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6"/>
      <c r="B52" s="82" t="s">
        <v>108</v>
      </c>
      <c r="C52" s="89">
        <v>43173.868055555555</v>
      </c>
      <c r="D52" s="84">
        <f t="shared" si="1"/>
        <v>0.8680555556</v>
      </c>
      <c r="E52" s="105">
        <f t="shared" si="2"/>
        <v>84</v>
      </c>
      <c r="F52" s="96" t="s">
        <v>124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76"/>
      <c r="B53" s="82" t="s">
        <v>107</v>
      </c>
      <c r="C53" s="89">
        <v>43173.90069444444</v>
      </c>
      <c r="D53" s="84">
        <f t="shared" si="1"/>
        <v>0.9006944444</v>
      </c>
      <c r="E53" s="105">
        <f t="shared" si="2"/>
        <v>47</v>
      </c>
      <c r="F53" s="96" t="s">
        <v>124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76"/>
      <c r="B54" s="92" t="s">
        <v>113</v>
      </c>
      <c r="C54" s="93">
        <v>43173.99722222222</v>
      </c>
      <c r="D54" s="94">
        <f t="shared" si="1"/>
        <v>0.9972222222</v>
      </c>
      <c r="E54" s="109">
        <f t="shared" si="2"/>
        <v>139</v>
      </c>
      <c r="F54" s="96" t="s">
        <v>124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76"/>
      <c r="B55" s="92" t="s">
        <v>115</v>
      </c>
      <c r="C55" s="93">
        <v>43174.02361111111</v>
      </c>
      <c r="D55" s="94">
        <f t="shared" si="1"/>
        <v>1.023611111</v>
      </c>
      <c r="E55" s="109">
        <f t="shared" si="2"/>
        <v>38</v>
      </c>
      <c r="F55" s="96" t="s">
        <v>124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76"/>
      <c r="B56" s="92" t="s">
        <v>112</v>
      </c>
      <c r="C56" s="93">
        <v>43174.025</v>
      </c>
      <c r="D56" s="94">
        <f t="shared" si="1"/>
        <v>1.025</v>
      </c>
      <c r="E56" s="109">
        <f t="shared" si="2"/>
        <v>2.000000007</v>
      </c>
      <c r="F56" s="96" t="s">
        <v>124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76"/>
      <c r="B57" s="92" t="s">
        <v>111</v>
      </c>
      <c r="C57" s="93">
        <v>43174.03611111111</v>
      </c>
      <c r="D57" s="94">
        <f t="shared" si="1"/>
        <v>1.036111111</v>
      </c>
      <c r="E57" s="109">
        <f t="shared" si="2"/>
        <v>16</v>
      </c>
      <c r="F57" s="96" t="s">
        <v>124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76"/>
      <c r="B58" s="92" t="s">
        <v>131</v>
      </c>
      <c r="C58" s="93">
        <v>43174.100694444445</v>
      </c>
      <c r="D58" s="94">
        <f t="shared" si="1"/>
        <v>1.100694444</v>
      </c>
      <c r="E58" s="109">
        <f t="shared" si="2"/>
        <v>93</v>
      </c>
      <c r="F58" s="96" t="s">
        <v>124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76"/>
      <c r="B59" s="92" t="s">
        <v>54</v>
      </c>
      <c r="C59" s="93">
        <v>43174.191666666666</v>
      </c>
      <c r="D59" s="94">
        <f t="shared" si="1"/>
        <v>1.191666667</v>
      </c>
      <c r="E59" s="109">
        <f t="shared" si="2"/>
        <v>131</v>
      </c>
      <c r="F59" s="96" t="s">
        <v>124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76"/>
      <c r="B60" s="86" t="s">
        <v>73</v>
      </c>
      <c r="C60" s="87">
        <v>43174.31458333333</v>
      </c>
      <c r="D60" s="88">
        <f t="shared" si="1"/>
        <v>1.314583333</v>
      </c>
      <c r="E60" s="112">
        <f t="shared" si="2"/>
        <v>177</v>
      </c>
      <c r="F60" s="96" t="s">
        <v>124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76"/>
      <c r="B61" s="86" t="s">
        <v>32</v>
      </c>
      <c r="C61" s="91">
        <v>43174.35625</v>
      </c>
      <c r="D61" s="88">
        <f t="shared" si="1"/>
        <v>1.35625</v>
      </c>
      <c r="E61" s="112">
        <f t="shared" si="2"/>
        <v>60</v>
      </c>
      <c r="F61" s="96" t="s">
        <v>124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76"/>
      <c r="B62" s="86" t="s">
        <v>32</v>
      </c>
      <c r="C62" s="91">
        <v>43174.36388888889</v>
      </c>
      <c r="D62" s="88">
        <f t="shared" si="1"/>
        <v>1.363888889</v>
      </c>
      <c r="E62" s="112">
        <f t="shared" si="2"/>
        <v>11</v>
      </c>
      <c r="F62" s="96" t="s">
        <v>124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76"/>
      <c r="B63" s="86" t="s">
        <v>32</v>
      </c>
      <c r="C63" s="87">
        <v>43174.38680555556</v>
      </c>
      <c r="D63" s="88">
        <f t="shared" si="1"/>
        <v>1.386805556</v>
      </c>
      <c r="E63" s="112">
        <f t="shared" si="2"/>
        <v>33</v>
      </c>
      <c r="F63" s="96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76"/>
      <c r="B64" s="4"/>
      <c r="C64" s="114"/>
      <c r="D64" s="115"/>
      <c r="E64" s="19"/>
      <c r="F64" s="1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B65" s="4"/>
      <c r="C65" s="114"/>
      <c r="D65" s="115"/>
      <c r="E65" s="19"/>
      <c r="F65" s="1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B66" s="4"/>
      <c r="C66" s="114"/>
      <c r="D66" s="115"/>
      <c r="E66" s="19"/>
      <c r="F66" s="1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67" t="s">
        <v>133</v>
      </c>
      <c r="B67" s="4"/>
      <c r="C67" s="114"/>
      <c r="D67" s="115"/>
      <c r="E67" s="19"/>
      <c r="F67" s="1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03">
        <v>43173.0</v>
      </c>
      <c r="B68" s="4"/>
      <c r="C68" s="114"/>
      <c r="D68" s="115"/>
      <c r="E68" s="19"/>
      <c r="F68" s="1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04">
        <v>43173.0</v>
      </c>
      <c r="B69" s="4"/>
      <c r="C69" s="114"/>
      <c r="D69" s="115"/>
      <c r="E69" s="19"/>
      <c r="F69" s="1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04">
        <v>43173.0</v>
      </c>
      <c r="B70" s="4"/>
      <c r="C70" s="114"/>
      <c r="D70" s="115"/>
      <c r="E70" s="19"/>
      <c r="F70" s="1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04">
        <v>43173.0</v>
      </c>
      <c r="B71" s="4"/>
      <c r="C71" s="114"/>
      <c r="D71" s="115"/>
      <c r="E71" s="19"/>
      <c r="F71" s="1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04">
        <v>43173.0</v>
      </c>
      <c r="B72" s="4"/>
      <c r="C72" s="114"/>
      <c r="D72" s="115"/>
      <c r="E72" s="19"/>
      <c r="F72" s="1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04">
        <v>43173.0</v>
      </c>
      <c r="B73" s="4"/>
      <c r="C73" s="114"/>
      <c r="D73" s="115"/>
      <c r="E73" s="19"/>
      <c r="F73" s="1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04">
        <v>43173.0</v>
      </c>
      <c r="B74" s="4"/>
      <c r="C74" s="114"/>
      <c r="D74" s="115"/>
      <c r="E74" s="19"/>
      <c r="F74" s="1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04">
        <v>43173.0</v>
      </c>
      <c r="B75" s="4"/>
      <c r="C75" s="114"/>
      <c r="D75" s="115"/>
      <c r="E75" s="19"/>
      <c r="F75" s="1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04">
        <v>43173.0</v>
      </c>
      <c r="B76" s="4"/>
      <c r="C76" s="114"/>
      <c r="D76" s="115"/>
      <c r="E76" s="19"/>
      <c r="F76" s="1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04">
        <v>43173.0</v>
      </c>
      <c r="B77" s="4"/>
      <c r="C77" s="114"/>
      <c r="D77" s="115"/>
      <c r="E77" s="19"/>
      <c r="F77" s="1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04">
        <v>43173.0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04">
        <v>43173.0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04">
        <v>43173.0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04">
        <v>43173.0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04">
        <v>43173.0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04">
        <v>43173.0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04">
        <v>43173.0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04">
        <v>43173.0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04">
        <v>43173.0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04">
        <v>43173.0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04">
        <v>43173.0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04">
        <v>43173.0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04">
        <v>43173.0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04">
        <v>43173.0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04">
        <v>43173.0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04">
        <v>43173.0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04">
        <v>43173.0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04">
        <v>43173.0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04">
        <v>43173.0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04">
        <v>43173.0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04">
        <v>43173.0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04">
        <v>43173.0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04">
        <v>43173.0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04">
        <v>43173.0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04">
        <v>43173.0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04">
        <v>43173.0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04">
        <v>43173.0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04">
        <v>43173.0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04">
        <v>43173.0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04">
        <v>43173.0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04">
        <v>43173.0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04">
        <v>43173.0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04">
        <v>43173.0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04">
        <v>43173.0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04">
        <v>43173.0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04">
        <v>43173.0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04">
        <v>43173.0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04">
        <v>43173.0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04">
        <v>43173.0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04">
        <v>43173.0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04">
        <v>43173.0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04">
        <v>43173.0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04">
        <v>43173.0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04">
        <v>43173.0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04">
        <v>43173.0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04">
        <v>43173.0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04">
        <v>43173.0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04">
        <v>43173.0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04">
        <v>43173.0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04">
        <v>43173.0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04">
        <v>43173.0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04">
        <v>43173.0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04">
        <v>43173.0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7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7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7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7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7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7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7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7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7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7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7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7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7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7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7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7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7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7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7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7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7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7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7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7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7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7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7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7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7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7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7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7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7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7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7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7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7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7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7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7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7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7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7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7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7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7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7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7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7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7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7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7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7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7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7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7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7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7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7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7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7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7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7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7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7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7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7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7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7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7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7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7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7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7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7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7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7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7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7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7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7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7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7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7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7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7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7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7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7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7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7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7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7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7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7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7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7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7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7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7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7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7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7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7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7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7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7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7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7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7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7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7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7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7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7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7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7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7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7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7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7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7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7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7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7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7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7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7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7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7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7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7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7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7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7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7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7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7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7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7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7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7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7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7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7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7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7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7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7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7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7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7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7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7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7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7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7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7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7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7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7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7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7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7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7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7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7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7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7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7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7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7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7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7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7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7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7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7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7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7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7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7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7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7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7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7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7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7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7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7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7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7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7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7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7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7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7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7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7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7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7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7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7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7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7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7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7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7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7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7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7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7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7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7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7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7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7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7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7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7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7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7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7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7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7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7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7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7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7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7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7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7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7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7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7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7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7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7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7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7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7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7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7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7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7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7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7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7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7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7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7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7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7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7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7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7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7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7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7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7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7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7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7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7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7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7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7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7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7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7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7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7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7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7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7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7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7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7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7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7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7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7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7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7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7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7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7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7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7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7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7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7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7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7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7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7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7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7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7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7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7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7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7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7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7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7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7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7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7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7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7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7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7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7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7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7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7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7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7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7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7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7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7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7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7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7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7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7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7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7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7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7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7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7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7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7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7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7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7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7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7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7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7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7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7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7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7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7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7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7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7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7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7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7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7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7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7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7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7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7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7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7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7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7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7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7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7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7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7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7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7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7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7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7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7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7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7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7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7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7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7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7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7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7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7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7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7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7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7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7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7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7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7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7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7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7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7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7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7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7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7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7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7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7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7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7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7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7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7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7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7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7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7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7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7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7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7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7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7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7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7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7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7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7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7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7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7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7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7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7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7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7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7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7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7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7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7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7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7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7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7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7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7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7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7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7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7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7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7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7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7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7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7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7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7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7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7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7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7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7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7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7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7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7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7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7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7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7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7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7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7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7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7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7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7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7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7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7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7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7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7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7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7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7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7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7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7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7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7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7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7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7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7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7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7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7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7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7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7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7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7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7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7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7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7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7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7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7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7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7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7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7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7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7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7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7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7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7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7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7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7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7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7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7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7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7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7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7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7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7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7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7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7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7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7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7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7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7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7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7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7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7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7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7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7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7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7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7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7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7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7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7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7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7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7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7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7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7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7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7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7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7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7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7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7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7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7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7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7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7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7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7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7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7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7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7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7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7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7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7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7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7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7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7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7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7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7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7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7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7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7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7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7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7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7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7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7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7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7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7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7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7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7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7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7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7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7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7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7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7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7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7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7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7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7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7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7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7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7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7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7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7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7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7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7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7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7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7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7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7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7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7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7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7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7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7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7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7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7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7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7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7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7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7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7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7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7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7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7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7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7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7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7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7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7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7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7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7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7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7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7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7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7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7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7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7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7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7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7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7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7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7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7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7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7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7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7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7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7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7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7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7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7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7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7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7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7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7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7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7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7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7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7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7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7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7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7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7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7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7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7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7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7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7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7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7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7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7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7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7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7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7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7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7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7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7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7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7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7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7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7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7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7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7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7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7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7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7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7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7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7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7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7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7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7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7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7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7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7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7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7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7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7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7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7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7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7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7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7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7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7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7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7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7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7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7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7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7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7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7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7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7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7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7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7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7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7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7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7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7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7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7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7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7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7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7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7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7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7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7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7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7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7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7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7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7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7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7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7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7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7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7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7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7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7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7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7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7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7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7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7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7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7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7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7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7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7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7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7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7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7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7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7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7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7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7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7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7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7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7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7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7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7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7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7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7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7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7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7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7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7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7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7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7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7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7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7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7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7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7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7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7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7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7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7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7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7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7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7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7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7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7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7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7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7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7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7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7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7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7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7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7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7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7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7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7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7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7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76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17.86"/>
    <col customWidth="1" min="3" max="3" width="25.43"/>
    <col customWidth="1" min="4" max="4" width="31.86"/>
    <col customWidth="1" min="5" max="5" width="23.29"/>
    <col customWidth="1" min="6" max="6" width="25.29"/>
    <col customWidth="1" min="7" max="7" width="36.57"/>
    <col customWidth="1" min="8" max="8" width="34.43"/>
  </cols>
  <sheetData>
    <row r="1">
      <c r="A1" s="1" t="s">
        <v>45</v>
      </c>
      <c r="B1" s="65" t="s">
        <v>46</v>
      </c>
      <c r="C1" s="106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07" t="s">
        <v>52</v>
      </c>
      <c r="I1" s="4"/>
      <c r="J1" s="4"/>
      <c r="K1" s="67" t="s">
        <v>53</v>
      </c>
      <c r="L1" s="68"/>
      <c r="M1" s="4"/>
      <c r="N1" s="4"/>
      <c r="O1" s="4"/>
      <c r="P1" s="68"/>
      <c r="Q1" s="4"/>
      <c r="R1" s="4"/>
      <c r="S1" s="69"/>
      <c r="T1" s="4"/>
      <c r="U1" s="4"/>
      <c r="V1" s="69"/>
      <c r="W1" s="4"/>
    </row>
    <row r="2">
      <c r="A2" s="5">
        <v>43175.0</v>
      </c>
      <c r="B2" s="70" t="s">
        <v>138</v>
      </c>
      <c r="C2" s="108">
        <v>43175.23888888889</v>
      </c>
      <c r="D2" s="72">
        <f t="shared" ref="D2:D12" si="1">C2-A65</f>
        <v>0.2388888889</v>
      </c>
      <c r="E2" s="77" t="s">
        <v>8</v>
      </c>
      <c r="F2" s="110">
        <v>43175.40416666667</v>
      </c>
      <c r="G2" s="79">
        <f t="shared" ref="G2:G53" si="2">F2-A65</f>
        <v>0.4041666667</v>
      </c>
      <c r="H2" s="111">
        <f t="shared" ref="H2:H6" si="3">60*(G2-D2)*24</f>
        <v>238</v>
      </c>
      <c r="I2" s="4"/>
      <c r="J2" s="4"/>
      <c r="K2" s="21" t="s">
        <v>55</v>
      </c>
      <c r="L2" s="4"/>
      <c r="M2" s="4"/>
      <c r="N2" s="4"/>
      <c r="O2" s="4"/>
      <c r="P2" s="4"/>
      <c r="Q2" s="4"/>
      <c r="R2" s="4"/>
      <c r="S2" s="75"/>
      <c r="T2" s="4"/>
      <c r="U2" s="4"/>
      <c r="V2" s="75"/>
      <c r="W2" s="4"/>
    </row>
    <row r="3">
      <c r="A3" s="76"/>
      <c r="B3" s="77" t="s">
        <v>8</v>
      </c>
      <c r="C3" s="110">
        <v>43175.254166666666</v>
      </c>
      <c r="D3" s="81">
        <f t="shared" si="1"/>
        <v>0.2541666667</v>
      </c>
      <c r="E3" s="82" t="s">
        <v>139</v>
      </c>
      <c r="F3" s="89">
        <v>43175.6</v>
      </c>
      <c r="G3" s="84">
        <f t="shared" si="2"/>
        <v>0.6</v>
      </c>
      <c r="H3" s="111">
        <f t="shared" si="3"/>
        <v>498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76"/>
      <c r="B4" s="77" t="s">
        <v>8</v>
      </c>
      <c r="C4" s="110">
        <v>43175.299305555556</v>
      </c>
      <c r="D4" s="81">
        <f t="shared" si="1"/>
        <v>0.2993055556</v>
      </c>
      <c r="E4" s="77" t="s">
        <v>8</v>
      </c>
      <c r="F4" s="110">
        <v>43175.402083333334</v>
      </c>
      <c r="G4" s="79">
        <f t="shared" si="2"/>
        <v>0.4020833333</v>
      </c>
      <c r="H4" s="111">
        <f t="shared" si="3"/>
        <v>148</v>
      </c>
      <c r="I4" s="19"/>
      <c r="J4" s="4"/>
      <c r="K4" s="21" t="s">
        <v>56</v>
      </c>
      <c r="L4" s="21" t="s">
        <v>57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76"/>
      <c r="B5" s="77" t="s">
        <v>8</v>
      </c>
      <c r="C5" s="110">
        <v>43175.302777777775</v>
      </c>
      <c r="D5" s="81">
        <f t="shared" si="1"/>
        <v>0.3027777778</v>
      </c>
      <c r="E5" s="77" t="s">
        <v>65</v>
      </c>
      <c r="F5" s="110">
        <v>43175.350694444445</v>
      </c>
      <c r="G5" s="79">
        <f t="shared" si="2"/>
        <v>0.3506944444</v>
      </c>
      <c r="H5" s="111">
        <f t="shared" si="3"/>
        <v>69</v>
      </c>
      <c r="I5" s="4"/>
      <c r="J5" s="4"/>
      <c r="K5" s="21" t="s">
        <v>60</v>
      </c>
      <c r="L5" s="21" t="s">
        <v>140</v>
      </c>
      <c r="M5" s="75"/>
      <c r="N5" s="4"/>
      <c r="O5" s="4"/>
      <c r="P5" s="4"/>
      <c r="Q5" s="75"/>
      <c r="R5" s="4"/>
      <c r="S5" s="4"/>
      <c r="T5" s="4"/>
      <c r="U5" s="4"/>
      <c r="V5" s="4"/>
      <c r="W5" s="75"/>
    </row>
    <row r="6">
      <c r="A6" s="12" t="s">
        <v>58</v>
      </c>
      <c r="B6" s="77" t="s">
        <v>8</v>
      </c>
      <c r="C6" s="110">
        <v>43175.305555555555</v>
      </c>
      <c r="D6" s="81">
        <f t="shared" si="1"/>
        <v>0.3055555556</v>
      </c>
      <c r="E6" s="82" t="s">
        <v>141</v>
      </c>
      <c r="F6" s="89">
        <v>43175.62847222222</v>
      </c>
      <c r="G6" s="84">
        <f t="shared" si="2"/>
        <v>0.6284722222</v>
      </c>
      <c r="H6" s="111">
        <f t="shared" si="3"/>
        <v>465</v>
      </c>
      <c r="I6" s="4"/>
      <c r="J6" s="4"/>
      <c r="K6" s="21" t="s">
        <v>64</v>
      </c>
      <c r="L6" s="21">
        <v>0.015443</v>
      </c>
      <c r="M6" s="19"/>
      <c r="N6" s="4"/>
      <c r="O6" s="4"/>
      <c r="P6" s="4"/>
      <c r="Q6" s="19"/>
      <c r="R6" s="4"/>
      <c r="S6" s="4"/>
      <c r="T6" s="4"/>
      <c r="U6" s="4"/>
      <c r="V6" s="4"/>
      <c r="W6" s="19"/>
    </row>
    <row r="7">
      <c r="A7" s="80" t="s">
        <v>62</v>
      </c>
      <c r="B7" s="77" t="s">
        <v>8</v>
      </c>
      <c r="C7" s="110">
        <v>43175.30763888889</v>
      </c>
      <c r="D7" s="81">
        <f t="shared" si="1"/>
        <v>0.3076388889</v>
      </c>
      <c r="E7" s="77" t="s">
        <v>142</v>
      </c>
      <c r="F7" s="110">
        <v>43175.52361111111</v>
      </c>
      <c r="G7" s="79">
        <f t="shared" si="2"/>
        <v>0.5236111111</v>
      </c>
      <c r="H7" s="113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3" t="s">
        <v>10</v>
      </c>
      <c r="B8" s="77" t="s">
        <v>8</v>
      </c>
      <c r="C8" s="110">
        <v>43175.30972222222</v>
      </c>
      <c r="D8" s="81">
        <f t="shared" si="1"/>
        <v>0.3097222222</v>
      </c>
      <c r="E8" s="82" t="s">
        <v>80</v>
      </c>
      <c r="F8" s="89">
        <v>43175.69652777778</v>
      </c>
      <c r="G8" s="84">
        <f t="shared" si="2"/>
        <v>0.6965277778</v>
      </c>
      <c r="H8" s="111">
        <f t="shared" ref="H8:H53" si="4">60*(G8-D8)*24</f>
        <v>557</v>
      </c>
      <c r="I8" s="19"/>
      <c r="J8" s="4"/>
      <c r="K8" s="21" t="s">
        <v>66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8" t="s">
        <v>11</v>
      </c>
      <c r="B9" s="77" t="s">
        <v>8</v>
      </c>
      <c r="C9" s="110">
        <v>43175.31736111111</v>
      </c>
      <c r="D9" s="81">
        <f t="shared" si="1"/>
        <v>0.3173611111</v>
      </c>
      <c r="E9" s="77" t="s">
        <v>143</v>
      </c>
      <c r="F9" s="110">
        <v>43175.46041666667</v>
      </c>
      <c r="G9" s="79">
        <f t="shared" si="2"/>
        <v>0.4604166667</v>
      </c>
      <c r="H9" s="111">
        <f t="shared" si="4"/>
        <v>206</v>
      </c>
      <c r="I9" s="4"/>
      <c r="J9" s="4"/>
      <c r="K9" s="21" t="s">
        <v>68</v>
      </c>
      <c r="L9" s="4">
        <f> 2</f>
        <v>2</v>
      </c>
      <c r="M9" s="19"/>
      <c r="N9" s="4"/>
      <c r="O9" s="4"/>
      <c r="P9" s="4"/>
      <c r="Q9" s="19"/>
      <c r="R9" s="4"/>
      <c r="S9" s="4"/>
      <c r="T9" s="4"/>
      <c r="U9" s="4"/>
      <c r="V9" s="75"/>
      <c r="W9" s="4"/>
    </row>
    <row r="10">
      <c r="A10" s="20" t="s">
        <v>12</v>
      </c>
      <c r="B10" s="77" t="s">
        <v>8</v>
      </c>
      <c r="C10" s="110">
        <v>43175.32083333333</v>
      </c>
      <c r="D10" s="81">
        <f t="shared" si="1"/>
        <v>0.3208333333</v>
      </c>
      <c r="E10" s="77" t="s">
        <v>8</v>
      </c>
      <c r="F10" s="110">
        <v>43175.364583333336</v>
      </c>
      <c r="G10" s="79">
        <f t="shared" si="2"/>
        <v>0.3645833333</v>
      </c>
      <c r="H10" s="111">
        <f t="shared" si="4"/>
        <v>63.00000001</v>
      </c>
      <c r="I10" s="4"/>
      <c r="J10" s="4"/>
      <c r="K10" s="21" t="s">
        <v>71</v>
      </c>
      <c r="L10" s="4">
        <f> 0</f>
        <v>0</v>
      </c>
      <c r="M10" s="19"/>
      <c r="N10" s="4"/>
      <c r="O10" s="4"/>
      <c r="P10" s="4"/>
      <c r="Q10" s="19"/>
      <c r="R10" s="4"/>
      <c r="S10" s="4"/>
      <c r="T10" s="4"/>
      <c r="U10" s="4"/>
      <c r="V10" s="4"/>
      <c r="W10" s="19"/>
    </row>
    <row r="11">
      <c r="A11" s="85" t="s">
        <v>69</v>
      </c>
      <c r="B11" s="77" t="s">
        <v>8</v>
      </c>
      <c r="C11" s="110">
        <v>43175.3375</v>
      </c>
      <c r="D11" s="81">
        <f t="shared" si="1"/>
        <v>0.3375</v>
      </c>
      <c r="E11" s="77" t="s">
        <v>8</v>
      </c>
      <c r="F11" s="110">
        <v>43175.40694444445</v>
      </c>
      <c r="G11" s="79">
        <f t="shared" si="2"/>
        <v>0.4069444444</v>
      </c>
      <c r="H11" s="111">
        <f t="shared" si="4"/>
        <v>100</v>
      </c>
      <c r="I11" s="4"/>
      <c r="J11" s="4"/>
      <c r="K11" s="21" t="s">
        <v>72</v>
      </c>
      <c r="L11" s="4">
        <f> 6.21</f>
        <v>6.21</v>
      </c>
      <c r="M11" s="19"/>
      <c r="N11" s="4"/>
      <c r="O11" s="4"/>
      <c r="P11" s="4"/>
      <c r="Q11" s="19"/>
      <c r="R11" s="4"/>
      <c r="S11" s="4"/>
      <c r="T11" s="4"/>
      <c r="U11" s="4"/>
      <c r="V11" s="4"/>
      <c r="W11" s="4"/>
    </row>
    <row r="12">
      <c r="A12" s="76"/>
      <c r="B12" s="77" t="s">
        <v>8</v>
      </c>
      <c r="C12" s="110">
        <v>43175.34027777778</v>
      </c>
      <c r="D12" s="81">
        <f t="shared" si="1"/>
        <v>0.3402777778</v>
      </c>
      <c r="E12" s="77" t="s">
        <v>87</v>
      </c>
      <c r="F12" s="110">
        <v>43175.50069444445</v>
      </c>
      <c r="G12" s="79">
        <f t="shared" si="2"/>
        <v>0.5006944444</v>
      </c>
      <c r="H12" s="111">
        <f t="shared" si="4"/>
        <v>231</v>
      </c>
      <c r="I12" s="4"/>
      <c r="J12" s="4"/>
      <c r="K12" s="21" t="s">
        <v>74</v>
      </c>
      <c r="L12" s="21" t="s">
        <v>75</v>
      </c>
      <c r="M12" s="4"/>
      <c r="N12" s="4"/>
      <c r="O12" s="4"/>
      <c r="P12" s="4"/>
      <c r="Q12" s="19"/>
      <c r="R12" s="4"/>
      <c r="S12" s="4"/>
      <c r="T12" s="4"/>
      <c r="U12" s="4"/>
      <c r="V12" s="4"/>
      <c r="W12" s="4"/>
    </row>
    <row r="13">
      <c r="A13" s="76"/>
      <c r="B13" s="77" t="s">
        <v>8</v>
      </c>
      <c r="C13" s="110">
        <v>43175.34166666667</v>
      </c>
      <c r="D13" s="81">
        <f>C13-A78</f>
        <v>0.3416666667</v>
      </c>
      <c r="E13" s="77" t="s">
        <v>89</v>
      </c>
      <c r="F13" s="110">
        <v>43175.55972222222</v>
      </c>
      <c r="G13" s="79">
        <f t="shared" si="2"/>
        <v>0.5597222222</v>
      </c>
      <c r="H13" s="111">
        <f t="shared" si="4"/>
        <v>314</v>
      </c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6"/>
      <c r="B14" s="77" t="s">
        <v>8</v>
      </c>
      <c r="C14" s="110">
        <v>43175.34722222222</v>
      </c>
      <c r="D14" s="81">
        <f t="shared" ref="D14:D20" si="5">C14-A77</f>
        <v>0.3472222222</v>
      </c>
      <c r="E14" s="82" t="s">
        <v>104</v>
      </c>
      <c r="F14" s="89">
        <v>43175.6625</v>
      </c>
      <c r="G14" s="84">
        <f t="shared" si="2"/>
        <v>0.6625</v>
      </c>
      <c r="H14" s="111">
        <f t="shared" si="4"/>
        <v>454</v>
      </c>
      <c r="I14" s="19"/>
      <c r="J14" s="4"/>
      <c r="K14" s="21" t="s">
        <v>78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B15" s="77" t="s">
        <v>8</v>
      </c>
      <c r="C15" s="110">
        <v>43175.34930555556</v>
      </c>
      <c r="D15" s="81">
        <f t="shared" si="5"/>
        <v>0.3493055556</v>
      </c>
      <c r="E15" s="77" t="s">
        <v>154</v>
      </c>
      <c r="F15" s="110">
        <v>43175.36666666667</v>
      </c>
      <c r="G15" s="79">
        <f t="shared" si="2"/>
        <v>0.3666666667</v>
      </c>
      <c r="H15" s="111">
        <f t="shared" si="4"/>
        <v>25</v>
      </c>
      <c r="K15" s="67" t="s">
        <v>72</v>
      </c>
      <c r="L15">
        <f> 0.113</f>
        <v>0.113</v>
      </c>
    </row>
    <row r="16">
      <c r="B16" s="77" t="s">
        <v>8</v>
      </c>
      <c r="C16" s="110">
        <v>43175.3625</v>
      </c>
      <c r="D16" s="81">
        <f t="shared" si="5"/>
        <v>0.3625</v>
      </c>
      <c r="E16" s="77" t="s">
        <v>99</v>
      </c>
      <c r="F16" s="110">
        <v>43175.49652777778</v>
      </c>
      <c r="G16" s="79">
        <f t="shared" si="2"/>
        <v>0.4965277778</v>
      </c>
      <c r="H16" s="111">
        <f t="shared" si="4"/>
        <v>193</v>
      </c>
      <c r="K16" s="67" t="s">
        <v>74</v>
      </c>
      <c r="L16" s="67" t="s">
        <v>134</v>
      </c>
    </row>
    <row r="17">
      <c r="B17" s="77" t="s">
        <v>8</v>
      </c>
      <c r="C17" s="110">
        <v>43175.364583333336</v>
      </c>
      <c r="D17" s="81">
        <f t="shared" si="5"/>
        <v>0.3645833333</v>
      </c>
      <c r="E17" s="77" t="s">
        <v>8</v>
      </c>
      <c r="F17" s="110">
        <v>43175.38611111111</v>
      </c>
      <c r="G17" s="79">
        <f t="shared" si="2"/>
        <v>0.3861111111</v>
      </c>
      <c r="H17" s="111">
        <f t="shared" si="4"/>
        <v>31</v>
      </c>
    </row>
    <row r="18">
      <c r="B18" s="77" t="s">
        <v>8</v>
      </c>
      <c r="C18" s="110">
        <v>43175.37013888889</v>
      </c>
      <c r="D18" s="81">
        <f t="shared" si="5"/>
        <v>0.3701388889</v>
      </c>
      <c r="E18" s="77" t="s">
        <v>155</v>
      </c>
      <c r="F18" s="110">
        <v>43175.525</v>
      </c>
      <c r="G18" s="79">
        <f t="shared" si="2"/>
        <v>0.525</v>
      </c>
      <c r="H18" s="111">
        <f t="shared" si="4"/>
        <v>223</v>
      </c>
      <c r="L18" s="67" t="s">
        <v>81</v>
      </c>
    </row>
    <row r="19">
      <c r="B19" s="77" t="s">
        <v>8</v>
      </c>
      <c r="C19" s="110">
        <v>43175.379166666666</v>
      </c>
      <c r="D19" s="81">
        <f t="shared" si="5"/>
        <v>0.3791666667</v>
      </c>
      <c r="E19" s="77" t="s">
        <v>65</v>
      </c>
      <c r="F19" s="110">
        <v>43175.38125</v>
      </c>
      <c r="G19" s="79">
        <f t="shared" si="2"/>
        <v>0.38125</v>
      </c>
      <c r="H19" s="111">
        <f t="shared" si="4"/>
        <v>2.999999999</v>
      </c>
    </row>
    <row r="20">
      <c r="B20" s="77" t="s">
        <v>8</v>
      </c>
      <c r="C20" s="110">
        <v>43175.38611111111</v>
      </c>
      <c r="D20" s="81">
        <f t="shared" si="5"/>
        <v>0.3861111111</v>
      </c>
      <c r="E20" s="77" t="s">
        <v>8</v>
      </c>
      <c r="F20" s="110">
        <v>43175.4375</v>
      </c>
      <c r="G20" s="79">
        <f t="shared" si="2"/>
        <v>0.4375</v>
      </c>
      <c r="H20" s="111">
        <f t="shared" si="4"/>
        <v>74</v>
      </c>
      <c r="K20" s="67" t="s">
        <v>84</v>
      </c>
      <c r="L20">
        <f> 52</f>
        <v>52</v>
      </c>
    </row>
    <row r="21">
      <c r="B21" s="77" t="s">
        <v>8</v>
      </c>
      <c r="C21" s="110">
        <v>43175.39166666667</v>
      </c>
      <c r="D21" s="81">
        <f t="shared" ref="D21:D30" si="6">C21-A85</f>
        <v>0.3916666667</v>
      </c>
      <c r="E21" s="77" t="s">
        <v>95</v>
      </c>
      <c r="F21" s="110">
        <v>43175.58125</v>
      </c>
      <c r="G21" s="79">
        <f t="shared" si="2"/>
        <v>0.58125</v>
      </c>
      <c r="H21" s="111">
        <f t="shared" si="4"/>
        <v>273</v>
      </c>
      <c r="K21" s="67" t="s">
        <v>86</v>
      </c>
      <c r="L21">
        <f> 1</f>
        <v>1</v>
      </c>
    </row>
    <row r="22">
      <c r="B22" s="77" t="s">
        <v>8</v>
      </c>
      <c r="C22" s="110">
        <v>43175.395833333336</v>
      </c>
      <c r="D22" s="81">
        <f t="shared" si="6"/>
        <v>0.3958333333</v>
      </c>
      <c r="E22" s="77" t="s">
        <v>8</v>
      </c>
      <c r="F22" s="110">
        <v>43175.52916666667</v>
      </c>
      <c r="G22" s="79">
        <f t="shared" si="2"/>
        <v>0.5291666667</v>
      </c>
      <c r="H22" s="111">
        <f t="shared" si="4"/>
        <v>192</v>
      </c>
      <c r="K22" s="67" t="s">
        <v>88</v>
      </c>
      <c r="L22">
        <f> 4310</f>
        <v>4310</v>
      </c>
    </row>
    <row r="23">
      <c r="B23" s="77" t="s">
        <v>8</v>
      </c>
      <c r="C23" s="110">
        <v>43175.39722222222</v>
      </c>
      <c r="D23" s="81">
        <f t="shared" si="6"/>
        <v>0.3972222222</v>
      </c>
      <c r="E23" s="77" t="s">
        <v>8</v>
      </c>
      <c r="F23" s="110">
        <v>43175.433333333334</v>
      </c>
      <c r="G23" s="79">
        <f t="shared" si="2"/>
        <v>0.4333333333</v>
      </c>
      <c r="H23" s="111">
        <f t="shared" si="4"/>
        <v>52</v>
      </c>
      <c r="K23" s="67" t="s">
        <v>90</v>
      </c>
      <c r="L23">
        <f> 319</f>
        <v>319</v>
      </c>
    </row>
    <row r="24">
      <c r="B24" s="77" t="s">
        <v>8</v>
      </c>
      <c r="C24" s="110">
        <v>43175.4</v>
      </c>
      <c r="D24" s="81">
        <f t="shared" si="6"/>
        <v>0.4</v>
      </c>
      <c r="E24" s="82" t="s">
        <v>65</v>
      </c>
      <c r="F24" s="89">
        <v>43175.760416666664</v>
      </c>
      <c r="G24" s="84">
        <f t="shared" si="2"/>
        <v>0.7604166667</v>
      </c>
      <c r="H24" s="111">
        <f t="shared" si="4"/>
        <v>519</v>
      </c>
      <c r="K24" s="67" t="s">
        <v>91</v>
      </c>
      <c r="L24">
        <f> 590</f>
        <v>590</v>
      </c>
    </row>
    <row r="25">
      <c r="B25" s="77" t="s">
        <v>8</v>
      </c>
      <c r="C25" s="110">
        <v>43175.402083333334</v>
      </c>
      <c r="D25" s="81">
        <f t="shared" si="6"/>
        <v>0.4020833333</v>
      </c>
      <c r="E25" s="77" t="s">
        <v>54</v>
      </c>
      <c r="F25" s="110">
        <v>43175.552083333336</v>
      </c>
      <c r="G25" s="79">
        <f t="shared" si="2"/>
        <v>0.5520833333</v>
      </c>
      <c r="H25" s="111">
        <f t="shared" si="4"/>
        <v>216</v>
      </c>
    </row>
    <row r="26">
      <c r="B26" s="77" t="s">
        <v>8</v>
      </c>
      <c r="C26" s="110">
        <v>43175.40416666667</v>
      </c>
      <c r="D26" s="81">
        <f t="shared" si="6"/>
        <v>0.4041666667</v>
      </c>
      <c r="E26" s="77" t="s">
        <v>8</v>
      </c>
      <c r="F26" s="110">
        <v>43175.48819444444</v>
      </c>
      <c r="G26" s="79">
        <f t="shared" si="2"/>
        <v>0.4881944444</v>
      </c>
      <c r="H26" s="111">
        <f t="shared" si="4"/>
        <v>121</v>
      </c>
      <c r="L26" s="67" t="s">
        <v>94</v>
      </c>
    </row>
    <row r="27">
      <c r="B27" s="77" t="s">
        <v>8</v>
      </c>
      <c r="C27" s="110">
        <v>43175.40694444445</v>
      </c>
      <c r="D27" s="81">
        <f t="shared" si="6"/>
        <v>0.4069444444</v>
      </c>
      <c r="E27" s="77" t="s">
        <v>156</v>
      </c>
      <c r="F27" s="110">
        <v>43175.52569444444</v>
      </c>
      <c r="G27" s="79">
        <f t="shared" si="2"/>
        <v>0.5256944444</v>
      </c>
      <c r="H27" s="111">
        <f t="shared" si="4"/>
        <v>171</v>
      </c>
    </row>
    <row r="28">
      <c r="B28" s="77" t="s">
        <v>8</v>
      </c>
      <c r="C28" s="110">
        <v>43175.40902777778</v>
      </c>
      <c r="D28" s="81">
        <f t="shared" si="6"/>
        <v>0.4090277778</v>
      </c>
      <c r="E28" s="77" t="s">
        <v>157</v>
      </c>
      <c r="F28" s="110">
        <v>43175.558333333334</v>
      </c>
      <c r="G28" s="79">
        <f t="shared" si="2"/>
        <v>0.5583333333</v>
      </c>
      <c r="H28" s="111">
        <f t="shared" si="4"/>
        <v>215</v>
      </c>
      <c r="K28" s="67" t="s">
        <v>96</v>
      </c>
      <c r="L28" s="67" t="s">
        <v>158</v>
      </c>
    </row>
    <row r="29">
      <c r="B29" s="77" t="s">
        <v>8</v>
      </c>
      <c r="C29" s="110">
        <v>43175.410416666666</v>
      </c>
      <c r="D29" s="81">
        <f t="shared" si="6"/>
        <v>0.4104166667</v>
      </c>
      <c r="E29" s="77" t="s">
        <v>8</v>
      </c>
      <c r="F29" s="110">
        <v>43175.57013888889</v>
      </c>
      <c r="G29" s="79">
        <f t="shared" si="2"/>
        <v>0.5701388889</v>
      </c>
      <c r="H29" s="111">
        <f t="shared" si="4"/>
        <v>230</v>
      </c>
      <c r="K29" s="67" t="s">
        <v>98</v>
      </c>
      <c r="L29">
        <f> 7</f>
        <v>7</v>
      </c>
    </row>
    <row r="30">
      <c r="B30" s="77" t="s">
        <v>8</v>
      </c>
      <c r="C30" s="110">
        <v>43175.4125</v>
      </c>
      <c r="D30" s="81">
        <f t="shared" si="6"/>
        <v>0.4125</v>
      </c>
      <c r="E30" s="82" t="s">
        <v>154</v>
      </c>
      <c r="F30" s="89">
        <v>43175.657638888886</v>
      </c>
      <c r="G30" s="84">
        <f t="shared" si="2"/>
        <v>0.6576388889</v>
      </c>
      <c r="H30" s="111">
        <f t="shared" si="4"/>
        <v>353</v>
      </c>
    </row>
    <row r="31">
      <c r="B31" s="77" t="s">
        <v>8</v>
      </c>
      <c r="C31" s="110">
        <v>43175.419444444444</v>
      </c>
      <c r="D31" s="81">
        <f t="shared" ref="D31:D41" si="7">C31-A96</f>
        <v>0.4194444444</v>
      </c>
      <c r="E31" s="82" t="s">
        <v>106</v>
      </c>
      <c r="F31" s="89">
        <v>43175.59305555555</v>
      </c>
      <c r="G31" s="84">
        <f t="shared" si="2"/>
        <v>0.5930555556</v>
      </c>
      <c r="H31" s="111">
        <f t="shared" si="4"/>
        <v>250</v>
      </c>
    </row>
    <row r="32">
      <c r="B32" s="77" t="s">
        <v>8</v>
      </c>
      <c r="C32" s="110">
        <v>43175.42152777778</v>
      </c>
      <c r="D32" s="81">
        <f t="shared" si="7"/>
        <v>0.4215277778</v>
      </c>
      <c r="E32" s="82" t="s">
        <v>159</v>
      </c>
      <c r="F32" s="89">
        <v>43175.645833333336</v>
      </c>
      <c r="G32" s="84">
        <f t="shared" si="2"/>
        <v>0.6458333333</v>
      </c>
      <c r="H32" s="111">
        <f t="shared" si="4"/>
        <v>323</v>
      </c>
    </row>
    <row r="33">
      <c r="B33" s="77" t="s">
        <v>8</v>
      </c>
      <c r="C33" s="110">
        <v>43175.430555555555</v>
      </c>
      <c r="D33" s="81">
        <f t="shared" si="7"/>
        <v>0.4305555556</v>
      </c>
      <c r="E33" s="82" t="s">
        <v>160</v>
      </c>
      <c r="F33" s="89">
        <v>43175.62430555555</v>
      </c>
      <c r="G33" s="84">
        <f t="shared" si="2"/>
        <v>0.6243055556</v>
      </c>
      <c r="H33" s="111">
        <f t="shared" si="4"/>
        <v>279</v>
      </c>
    </row>
    <row r="34">
      <c r="B34" s="77" t="s">
        <v>8</v>
      </c>
      <c r="C34" s="110">
        <v>43175.433333333334</v>
      </c>
      <c r="D34" s="81">
        <f t="shared" si="7"/>
        <v>0.4333333333</v>
      </c>
      <c r="E34" s="77" t="s">
        <v>65</v>
      </c>
      <c r="F34" s="110">
        <v>43175.455555555556</v>
      </c>
      <c r="G34" s="79">
        <f t="shared" si="2"/>
        <v>0.4555555556</v>
      </c>
      <c r="H34" s="111">
        <f t="shared" si="4"/>
        <v>32</v>
      </c>
    </row>
    <row r="35">
      <c r="B35" s="77" t="s">
        <v>8</v>
      </c>
      <c r="C35" s="110">
        <v>43175.4375</v>
      </c>
      <c r="D35" s="81">
        <f t="shared" si="7"/>
        <v>0.4375</v>
      </c>
      <c r="E35" s="77" t="s">
        <v>8</v>
      </c>
      <c r="F35" s="110">
        <v>43175.458333333336</v>
      </c>
      <c r="G35" s="79">
        <f t="shared" si="2"/>
        <v>0.4583333333</v>
      </c>
      <c r="H35" s="111">
        <f t="shared" si="4"/>
        <v>30</v>
      </c>
    </row>
    <row r="36">
      <c r="B36" s="77" t="s">
        <v>8</v>
      </c>
      <c r="C36" s="110">
        <v>43175.458333333336</v>
      </c>
      <c r="D36" s="81">
        <f t="shared" si="7"/>
        <v>0.4583333333</v>
      </c>
      <c r="E36" s="77" t="s">
        <v>161</v>
      </c>
      <c r="F36" s="110">
        <v>43175.552777777775</v>
      </c>
      <c r="G36" s="79">
        <f t="shared" si="2"/>
        <v>0.5527777778</v>
      </c>
      <c r="H36" s="111">
        <f t="shared" si="4"/>
        <v>136</v>
      </c>
    </row>
    <row r="37">
      <c r="B37" s="77" t="s">
        <v>8</v>
      </c>
      <c r="C37" s="110">
        <v>43175.467361111114</v>
      </c>
      <c r="D37" s="81">
        <f t="shared" si="7"/>
        <v>0.4673611111</v>
      </c>
      <c r="E37" s="82" t="s">
        <v>162</v>
      </c>
      <c r="F37" s="89">
        <v>43175.589583333334</v>
      </c>
      <c r="G37" s="84">
        <f t="shared" si="2"/>
        <v>0.5895833333</v>
      </c>
      <c r="H37" s="111">
        <f t="shared" si="4"/>
        <v>176</v>
      </c>
    </row>
    <row r="38">
      <c r="B38" s="77" t="s">
        <v>8</v>
      </c>
      <c r="C38" s="110">
        <v>43175.47430555556</v>
      </c>
      <c r="D38" s="81">
        <f t="shared" si="7"/>
        <v>0.4743055556</v>
      </c>
      <c r="E38" s="82" t="s">
        <v>102</v>
      </c>
      <c r="F38" s="89">
        <v>43175.618055555555</v>
      </c>
      <c r="G38" s="84">
        <f t="shared" si="2"/>
        <v>0.6180555556</v>
      </c>
      <c r="H38" s="111">
        <f t="shared" si="4"/>
        <v>207</v>
      </c>
    </row>
    <row r="39">
      <c r="B39" s="77" t="s">
        <v>8</v>
      </c>
      <c r="C39" s="110">
        <v>43175.48819444444</v>
      </c>
      <c r="D39" s="81">
        <f t="shared" si="7"/>
        <v>0.4881944444</v>
      </c>
      <c r="E39" s="82" t="s">
        <v>20</v>
      </c>
      <c r="F39" s="89">
        <v>43175.584027777775</v>
      </c>
      <c r="G39" s="84">
        <f t="shared" si="2"/>
        <v>0.5840277778</v>
      </c>
      <c r="H39" s="111">
        <f t="shared" si="4"/>
        <v>138</v>
      </c>
    </row>
    <row r="40">
      <c r="B40" s="77" t="s">
        <v>8</v>
      </c>
      <c r="C40" s="110">
        <v>43175.50277777778</v>
      </c>
      <c r="D40" s="81">
        <f t="shared" si="7"/>
        <v>0.5027777778</v>
      </c>
      <c r="E40" s="82" t="s">
        <v>163</v>
      </c>
      <c r="F40" s="89">
        <v>43175.66111111111</v>
      </c>
      <c r="G40" s="84">
        <f t="shared" si="2"/>
        <v>0.6611111111</v>
      </c>
      <c r="H40" s="111">
        <f t="shared" si="4"/>
        <v>228</v>
      </c>
    </row>
    <row r="41">
      <c r="B41" s="77" t="s">
        <v>8</v>
      </c>
      <c r="C41" s="110">
        <v>43175.52916666667</v>
      </c>
      <c r="D41" s="81">
        <f t="shared" si="7"/>
        <v>0.5291666667</v>
      </c>
      <c r="E41" s="82" t="s">
        <v>20</v>
      </c>
      <c r="F41" s="89">
        <v>43175.620833333334</v>
      </c>
      <c r="G41" s="84">
        <f t="shared" si="2"/>
        <v>0.6208333333</v>
      </c>
      <c r="H41" s="111">
        <f t="shared" si="4"/>
        <v>132</v>
      </c>
    </row>
    <row r="42">
      <c r="B42" s="77" t="s">
        <v>8</v>
      </c>
      <c r="C42" s="110">
        <v>43175.53472222222</v>
      </c>
      <c r="D42" s="81">
        <f t="shared" ref="D42:D53" si="8">C42-A108</f>
        <v>0.5347222222</v>
      </c>
      <c r="E42" s="86" t="s">
        <v>30</v>
      </c>
      <c r="F42" s="91">
        <v>43178.524305555555</v>
      </c>
      <c r="G42" s="88">
        <f t="shared" si="2"/>
        <v>3.524305556</v>
      </c>
      <c r="H42" s="111">
        <f t="shared" si="4"/>
        <v>4305</v>
      </c>
    </row>
    <row r="43">
      <c r="B43" s="77" t="s">
        <v>8</v>
      </c>
      <c r="C43" s="110">
        <v>43175.57013888889</v>
      </c>
      <c r="D43" s="81">
        <f t="shared" si="8"/>
        <v>0.5701388889</v>
      </c>
      <c r="E43" s="82" t="s">
        <v>85</v>
      </c>
      <c r="F43" s="89">
        <v>43175.70486111111</v>
      </c>
      <c r="G43" s="84">
        <f t="shared" si="2"/>
        <v>0.7048611111</v>
      </c>
      <c r="H43" s="111">
        <f t="shared" si="4"/>
        <v>194</v>
      </c>
    </row>
    <row r="44">
      <c r="B44" s="82" t="s">
        <v>20</v>
      </c>
      <c r="C44" s="89">
        <v>43175.584027777775</v>
      </c>
      <c r="D44" s="90">
        <f t="shared" si="8"/>
        <v>0.5840277778</v>
      </c>
      <c r="E44" s="82" t="s">
        <v>164</v>
      </c>
      <c r="F44" s="89">
        <v>43175.66388888889</v>
      </c>
      <c r="G44" s="84">
        <f t="shared" si="2"/>
        <v>0.6638888889</v>
      </c>
      <c r="H44" s="111">
        <f t="shared" si="4"/>
        <v>115</v>
      </c>
    </row>
    <row r="45">
      <c r="B45" s="82" t="s">
        <v>20</v>
      </c>
      <c r="C45" s="89">
        <v>43175.59583333333</v>
      </c>
      <c r="D45" s="90">
        <f t="shared" si="8"/>
        <v>0.5958333333</v>
      </c>
      <c r="E45" s="92" t="s">
        <v>165</v>
      </c>
      <c r="F45" s="93">
        <v>43176.05694444444</v>
      </c>
      <c r="G45" s="94">
        <f t="shared" si="2"/>
        <v>1.056944444</v>
      </c>
      <c r="H45" s="111">
        <f t="shared" si="4"/>
        <v>664</v>
      </c>
    </row>
    <row r="46">
      <c r="B46" s="82" t="s">
        <v>20</v>
      </c>
      <c r="C46" s="89">
        <v>43175.620833333334</v>
      </c>
      <c r="D46" s="90">
        <f t="shared" si="8"/>
        <v>0.6208333333</v>
      </c>
      <c r="E46" s="92" t="s">
        <v>112</v>
      </c>
      <c r="F46" s="93">
        <v>43175.93819444445</v>
      </c>
      <c r="G46" s="94">
        <f t="shared" si="2"/>
        <v>0.9381944444</v>
      </c>
      <c r="H46" s="111">
        <f t="shared" si="4"/>
        <v>457</v>
      </c>
    </row>
    <row r="47">
      <c r="B47" s="82" t="s">
        <v>20</v>
      </c>
      <c r="C47" s="89">
        <v>43175.62777777778</v>
      </c>
      <c r="D47" s="90">
        <f t="shared" si="8"/>
        <v>0.6277777778</v>
      </c>
      <c r="E47" s="82" t="s">
        <v>20</v>
      </c>
      <c r="F47" s="89">
        <v>43175.71111111111</v>
      </c>
      <c r="G47" s="84">
        <f t="shared" si="2"/>
        <v>0.7111111111</v>
      </c>
      <c r="H47" s="111">
        <f t="shared" si="4"/>
        <v>120</v>
      </c>
    </row>
    <row r="48">
      <c r="B48" s="82" t="s">
        <v>20</v>
      </c>
      <c r="C48" s="89">
        <v>43175.666666666664</v>
      </c>
      <c r="D48" s="90">
        <f t="shared" si="8"/>
        <v>0.6666666667</v>
      </c>
      <c r="E48" s="92" t="s">
        <v>166</v>
      </c>
      <c r="F48" s="93">
        <v>43176.06458333333</v>
      </c>
      <c r="G48" s="94">
        <f t="shared" si="2"/>
        <v>1.064583333</v>
      </c>
      <c r="H48" s="111">
        <f t="shared" si="4"/>
        <v>573</v>
      </c>
    </row>
    <row r="49">
      <c r="B49" s="82" t="s">
        <v>20</v>
      </c>
      <c r="C49" s="89">
        <v>43175.71111111111</v>
      </c>
      <c r="D49" s="90">
        <f t="shared" si="8"/>
        <v>0.7111111111</v>
      </c>
      <c r="E49" s="82" t="s">
        <v>167</v>
      </c>
      <c r="F49" s="89">
        <v>43175.78958333333</v>
      </c>
      <c r="G49" s="84">
        <f t="shared" si="2"/>
        <v>0.7895833333</v>
      </c>
      <c r="H49" s="111">
        <f t="shared" si="4"/>
        <v>113</v>
      </c>
    </row>
    <row r="50">
      <c r="B50" s="82" t="s">
        <v>20</v>
      </c>
      <c r="C50" s="89">
        <v>43175.75486111111</v>
      </c>
      <c r="D50" s="90">
        <f t="shared" si="8"/>
        <v>0.7548611111</v>
      </c>
      <c r="E50" s="92" t="s">
        <v>168</v>
      </c>
      <c r="F50" s="93">
        <v>43176.14444444444</v>
      </c>
      <c r="G50" s="94">
        <f t="shared" si="2"/>
        <v>1.144444444</v>
      </c>
      <c r="H50" s="111">
        <f t="shared" si="4"/>
        <v>561</v>
      </c>
    </row>
    <row r="51">
      <c r="B51" s="82" t="s">
        <v>20</v>
      </c>
      <c r="C51" s="89">
        <v>43175.82361111111</v>
      </c>
      <c r="D51" s="90">
        <f t="shared" si="8"/>
        <v>0.8236111111</v>
      </c>
      <c r="E51" s="86" t="s">
        <v>30</v>
      </c>
      <c r="F51" s="91">
        <v>43176.27638888889</v>
      </c>
      <c r="G51" s="88">
        <f t="shared" si="2"/>
        <v>1.276388889</v>
      </c>
      <c r="H51" s="111">
        <f t="shared" si="4"/>
        <v>652</v>
      </c>
    </row>
    <row r="52">
      <c r="B52" s="82" t="s">
        <v>20</v>
      </c>
      <c r="C52" s="89">
        <v>43175.83611111111</v>
      </c>
      <c r="D52" s="90">
        <f t="shared" si="8"/>
        <v>0.8361111111</v>
      </c>
      <c r="E52" s="92" t="s">
        <v>169</v>
      </c>
      <c r="F52" s="93">
        <v>43176.08125</v>
      </c>
      <c r="G52" s="94">
        <f t="shared" si="2"/>
        <v>1.08125</v>
      </c>
      <c r="H52" s="111">
        <f t="shared" si="4"/>
        <v>353</v>
      </c>
    </row>
    <row r="53">
      <c r="B53" s="82" t="s">
        <v>20</v>
      </c>
      <c r="C53" s="89">
        <v>43175.868055555555</v>
      </c>
      <c r="D53" s="90">
        <f t="shared" si="8"/>
        <v>0.8680555556</v>
      </c>
      <c r="E53" s="92" t="s">
        <v>131</v>
      </c>
      <c r="F53" s="93">
        <v>43176.075694444444</v>
      </c>
      <c r="G53" s="94">
        <f t="shared" si="2"/>
        <v>1.075694444</v>
      </c>
      <c r="H53" s="111">
        <f t="shared" si="4"/>
        <v>299</v>
      </c>
    </row>
    <row r="54">
      <c r="B54" s="123"/>
      <c r="C54" s="63"/>
      <c r="D54" s="124"/>
      <c r="E54" s="63"/>
      <c r="F54" s="125"/>
      <c r="G54" s="126"/>
      <c r="H54" s="127"/>
    </row>
    <row r="55">
      <c r="B55" s="123"/>
      <c r="C55" s="63"/>
      <c r="D55" s="124"/>
      <c r="E55" s="63"/>
      <c r="F55" s="125"/>
      <c r="G55" s="126"/>
      <c r="H55" s="127"/>
    </row>
    <row r="56">
      <c r="B56" s="123"/>
      <c r="C56" s="63"/>
      <c r="D56" s="124"/>
      <c r="G56" s="126"/>
      <c r="H56" s="128"/>
    </row>
    <row r="57">
      <c r="B57" s="123"/>
      <c r="C57" s="63"/>
      <c r="D57" s="124"/>
      <c r="G57" s="126"/>
      <c r="H57" s="128"/>
    </row>
    <row r="58">
      <c r="B58" s="123"/>
      <c r="C58" s="63"/>
      <c r="D58" s="124"/>
      <c r="H58" s="128"/>
    </row>
    <row r="59">
      <c r="B59" s="123"/>
      <c r="C59" s="63"/>
      <c r="D59" s="124"/>
      <c r="H59" s="128"/>
    </row>
    <row r="60">
      <c r="H60" s="128"/>
    </row>
    <row r="61">
      <c r="H61" s="128"/>
    </row>
    <row r="62">
      <c r="H62" s="128"/>
    </row>
    <row r="63">
      <c r="A63" s="67" t="s">
        <v>133</v>
      </c>
      <c r="H63" s="128"/>
    </row>
    <row r="64">
      <c r="A64" s="103">
        <v>43175.0</v>
      </c>
      <c r="H64" s="128"/>
    </row>
    <row r="65">
      <c r="A65" s="104">
        <v>43175.0</v>
      </c>
      <c r="H65" s="128"/>
    </row>
    <row r="66">
      <c r="A66" s="104">
        <v>43175.0</v>
      </c>
      <c r="H66" s="128"/>
    </row>
    <row r="67">
      <c r="A67" s="104">
        <v>43175.0</v>
      </c>
      <c r="H67" s="128"/>
    </row>
    <row r="68">
      <c r="A68" s="104">
        <v>43175.0</v>
      </c>
      <c r="H68" s="128"/>
    </row>
    <row r="69">
      <c r="A69" s="104">
        <v>43175.0</v>
      </c>
      <c r="H69" s="128"/>
    </row>
    <row r="70">
      <c r="A70" s="104">
        <v>43175.0</v>
      </c>
      <c r="H70" s="128"/>
    </row>
    <row r="71">
      <c r="A71" s="104">
        <v>43175.0</v>
      </c>
      <c r="H71" s="128"/>
    </row>
    <row r="72">
      <c r="A72" s="104">
        <v>43175.0</v>
      </c>
      <c r="H72" s="128"/>
    </row>
    <row r="73">
      <c r="A73" s="104">
        <v>43175.0</v>
      </c>
      <c r="H73" s="128"/>
    </row>
    <row r="74">
      <c r="A74" s="104">
        <v>43175.0</v>
      </c>
      <c r="H74" s="128"/>
    </row>
    <row r="75">
      <c r="A75" s="104">
        <v>43175.0</v>
      </c>
      <c r="H75" s="128"/>
    </row>
    <row r="76">
      <c r="A76" s="104">
        <v>43175.0</v>
      </c>
      <c r="H76" s="128"/>
    </row>
    <row r="77">
      <c r="A77" s="104">
        <v>43175.0</v>
      </c>
      <c r="H77" s="128"/>
    </row>
    <row r="78">
      <c r="A78" s="104">
        <v>43175.0</v>
      </c>
      <c r="H78" s="128"/>
    </row>
    <row r="79">
      <c r="A79" s="104">
        <v>43175.0</v>
      </c>
      <c r="H79" s="128"/>
    </row>
    <row r="80">
      <c r="A80" s="104">
        <v>43175.0</v>
      </c>
      <c r="H80" s="128"/>
    </row>
    <row r="81">
      <c r="A81" s="104">
        <v>43175.0</v>
      </c>
      <c r="H81" s="128"/>
    </row>
    <row r="82">
      <c r="A82" s="104">
        <v>43175.0</v>
      </c>
      <c r="H82" s="128"/>
    </row>
    <row r="83">
      <c r="A83" s="104">
        <v>43175.0</v>
      </c>
      <c r="H83" s="128"/>
    </row>
    <row r="84">
      <c r="A84" s="104">
        <v>43175.0</v>
      </c>
      <c r="H84" s="128"/>
    </row>
    <row r="85">
      <c r="A85" s="104">
        <v>43175.0</v>
      </c>
      <c r="H85" s="128"/>
    </row>
    <row r="86">
      <c r="A86" s="104">
        <v>43175.0</v>
      </c>
      <c r="H86" s="128"/>
    </row>
    <row r="87">
      <c r="A87" s="104">
        <v>43175.0</v>
      </c>
      <c r="H87" s="128"/>
    </row>
    <row r="88">
      <c r="A88" s="104">
        <v>43175.0</v>
      </c>
      <c r="H88" s="128"/>
    </row>
    <row r="89">
      <c r="A89" s="104">
        <v>43175.0</v>
      </c>
      <c r="H89" s="128"/>
    </row>
    <row r="90">
      <c r="A90" s="104">
        <v>43175.0</v>
      </c>
      <c r="H90" s="128"/>
    </row>
    <row r="91">
      <c r="A91" s="104">
        <v>43175.0</v>
      </c>
      <c r="H91" s="128"/>
    </row>
    <row r="92">
      <c r="A92" s="104">
        <v>43175.0</v>
      </c>
      <c r="H92" s="128"/>
    </row>
    <row r="93">
      <c r="A93" s="104">
        <v>43175.0</v>
      </c>
      <c r="H93" s="128"/>
    </row>
    <row r="94">
      <c r="A94" s="104">
        <v>43175.0</v>
      </c>
      <c r="H94" s="129"/>
    </row>
    <row r="95">
      <c r="A95" s="104">
        <v>43175.0</v>
      </c>
      <c r="H95" s="129"/>
    </row>
    <row r="96">
      <c r="A96" s="104">
        <v>43175.0</v>
      </c>
      <c r="H96" s="129"/>
    </row>
    <row r="97">
      <c r="A97" s="104">
        <v>43175.0</v>
      </c>
      <c r="H97" s="129"/>
    </row>
    <row r="98">
      <c r="A98" s="104">
        <v>43175.0</v>
      </c>
      <c r="H98" s="129"/>
    </row>
    <row r="99">
      <c r="A99" s="104">
        <v>43175.0</v>
      </c>
      <c r="H99" s="129"/>
    </row>
    <row r="100">
      <c r="A100" s="104">
        <v>43175.0</v>
      </c>
      <c r="H100" s="129"/>
    </row>
    <row r="101">
      <c r="A101" s="104">
        <v>43175.0</v>
      </c>
      <c r="H101" s="129"/>
    </row>
    <row r="102">
      <c r="A102" s="104">
        <v>43175.0</v>
      </c>
      <c r="H102" s="129"/>
    </row>
    <row r="103">
      <c r="A103" s="104">
        <v>43175.0</v>
      </c>
      <c r="H103" s="129"/>
    </row>
    <row r="104">
      <c r="A104" s="104">
        <v>43175.0</v>
      </c>
      <c r="H104" s="129"/>
    </row>
    <row r="105">
      <c r="A105" s="104">
        <v>43175.0</v>
      </c>
      <c r="H105" s="129"/>
    </row>
    <row r="106">
      <c r="A106" s="104">
        <v>43175.0</v>
      </c>
      <c r="H106" s="129"/>
    </row>
    <row r="107">
      <c r="A107" s="104">
        <v>43175.0</v>
      </c>
      <c r="H107" s="129"/>
    </row>
    <row r="108">
      <c r="A108" s="104">
        <v>43175.0</v>
      </c>
      <c r="H108" s="129"/>
    </row>
    <row r="109">
      <c r="A109" s="104">
        <v>43175.0</v>
      </c>
      <c r="H109" s="129"/>
    </row>
    <row r="110">
      <c r="A110" s="104">
        <v>43175.0</v>
      </c>
      <c r="H110" s="129"/>
    </row>
    <row r="111">
      <c r="A111" s="104">
        <v>43175.0</v>
      </c>
      <c r="H111" s="129"/>
    </row>
    <row r="112">
      <c r="A112" s="104">
        <v>43175.0</v>
      </c>
      <c r="H112" s="129"/>
    </row>
    <row r="113">
      <c r="A113" s="104">
        <v>43175.0</v>
      </c>
      <c r="H113" s="129"/>
    </row>
    <row r="114">
      <c r="A114" s="104">
        <v>43175.0</v>
      </c>
      <c r="H114" s="129"/>
    </row>
    <row r="115">
      <c r="A115" s="104">
        <v>43175.0</v>
      </c>
      <c r="H115" s="129"/>
    </row>
    <row r="116">
      <c r="A116" s="104">
        <v>43175.0</v>
      </c>
      <c r="H116" s="129"/>
    </row>
    <row r="117">
      <c r="A117" s="104">
        <v>43175.0</v>
      </c>
      <c r="H117" s="129"/>
    </row>
    <row r="118">
      <c r="A118" s="104">
        <v>43175.0</v>
      </c>
      <c r="H118" s="129"/>
    </row>
    <row r="119">
      <c r="A119" s="104">
        <v>43175.0</v>
      </c>
      <c r="H119" s="129"/>
    </row>
    <row r="120">
      <c r="A120" s="104">
        <v>43175.0</v>
      </c>
      <c r="H120" s="129"/>
    </row>
    <row r="121">
      <c r="A121" s="104">
        <v>43175.0</v>
      </c>
      <c r="H121" s="129"/>
    </row>
    <row r="122">
      <c r="A122" s="104">
        <v>43175.0</v>
      </c>
      <c r="H122" s="129"/>
    </row>
    <row r="123">
      <c r="A123" s="104">
        <v>43175.0</v>
      </c>
      <c r="H123" s="129"/>
    </row>
    <row r="124">
      <c r="A124" s="104">
        <v>43175.0</v>
      </c>
      <c r="H124" s="129"/>
    </row>
    <row r="125">
      <c r="A125" s="104">
        <v>43175.0</v>
      </c>
      <c r="H125" s="129"/>
    </row>
    <row r="126">
      <c r="A126" s="104">
        <v>43175.0</v>
      </c>
      <c r="H126" s="129"/>
    </row>
    <row r="127">
      <c r="H127" s="129"/>
    </row>
    <row r="128">
      <c r="H128" s="129"/>
    </row>
    <row r="129">
      <c r="H129" s="129"/>
    </row>
    <row r="130">
      <c r="H130" s="129"/>
    </row>
    <row r="131">
      <c r="H131" s="129"/>
    </row>
    <row r="132">
      <c r="H132" s="129"/>
    </row>
    <row r="133">
      <c r="H133" s="129"/>
    </row>
    <row r="134">
      <c r="H134" s="129"/>
    </row>
    <row r="135">
      <c r="H135" s="129"/>
    </row>
    <row r="136">
      <c r="H136" s="129"/>
    </row>
    <row r="137">
      <c r="H137" s="129"/>
    </row>
    <row r="138">
      <c r="H138" s="129"/>
    </row>
    <row r="139">
      <c r="H139" s="129"/>
    </row>
    <row r="140">
      <c r="H140" s="129"/>
    </row>
    <row r="141">
      <c r="H141" s="129"/>
    </row>
    <row r="142">
      <c r="H142" s="129"/>
    </row>
    <row r="143">
      <c r="H143" s="129"/>
    </row>
    <row r="144">
      <c r="H144" s="129"/>
    </row>
    <row r="145">
      <c r="H145" s="129"/>
    </row>
    <row r="146">
      <c r="H146" s="129"/>
    </row>
    <row r="147">
      <c r="H147" s="129"/>
    </row>
    <row r="148">
      <c r="H148" s="129"/>
    </row>
    <row r="149">
      <c r="H149" s="129"/>
    </row>
    <row r="150">
      <c r="H150" s="129"/>
    </row>
    <row r="151">
      <c r="H151" s="129"/>
    </row>
    <row r="152">
      <c r="H152" s="129"/>
    </row>
    <row r="153">
      <c r="H153" s="129"/>
    </row>
    <row r="154">
      <c r="H154" s="129"/>
    </row>
    <row r="155">
      <c r="H155" s="129"/>
    </row>
    <row r="156">
      <c r="H156" s="129"/>
    </row>
    <row r="157">
      <c r="H157" s="129"/>
    </row>
    <row r="158">
      <c r="H158" s="129"/>
    </row>
    <row r="159">
      <c r="H159" s="129"/>
    </row>
    <row r="160">
      <c r="H160" s="129"/>
    </row>
    <row r="161">
      <c r="H161" s="129"/>
    </row>
    <row r="162">
      <c r="H162" s="129"/>
    </row>
    <row r="163">
      <c r="H163" s="129"/>
    </row>
    <row r="164">
      <c r="H164" s="129"/>
    </row>
    <row r="165">
      <c r="H165" s="129"/>
    </row>
    <row r="166">
      <c r="H166" s="129"/>
    </row>
    <row r="167">
      <c r="H167" s="129"/>
    </row>
    <row r="168">
      <c r="H168" s="129"/>
    </row>
    <row r="169">
      <c r="H169" s="129"/>
    </row>
    <row r="170">
      <c r="H170" s="129"/>
    </row>
    <row r="171">
      <c r="H171" s="129"/>
    </row>
    <row r="172">
      <c r="H172" s="129"/>
    </row>
    <row r="173">
      <c r="H173" s="129"/>
    </row>
    <row r="174">
      <c r="H174" s="129"/>
    </row>
    <row r="175">
      <c r="H175" s="129"/>
    </row>
    <row r="176">
      <c r="H176" s="129"/>
    </row>
    <row r="177">
      <c r="H177" s="129"/>
    </row>
    <row r="178">
      <c r="H178" s="129"/>
    </row>
    <row r="179">
      <c r="H179" s="129"/>
    </row>
    <row r="180">
      <c r="H180" s="129"/>
    </row>
    <row r="181">
      <c r="H181" s="129"/>
    </row>
    <row r="182">
      <c r="H182" s="129"/>
    </row>
    <row r="183">
      <c r="H183" s="129"/>
    </row>
    <row r="184">
      <c r="H184" s="129"/>
    </row>
    <row r="185">
      <c r="H185" s="129"/>
    </row>
    <row r="186">
      <c r="H186" s="129"/>
    </row>
    <row r="187">
      <c r="H187" s="129"/>
    </row>
    <row r="188">
      <c r="H188" s="129"/>
    </row>
    <row r="189">
      <c r="H189" s="129"/>
    </row>
    <row r="190">
      <c r="H190" s="129"/>
    </row>
    <row r="191">
      <c r="H191" s="129"/>
    </row>
    <row r="192">
      <c r="H192" s="129"/>
    </row>
    <row r="193">
      <c r="H193" s="129"/>
    </row>
    <row r="194">
      <c r="H194" s="129"/>
    </row>
    <row r="195">
      <c r="H195" s="129"/>
    </row>
    <row r="196">
      <c r="H196" s="129"/>
    </row>
    <row r="197">
      <c r="H197" s="129"/>
    </row>
    <row r="198">
      <c r="H198" s="129"/>
    </row>
    <row r="199">
      <c r="H199" s="129"/>
    </row>
    <row r="200">
      <c r="H200" s="129"/>
    </row>
    <row r="201">
      <c r="H201" s="129"/>
    </row>
    <row r="202">
      <c r="H202" s="129"/>
    </row>
    <row r="203">
      <c r="H203" s="129"/>
    </row>
    <row r="204">
      <c r="H204" s="129"/>
    </row>
    <row r="205">
      <c r="H205" s="129"/>
    </row>
    <row r="206">
      <c r="H206" s="129"/>
    </row>
    <row r="207">
      <c r="H207" s="129"/>
    </row>
    <row r="208">
      <c r="H208" s="129"/>
    </row>
    <row r="209">
      <c r="H209" s="129"/>
    </row>
    <row r="210">
      <c r="H210" s="129"/>
    </row>
    <row r="211">
      <c r="H211" s="129"/>
    </row>
    <row r="212">
      <c r="H212" s="129"/>
    </row>
    <row r="213">
      <c r="H213" s="129"/>
    </row>
    <row r="214">
      <c r="H214" s="129"/>
    </row>
    <row r="215">
      <c r="H215" s="129"/>
    </row>
    <row r="216">
      <c r="H216" s="129"/>
    </row>
    <row r="217">
      <c r="H217" s="129"/>
    </row>
    <row r="218">
      <c r="H218" s="129"/>
    </row>
    <row r="219">
      <c r="H219" s="129"/>
    </row>
    <row r="220">
      <c r="H220" s="129"/>
    </row>
    <row r="221">
      <c r="H221" s="129"/>
    </row>
    <row r="222">
      <c r="H222" s="129"/>
    </row>
    <row r="223">
      <c r="H223" s="129"/>
    </row>
    <row r="224">
      <c r="H224" s="129"/>
    </row>
    <row r="225">
      <c r="H225" s="129"/>
    </row>
    <row r="226">
      <c r="H226" s="129"/>
    </row>
    <row r="227">
      <c r="H227" s="129"/>
    </row>
    <row r="228">
      <c r="H228" s="129"/>
    </row>
    <row r="229">
      <c r="H229" s="129"/>
    </row>
    <row r="230">
      <c r="H230" s="129"/>
    </row>
    <row r="231">
      <c r="H231" s="129"/>
    </row>
    <row r="232">
      <c r="H232" s="129"/>
    </row>
    <row r="233">
      <c r="H233" s="129"/>
    </row>
    <row r="234">
      <c r="H234" s="129"/>
    </row>
    <row r="235">
      <c r="H235" s="129"/>
    </row>
    <row r="236">
      <c r="H236" s="129"/>
    </row>
    <row r="237">
      <c r="H237" s="129"/>
    </row>
    <row r="238">
      <c r="H238" s="129"/>
    </row>
    <row r="239">
      <c r="H239" s="129"/>
    </row>
    <row r="240">
      <c r="H240" s="129"/>
    </row>
    <row r="241">
      <c r="H241" s="129"/>
    </row>
    <row r="242">
      <c r="H242" s="129"/>
    </row>
    <row r="243">
      <c r="H243" s="129"/>
    </row>
    <row r="244">
      <c r="H244" s="129"/>
    </row>
    <row r="245">
      <c r="H245" s="129"/>
    </row>
    <row r="246">
      <c r="H246" s="129"/>
    </row>
    <row r="247">
      <c r="H247" s="129"/>
    </row>
    <row r="248">
      <c r="H248" s="129"/>
    </row>
    <row r="249">
      <c r="H249" s="129"/>
    </row>
    <row r="250">
      <c r="H250" s="129"/>
    </row>
    <row r="251">
      <c r="H251" s="129"/>
    </row>
    <row r="252">
      <c r="H252" s="129"/>
    </row>
    <row r="253">
      <c r="H253" s="129"/>
    </row>
    <row r="254">
      <c r="H254" s="129"/>
    </row>
    <row r="255">
      <c r="H255" s="129"/>
    </row>
    <row r="256">
      <c r="H256" s="129"/>
    </row>
    <row r="257">
      <c r="H257" s="129"/>
    </row>
    <row r="258">
      <c r="H258" s="129"/>
    </row>
    <row r="259">
      <c r="H259" s="129"/>
    </row>
    <row r="260">
      <c r="H260" s="129"/>
    </row>
    <row r="261">
      <c r="H261" s="129"/>
    </row>
    <row r="262">
      <c r="H262" s="129"/>
    </row>
    <row r="263">
      <c r="H263" s="129"/>
    </row>
    <row r="264">
      <c r="H264" s="129"/>
    </row>
    <row r="265">
      <c r="H265" s="129"/>
    </row>
    <row r="266">
      <c r="H266" s="129"/>
    </row>
    <row r="267">
      <c r="H267" s="129"/>
    </row>
    <row r="268">
      <c r="H268" s="129"/>
    </row>
    <row r="269">
      <c r="H269" s="129"/>
    </row>
    <row r="270">
      <c r="H270" s="129"/>
    </row>
    <row r="271">
      <c r="H271" s="129"/>
    </row>
    <row r="272">
      <c r="H272" s="129"/>
    </row>
    <row r="273">
      <c r="H273" s="129"/>
    </row>
    <row r="274">
      <c r="H274" s="129"/>
    </row>
    <row r="275">
      <c r="H275" s="129"/>
    </row>
    <row r="276">
      <c r="H276" s="129"/>
    </row>
    <row r="277">
      <c r="H277" s="129"/>
    </row>
    <row r="278">
      <c r="H278" s="129"/>
    </row>
    <row r="279">
      <c r="H279" s="129"/>
    </row>
    <row r="280">
      <c r="H280" s="129"/>
    </row>
    <row r="281">
      <c r="H281" s="129"/>
    </row>
    <row r="282">
      <c r="H282" s="129"/>
    </row>
    <row r="283">
      <c r="H283" s="129"/>
    </row>
    <row r="284">
      <c r="H284" s="129"/>
    </row>
    <row r="285">
      <c r="H285" s="129"/>
    </row>
    <row r="286">
      <c r="H286" s="129"/>
    </row>
    <row r="287">
      <c r="H287" s="129"/>
    </row>
    <row r="288">
      <c r="H288" s="129"/>
    </row>
    <row r="289">
      <c r="H289" s="129"/>
    </row>
    <row r="290">
      <c r="H290" s="129"/>
    </row>
    <row r="291">
      <c r="H291" s="129"/>
    </row>
    <row r="292">
      <c r="H292" s="129"/>
    </row>
    <row r="293">
      <c r="H293" s="129"/>
    </row>
    <row r="294">
      <c r="H294" s="129"/>
    </row>
    <row r="295">
      <c r="H295" s="129"/>
    </row>
    <row r="296">
      <c r="H296" s="129"/>
    </row>
    <row r="297">
      <c r="H297" s="129"/>
    </row>
    <row r="298">
      <c r="H298" s="129"/>
    </row>
    <row r="299">
      <c r="H299" s="129"/>
    </row>
    <row r="300">
      <c r="H300" s="129"/>
    </row>
    <row r="301">
      <c r="H301" s="129"/>
    </row>
    <row r="302">
      <c r="H302" s="129"/>
    </row>
    <row r="303">
      <c r="H303" s="129"/>
    </row>
    <row r="304">
      <c r="H304" s="129"/>
    </row>
    <row r="305">
      <c r="H305" s="129"/>
    </row>
    <row r="306">
      <c r="H306" s="129"/>
    </row>
    <row r="307">
      <c r="H307" s="129"/>
    </row>
    <row r="308">
      <c r="H308" s="129"/>
    </row>
    <row r="309">
      <c r="H309" s="129"/>
    </row>
    <row r="310">
      <c r="H310" s="129"/>
    </row>
    <row r="311">
      <c r="H311" s="129"/>
    </row>
    <row r="312">
      <c r="H312" s="129"/>
    </row>
    <row r="313">
      <c r="H313" s="129"/>
    </row>
    <row r="314">
      <c r="H314" s="129"/>
    </row>
    <row r="315">
      <c r="H315" s="129"/>
    </row>
    <row r="316">
      <c r="H316" s="129"/>
    </row>
    <row r="317">
      <c r="H317" s="129"/>
    </row>
    <row r="318">
      <c r="H318" s="129"/>
    </row>
    <row r="319">
      <c r="H319" s="129"/>
    </row>
    <row r="320">
      <c r="H320" s="129"/>
    </row>
    <row r="321">
      <c r="H321" s="129"/>
    </row>
    <row r="322">
      <c r="H322" s="129"/>
    </row>
    <row r="323">
      <c r="H323" s="129"/>
    </row>
    <row r="324">
      <c r="H324" s="129"/>
    </row>
    <row r="325">
      <c r="H325" s="129"/>
    </row>
    <row r="326">
      <c r="H326" s="129"/>
    </row>
    <row r="327">
      <c r="H327" s="129"/>
    </row>
    <row r="328">
      <c r="H328" s="129"/>
    </row>
    <row r="329">
      <c r="H329" s="129"/>
    </row>
    <row r="330">
      <c r="H330" s="129"/>
    </row>
    <row r="331">
      <c r="H331" s="129"/>
    </row>
    <row r="332">
      <c r="H332" s="129"/>
    </row>
    <row r="333">
      <c r="H333" s="129"/>
    </row>
    <row r="334">
      <c r="H334" s="129"/>
    </row>
    <row r="335">
      <c r="H335" s="129"/>
    </row>
    <row r="336">
      <c r="H336" s="129"/>
    </row>
    <row r="337">
      <c r="H337" s="129"/>
    </row>
    <row r="338">
      <c r="H338" s="129"/>
    </row>
    <row r="339">
      <c r="H339" s="129"/>
    </row>
    <row r="340">
      <c r="H340" s="129"/>
    </row>
    <row r="341">
      <c r="H341" s="129"/>
    </row>
    <row r="342">
      <c r="H342" s="129"/>
    </row>
    <row r="343">
      <c r="H343" s="129"/>
    </row>
    <row r="344">
      <c r="H344" s="129"/>
    </row>
    <row r="345">
      <c r="H345" s="129"/>
    </row>
    <row r="346">
      <c r="H346" s="129"/>
    </row>
    <row r="347">
      <c r="H347" s="129"/>
    </row>
    <row r="348">
      <c r="H348" s="129"/>
    </row>
    <row r="349">
      <c r="H349" s="129"/>
    </row>
    <row r="350">
      <c r="H350" s="129"/>
    </row>
    <row r="351">
      <c r="H351" s="129"/>
    </row>
    <row r="352">
      <c r="H352" s="129"/>
    </row>
    <row r="353">
      <c r="H353" s="129"/>
    </row>
    <row r="354">
      <c r="H354" s="129"/>
    </row>
    <row r="355">
      <c r="H355" s="129"/>
    </row>
    <row r="356">
      <c r="H356" s="129"/>
    </row>
    <row r="357">
      <c r="H357" s="129"/>
    </row>
    <row r="358">
      <c r="H358" s="129"/>
    </row>
    <row r="359">
      <c r="H359" s="129"/>
    </row>
    <row r="360">
      <c r="H360" s="129"/>
    </row>
    <row r="361">
      <c r="H361" s="129"/>
    </row>
    <row r="362">
      <c r="H362" s="129"/>
    </row>
    <row r="363">
      <c r="H363" s="129"/>
    </row>
    <row r="364">
      <c r="H364" s="129"/>
    </row>
    <row r="365">
      <c r="H365" s="129"/>
    </row>
    <row r="366">
      <c r="H366" s="129"/>
    </row>
    <row r="367">
      <c r="H367" s="129"/>
    </row>
    <row r="368">
      <c r="H368" s="129"/>
    </row>
    <row r="369">
      <c r="H369" s="129"/>
    </row>
    <row r="370">
      <c r="H370" s="129"/>
    </row>
    <row r="371">
      <c r="H371" s="129"/>
    </row>
    <row r="372">
      <c r="H372" s="129"/>
    </row>
    <row r="373">
      <c r="H373" s="129"/>
    </row>
    <row r="374">
      <c r="H374" s="129"/>
    </row>
    <row r="375">
      <c r="H375" s="129"/>
    </row>
    <row r="376">
      <c r="H376" s="129"/>
    </row>
    <row r="377">
      <c r="H377" s="129"/>
    </row>
    <row r="378">
      <c r="H378" s="129"/>
    </row>
    <row r="379">
      <c r="H379" s="129"/>
    </row>
    <row r="380">
      <c r="H380" s="129"/>
    </row>
    <row r="381">
      <c r="H381" s="129"/>
    </row>
    <row r="382">
      <c r="H382" s="129"/>
    </row>
    <row r="383">
      <c r="H383" s="129"/>
    </row>
    <row r="384">
      <c r="H384" s="129"/>
    </row>
    <row r="385">
      <c r="H385" s="129"/>
    </row>
    <row r="386">
      <c r="H386" s="129"/>
    </row>
    <row r="387">
      <c r="H387" s="129"/>
    </row>
    <row r="388">
      <c r="H388" s="129"/>
    </row>
    <row r="389">
      <c r="H389" s="129"/>
    </row>
    <row r="390">
      <c r="H390" s="129"/>
    </row>
    <row r="391">
      <c r="H391" s="129"/>
    </row>
    <row r="392">
      <c r="H392" s="129"/>
    </row>
    <row r="393">
      <c r="H393" s="129"/>
    </row>
    <row r="394">
      <c r="H394" s="129"/>
    </row>
    <row r="395">
      <c r="H395" s="129"/>
    </row>
    <row r="396">
      <c r="H396" s="129"/>
    </row>
    <row r="397">
      <c r="H397" s="129"/>
    </row>
    <row r="398">
      <c r="H398" s="129"/>
    </row>
    <row r="399">
      <c r="H399" s="129"/>
    </row>
    <row r="400">
      <c r="H400" s="129"/>
    </row>
    <row r="401">
      <c r="H401" s="129"/>
    </row>
    <row r="402">
      <c r="H402" s="129"/>
    </row>
    <row r="403">
      <c r="H403" s="129"/>
    </row>
    <row r="404">
      <c r="H404" s="129"/>
    </row>
    <row r="405">
      <c r="H405" s="129"/>
    </row>
    <row r="406">
      <c r="H406" s="129"/>
    </row>
    <row r="407">
      <c r="H407" s="129"/>
    </row>
    <row r="408">
      <c r="H408" s="129"/>
    </row>
    <row r="409">
      <c r="H409" s="129"/>
    </row>
    <row r="410">
      <c r="H410" s="129"/>
    </row>
    <row r="411">
      <c r="H411" s="129"/>
    </row>
    <row r="412">
      <c r="H412" s="129"/>
    </row>
    <row r="413">
      <c r="H413" s="129"/>
    </row>
    <row r="414">
      <c r="H414" s="129"/>
    </row>
    <row r="415">
      <c r="H415" s="129"/>
    </row>
    <row r="416">
      <c r="H416" s="129"/>
    </row>
    <row r="417">
      <c r="H417" s="129"/>
    </row>
    <row r="418">
      <c r="H418" s="129"/>
    </row>
    <row r="419">
      <c r="H419" s="129"/>
    </row>
    <row r="420">
      <c r="H420" s="129"/>
    </row>
    <row r="421">
      <c r="H421" s="129"/>
    </row>
    <row r="422">
      <c r="H422" s="129"/>
    </row>
    <row r="423">
      <c r="H423" s="129"/>
    </row>
    <row r="424">
      <c r="H424" s="129"/>
    </row>
    <row r="425">
      <c r="H425" s="129"/>
    </row>
    <row r="426">
      <c r="H426" s="129"/>
    </row>
    <row r="427">
      <c r="H427" s="129"/>
    </row>
    <row r="428">
      <c r="H428" s="129"/>
    </row>
    <row r="429">
      <c r="H429" s="129"/>
    </row>
    <row r="430">
      <c r="H430" s="129"/>
    </row>
    <row r="431">
      <c r="H431" s="129"/>
    </row>
    <row r="432">
      <c r="H432" s="129"/>
    </row>
    <row r="433">
      <c r="H433" s="129"/>
    </row>
    <row r="434">
      <c r="H434" s="129"/>
    </row>
    <row r="435">
      <c r="H435" s="129"/>
    </row>
    <row r="436">
      <c r="H436" s="129"/>
    </row>
    <row r="437">
      <c r="H437" s="129"/>
    </row>
    <row r="438">
      <c r="H438" s="129"/>
    </row>
    <row r="439">
      <c r="H439" s="129"/>
    </row>
    <row r="440">
      <c r="H440" s="129"/>
    </row>
    <row r="441">
      <c r="H441" s="129"/>
    </row>
    <row r="442">
      <c r="H442" s="129"/>
    </row>
    <row r="443">
      <c r="H443" s="129"/>
    </row>
    <row r="444">
      <c r="H444" s="129"/>
    </row>
    <row r="445">
      <c r="H445" s="129"/>
    </row>
    <row r="446">
      <c r="H446" s="129"/>
    </row>
    <row r="447">
      <c r="H447" s="129"/>
    </row>
    <row r="448">
      <c r="H448" s="129"/>
    </row>
    <row r="449">
      <c r="H449" s="129"/>
    </row>
    <row r="450">
      <c r="H450" s="129"/>
    </row>
    <row r="451">
      <c r="H451" s="129"/>
    </row>
    <row r="452">
      <c r="H452" s="129"/>
    </row>
    <row r="453">
      <c r="H453" s="129"/>
    </row>
    <row r="454">
      <c r="H454" s="129"/>
    </row>
    <row r="455">
      <c r="H455" s="129"/>
    </row>
    <row r="456">
      <c r="H456" s="129"/>
    </row>
    <row r="457">
      <c r="H457" s="129"/>
    </row>
    <row r="458">
      <c r="H458" s="129"/>
    </row>
    <row r="459">
      <c r="H459" s="129"/>
    </row>
    <row r="460">
      <c r="H460" s="129"/>
    </row>
    <row r="461">
      <c r="H461" s="129"/>
    </row>
    <row r="462">
      <c r="H462" s="129"/>
    </row>
    <row r="463">
      <c r="H463" s="129"/>
    </row>
    <row r="464">
      <c r="H464" s="129"/>
    </row>
    <row r="465">
      <c r="H465" s="129"/>
    </row>
    <row r="466">
      <c r="H466" s="129"/>
    </row>
    <row r="467">
      <c r="H467" s="129"/>
    </row>
    <row r="468">
      <c r="H468" s="129"/>
    </row>
    <row r="469">
      <c r="H469" s="129"/>
    </row>
    <row r="470">
      <c r="H470" s="129"/>
    </row>
    <row r="471">
      <c r="H471" s="129"/>
    </row>
    <row r="472">
      <c r="H472" s="129"/>
    </row>
    <row r="473">
      <c r="H473" s="129"/>
    </row>
    <row r="474">
      <c r="H474" s="129"/>
    </row>
    <row r="475">
      <c r="H475" s="129"/>
    </row>
    <row r="476">
      <c r="H476" s="129"/>
    </row>
    <row r="477">
      <c r="H477" s="129"/>
    </row>
    <row r="478">
      <c r="H478" s="129"/>
    </row>
    <row r="479">
      <c r="H479" s="129"/>
    </row>
    <row r="480">
      <c r="H480" s="129"/>
    </row>
    <row r="481">
      <c r="H481" s="129"/>
    </row>
    <row r="482">
      <c r="H482" s="129"/>
    </row>
    <row r="483">
      <c r="H483" s="129"/>
    </row>
    <row r="484">
      <c r="H484" s="129"/>
    </row>
    <row r="485">
      <c r="H485" s="129"/>
    </row>
    <row r="486">
      <c r="H486" s="129"/>
    </row>
    <row r="487">
      <c r="H487" s="129"/>
    </row>
    <row r="488">
      <c r="H488" s="129"/>
    </row>
    <row r="489">
      <c r="H489" s="129"/>
    </row>
    <row r="490">
      <c r="H490" s="129"/>
    </row>
    <row r="491">
      <c r="H491" s="129"/>
    </row>
    <row r="492">
      <c r="H492" s="129"/>
    </row>
    <row r="493">
      <c r="H493" s="129"/>
    </row>
    <row r="494">
      <c r="H494" s="129"/>
    </row>
    <row r="495">
      <c r="H495" s="129"/>
    </row>
    <row r="496">
      <c r="H496" s="129"/>
    </row>
    <row r="497">
      <c r="H497" s="129"/>
    </row>
    <row r="498">
      <c r="H498" s="129"/>
    </row>
    <row r="499">
      <c r="H499" s="129"/>
    </row>
    <row r="500">
      <c r="H500" s="129"/>
    </row>
    <row r="501">
      <c r="H501" s="129"/>
    </row>
    <row r="502">
      <c r="H502" s="129"/>
    </row>
    <row r="503">
      <c r="H503" s="129"/>
    </row>
    <row r="504">
      <c r="H504" s="129"/>
    </row>
    <row r="505">
      <c r="H505" s="129"/>
    </row>
    <row r="506">
      <c r="H506" s="129"/>
    </row>
    <row r="507">
      <c r="H507" s="129"/>
    </row>
    <row r="508">
      <c r="H508" s="129"/>
    </row>
    <row r="509">
      <c r="H509" s="129"/>
    </row>
    <row r="510">
      <c r="H510" s="129"/>
    </row>
    <row r="511">
      <c r="H511" s="129"/>
    </row>
    <row r="512">
      <c r="H512" s="129"/>
    </row>
    <row r="513">
      <c r="H513" s="129"/>
    </row>
    <row r="514">
      <c r="H514" s="129"/>
    </row>
    <row r="515">
      <c r="H515" s="129"/>
    </row>
    <row r="516">
      <c r="H516" s="129"/>
    </row>
    <row r="517">
      <c r="H517" s="129"/>
    </row>
    <row r="518">
      <c r="H518" s="129"/>
    </row>
    <row r="519">
      <c r="H519" s="129"/>
    </row>
    <row r="520">
      <c r="H520" s="129"/>
    </row>
    <row r="521">
      <c r="H521" s="129"/>
    </row>
    <row r="522">
      <c r="H522" s="129"/>
    </row>
    <row r="523">
      <c r="H523" s="129"/>
    </row>
    <row r="524">
      <c r="H524" s="129"/>
    </row>
    <row r="525">
      <c r="H525" s="129"/>
    </row>
    <row r="526">
      <c r="H526" s="129"/>
    </row>
    <row r="527">
      <c r="H527" s="129"/>
    </row>
    <row r="528">
      <c r="H528" s="129"/>
    </row>
    <row r="529">
      <c r="H529" s="129"/>
    </row>
    <row r="530">
      <c r="H530" s="129"/>
    </row>
    <row r="531">
      <c r="H531" s="129"/>
    </row>
    <row r="532">
      <c r="H532" s="129"/>
    </row>
    <row r="533">
      <c r="H533" s="129"/>
    </row>
    <row r="534">
      <c r="H534" s="129"/>
    </row>
    <row r="535">
      <c r="H535" s="129"/>
    </row>
    <row r="536">
      <c r="H536" s="129"/>
    </row>
    <row r="537">
      <c r="H537" s="129"/>
    </row>
    <row r="538">
      <c r="H538" s="129"/>
    </row>
    <row r="539">
      <c r="H539" s="129"/>
    </row>
    <row r="540">
      <c r="H540" s="129"/>
    </row>
    <row r="541">
      <c r="H541" s="129"/>
    </row>
    <row r="542">
      <c r="H542" s="129"/>
    </row>
    <row r="543">
      <c r="H543" s="129"/>
    </row>
    <row r="544">
      <c r="H544" s="129"/>
    </row>
    <row r="545">
      <c r="H545" s="129"/>
    </row>
    <row r="546">
      <c r="H546" s="129"/>
    </row>
    <row r="547">
      <c r="H547" s="129"/>
    </row>
    <row r="548">
      <c r="H548" s="129"/>
    </row>
    <row r="549">
      <c r="H549" s="129"/>
    </row>
    <row r="550">
      <c r="H550" s="129"/>
    </row>
    <row r="551">
      <c r="H551" s="129"/>
    </row>
    <row r="552">
      <c r="H552" s="129"/>
    </row>
    <row r="553">
      <c r="H553" s="129"/>
    </row>
    <row r="554">
      <c r="H554" s="129"/>
    </row>
    <row r="555">
      <c r="H555" s="129"/>
    </row>
    <row r="556">
      <c r="H556" s="129"/>
    </row>
    <row r="557">
      <c r="H557" s="129"/>
    </row>
    <row r="558">
      <c r="H558" s="129"/>
    </row>
    <row r="559">
      <c r="H559" s="129"/>
    </row>
    <row r="560">
      <c r="H560" s="129"/>
    </row>
    <row r="561">
      <c r="H561" s="129"/>
    </row>
    <row r="562">
      <c r="H562" s="129"/>
    </row>
    <row r="563">
      <c r="H563" s="129"/>
    </row>
    <row r="564">
      <c r="H564" s="129"/>
    </row>
    <row r="565">
      <c r="H565" s="129"/>
    </row>
    <row r="566">
      <c r="H566" s="129"/>
    </row>
    <row r="567">
      <c r="H567" s="129"/>
    </row>
    <row r="568">
      <c r="H568" s="129"/>
    </row>
    <row r="569">
      <c r="H569" s="129"/>
    </row>
    <row r="570">
      <c r="H570" s="129"/>
    </row>
    <row r="571">
      <c r="H571" s="129"/>
    </row>
    <row r="572">
      <c r="H572" s="129"/>
    </row>
    <row r="573">
      <c r="H573" s="129"/>
    </row>
    <row r="574">
      <c r="H574" s="129"/>
    </row>
    <row r="575">
      <c r="H575" s="129"/>
    </row>
    <row r="576">
      <c r="H576" s="129"/>
    </row>
    <row r="577">
      <c r="H577" s="129"/>
    </row>
    <row r="578">
      <c r="H578" s="129"/>
    </row>
    <row r="579">
      <c r="H579" s="129"/>
    </row>
    <row r="580">
      <c r="H580" s="129"/>
    </row>
    <row r="581">
      <c r="H581" s="129"/>
    </row>
    <row r="582">
      <c r="H582" s="129"/>
    </row>
    <row r="583">
      <c r="H583" s="129"/>
    </row>
    <row r="584">
      <c r="H584" s="129"/>
    </row>
    <row r="585">
      <c r="H585" s="129"/>
    </row>
    <row r="586">
      <c r="H586" s="129"/>
    </row>
    <row r="587">
      <c r="H587" s="129"/>
    </row>
    <row r="588">
      <c r="H588" s="129"/>
    </row>
    <row r="589">
      <c r="H589" s="129"/>
    </row>
    <row r="590">
      <c r="H590" s="129"/>
    </row>
    <row r="591">
      <c r="H591" s="129"/>
    </row>
    <row r="592">
      <c r="H592" s="129"/>
    </row>
    <row r="593">
      <c r="H593" s="129"/>
    </row>
    <row r="594">
      <c r="H594" s="129"/>
    </row>
    <row r="595">
      <c r="H595" s="129"/>
    </row>
    <row r="596">
      <c r="H596" s="129"/>
    </row>
    <row r="597">
      <c r="H597" s="129"/>
    </row>
    <row r="598">
      <c r="H598" s="129"/>
    </row>
    <row r="599">
      <c r="H599" s="129"/>
    </row>
    <row r="600">
      <c r="H600" s="129"/>
    </row>
    <row r="601">
      <c r="H601" s="129"/>
    </row>
    <row r="602">
      <c r="H602" s="129"/>
    </row>
    <row r="603">
      <c r="H603" s="129"/>
    </row>
    <row r="604">
      <c r="H604" s="129"/>
    </row>
    <row r="605">
      <c r="H605" s="129"/>
    </row>
    <row r="606">
      <c r="H606" s="129"/>
    </row>
    <row r="607">
      <c r="H607" s="129"/>
    </row>
    <row r="608">
      <c r="H608" s="129"/>
    </row>
    <row r="609">
      <c r="H609" s="129"/>
    </row>
    <row r="610">
      <c r="H610" s="129"/>
    </row>
    <row r="611">
      <c r="H611" s="129"/>
    </row>
    <row r="612">
      <c r="H612" s="129"/>
    </row>
    <row r="613">
      <c r="H613" s="129"/>
    </row>
    <row r="614">
      <c r="H614" s="129"/>
    </row>
    <row r="615">
      <c r="H615" s="129"/>
    </row>
    <row r="616">
      <c r="H616" s="129"/>
    </row>
    <row r="617">
      <c r="H617" s="129"/>
    </row>
    <row r="618">
      <c r="H618" s="129"/>
    </row>
    <row r="619">
      <c r="H619" s="129"/>
    </row>
    <row r="620">
      <c r="H620" s="129"/>
    </row>
    <row r="621">
      <c r="H621" s="129"/>
    </row>
    <row r="622">
      <c r="H622" s="129"/>
    </row>
    <row r="623">
      <c r="H623" s="129"/>
    </row>
    <row r="624">
      <c r="H624" s="129"/>
    </row>
    <row r="625">
      <c r="H625" s="129"/>
    </row>
    <row r="626">
      <c r="H626" s="129"/>
    </row>
    <row r="627">
      <c r="H627" s="129"/>
    </row>
    <row r="628">
      <c r="H628" s="129"/>
    </row>
    <row r="629">
      <c r="H629" s="129"/>
    </row>
    <row r="630">
      <c r="H630" s="129"/>
    </row>
    <row r="631">
      <c r="H631" s="129"/>
    </row>
    <row r="632">
      <c r="H632" s="129"/>
    </row>
    <row r="633">
      <c r="H633" s="129"/>
    </row>
    <row r="634">
      <c r="H634" s="129"/>
    </row>
    <row r="635">
      <c r="H635" s="129"/>
    </row>
    <row r="636">
      <c r="H636" s="129"/>
    </row>
    <row r="637">
      <c r="H637" s="129"/>
    </row>
    <row r="638">
      <c r="H638" s="129"/>
    </row>
    <row r="639">
      <c r="H639" s="129"/>
    </row>
    <row r="640">
      <c r="H640" s="129"/>
    </row>
    <row r="641">
      <c r="H641" s="129"/>
    </row>
    <row r="642">
      <c r="H642" s="129"/>
    </row>
    <row r="643">
      <c r="H643" s="129"/>
    </row>
    <row r="644">
      <c r="H644" s="129"/>
    </row>
    <row r="645">
      <c r="H645" s="129"/>
    </row>
    <row r="646">
      <c r="H646" s="129"/>
    </row>
    <row r="647">
      <c r="H647" s="129"/>
    </row>
    <row r="648">
      <c r="H648" s="129"/>
    </row>
    <row r="649">
      <c r="H649" s="129"/>
    </row>
    <row r="650">
      <c r="H650" s="129"/>
    </row>
    <row r="651">
      <c r="H651" s="129"/>
    </row>
    <row r="652">
      <c r="H652" s="129"/>
    </row>
    <row r="653">
      <c r="H653" s="129"/>
    </row>
    <row r="654">
      <c r="H654" s="129"/>
    </row>
    <row r="655">
      <c r="H655" s="129"/>
    </row>
    <row r="656">
      <c r="H656" s="129"/>
    </row>
    <row r="657">
      <c r="H657" s="129"/>
    </row>
    <row r="658">
      <c r="H658" s="129"/>
    </row>
    <row r="659">
      <c r="H659" s="129"/>
    </row>
    <row r="660">
      <c r="H660" s="129"/>
    </row>
    <row r="661">
      <c r="H661" s="129"/>
    </row>
    <row r="662">
      <c r="H662" s="129"/>
    </row>
    <row r="663">
      <c r="H663" s="129"/>
    </row>
    <row r="664">
      <c r="H664" s="129"/>
    </row>
    <row r="665">
      <c r="H665" s="129"/>
    </row>
    <row r="666">
      <c r="H666" s="129"/>
    </row>
    <row r="667">
      <c r="H667" s="129"/>
    </row>
    <row r="668">
      <c r="H668" s="129"/>
    </row>
    <row r="669">
      <c r="H669" s="129"/>
    </row>
    <row r="670">
      <c r="H670" s="129"/>
    </row>
    <row r="671">
      <c r="H671" s="129"/>
    </row>
    <row r="672">
      <c r="H672" s="129"/>
    </row>
    <row r="673">
      <c r="H673" s="129"/>
    </row>
    <row r="674">
      <c r="H674" s="129"/>
    </row>
    <row r="675">
      <c r="H675" s="129"/>
    </row>
    <row r="676">
      <c r="H676" s="129"/>
    </row>
    <row r="677">
      <c r="H677" s="129"/>
    </row>
    <row r="678">
      <c r="H678" s="129"/>
    </row>
    <row r="679">
      <c r="H679" s="129"/>
    </row>
    <row r="680">
      <c r="H680" s="129"/>
    </row>
    <row r="681">
      <c r="H681" s="129"/>
    </row>
    <row r="682">
      <c r="H682" s="129"/>
    </row>
    <row r="683">
      <c r="H683" s="129"/>
    </row>
    <row r="684">
      <c r="H684" s="129"/>
    </row>
    <row r="685">
      <c r="H685" s="129"/>
    </row>
    <row r="686">
      <c r="H686" s="129"/>
    </row>
    <row r="687">
      <c r="H687" s="129"/>
    </row>
    <row r="688">
      <c r="H688" s="129"/>
    </row>
    <row r="689">
      <c r="H689" s="129"/>
    </row>
    <row r="690">
      <c r="H690" s="129"/>
    </row>
    <row r="691">
      <c r="H691" s="129"/>
    </row>
    <row r="692">
      <c r="H692" s="129"/>
    </row>
    <row r="693">
      <c r="H693" s="129"/>
    </row>
    <row r="694">
      <c r="H694" s="129"/>
    </row>
    <row r="695">
      <c r="H695" s="129"/>
    </row>
    <row r="696">
      <c r="H696" s="129"/>
    </row>
    <row r="697">
      <c r="H697" s="129"/>
    </row>
    <row r="698">
      <c r="H698" s="129"/>
    </row>
    <row r="699">
      <c r="H699" s="129"/>
    </row>
    <row r="700">
      <c r="H700" s="129"/>
    </row>
    <row r="701">
      <c r="H701" s="129"/>
    </row>
    <row r="702">
      <c r="H702" s="129"/>
    </row>
    <row r="703">
      <c r="H703" s="129"/>
    </row>
    <row r="704">
      <c r="H704" s="129"/>
    </row>
    <row r="705">
      <c r="H705" s="129"/>
    </row>
    <row r="706">
      <c r="H706" s="129"/>
    </row>
    <row r="707">
      <c r="H707" s="129"/>
    </row>
    <row r="708">
      <c r="H708" s="129"/>
    </row>
    <row r="709">
      <c r="H709" s="129"/>
    </row>
    <row r="710">
      <c r="H710" s="129"/>
    </row>
    <row r="711">
      <c r="H711" s="129"/>
    </row>
    <row r="712">
      <c r="H712" s="129"/>
    </row>
    <row r="713">
      <c r="H713" s="129"/>
    </row>
    <row r="714">
      <c r="H714" s="129"/>
    </row>
    <row r="715">
      <c r="H715" s="129"/>
    </row>
    <row r="716">
      <c r="H716" s="129"/>
    </row>
    <row r="717">
      <c r="H717" s="129"/>
    </row>
    <row r="718">
      <c r="H718" s="129"/>
    </row>
    <row r="719">
      <c r="H719" s="129"/>
    </row>
    <row r="720">
      <c r="H720" s="129"/>
    </row>
    <row r="721">
      <c r="H721" s="129"/>
    </row>
    <row r="722">
      <c r="H722" s="129"/>
    </row>
    <row r="723">
      <c r="H723" s="129"/>
    </row>
    <row r="724">
      <c r="H724" s="129"/>
    </row>
    <row r="725">
      <c r="H725" s="129"/>
    </row>
    <row r="726">
      <c r="H726" s="129"/>
    </row>
    <row r="727">
      <c r="H727" s="129"/>
    </row>
    <row r="728">
      <c r="H728" s="129"/>
    </row>
    <row r="729">
      <c r="H729" s="129"/>
    </row>
    <row r="730">
      <c r="H730" s="129"/>
    </row>
    <row r="731">
      <c r="H731" s="129"/>
    </row>
    <row r="732">
      <c r="H732" s="129"/>
    </row>
    <row r="733">
      <c r="H733" s="129"/>
    </row>
    <row r="734">
      <c r="H734" s="129"/>
    </row>
    <row r="735">
      <c r="H735" s="129"/>
    </row>
    <row r="736">
      <c r="H736" s="129"/>
    </row>
    <row r="737">
      <c r="H737" s="129"/>
    </row>
    <row r="738">
      <c r="H738" s="129"/>
    </row>
    <row r="739">
      <c r="H739" s="129"/>
    </row>
    <row r="740">
      <c r="H740" s="129"/>
    </row>
    <row r="741">
      <c r="H741" s="129"/>
    </row>
    <row r="742">
      <c r="H742" s="129"/>
    </row>
    <row r="743">
      <c r="H743" s="129"/>
    </row>
    <row r="744">
      <c r="H744" s="129"/>
    </row>
    <row r="745">
      <c r="H745" s="129"/>
    </row>
    <row r="746">
      <c r="H746" s="129"/>
    </row>
    <row r="747">
      <c r="H747" s="129"/>
    </row>
    <row r="748">
      <c r="H748" s="129"/>
    </row>
    <row r="749">
      <c r="H749" s="129"/>
    </row>
    <row r="750">
      <c r="H750" s="129"/>
    </row>
    <row r="751">
      <c r="H751" s="129"/>
    </row>
    <row r="752">
      <c r="H752" s="129"/>
    </row>
    <row r="753">
      <c r="H753" s="129"/>
    </row>
    <row r="754">
      <c r="H754" s="129"/>
    </row>
    <row r="755">
      <c r="H755" s="129"/>
    </row>
    <row r="756">
      <c r="H756" s="129"/>
    </row>
    <row r="757">
      <c r="H757" s="129"/>
    </row>
    <row r="758">
      <c r="H758" s="129"/>
    </row>
    <row r="759">
      <c r="H759" s="129"/>
    </row>
    <row r="760">
      <c r="H760" s="129"/>
    </row>
    <row r="761">
      <c r="H761" s="129"/>
    </row>
    <row r="762">
      <c r="H762" s="129"/>
    </row>
    <row r="763">
      <c r="H763" s="129"/>
    </row>
    <row r="764">
      <c r="H764" s="129"/>
    </row>
    <row r="765">
      <c r="H765" s="129"/>
    </row>
    <row r="766">
      <c r="H766" s="129"/>
    </row>
    <row r="767">
      <c r="H767" s="129"/>
    </row>
    <row r="768">
      <c r="H768" s="129"/>
    </row>
    <row r="769">
      <c r="H769" s="129"/>
    </row>
    <row r="770">
      <c r="H770" s="129"/>
    </row>
    <row r="771">
      <c r="H771" s="129"/>
    </row>
    <row r="772">
      <c r="H772" s="129"/>
    </row>
    <row r="773">
      <c r="H773" s="129"/>
    </row>
    <row r="774">
      <c r="H774" s="129"/>
    </row>
    <row r="775">
      <c r="H775" s="129"/>
    </row>
    <row r="776">
      <c r="H776" s="129"/>
    </row>
    <row r="777">
      <c r="H777" s="129"/>
    </row>
    <row r="778">
      <c r="H778" s="129"/>
    </row>
    <row r="779">
      <c r="H779" s="129"/>
    </row>
    <row r="780">
      <c r="H780" s="129"/>
    </row>
    <row r="781">
      <c r="H781" s="129"/>
    </row>
    <row r="782">
      <c r="H782" s="129"/>
    </row>
    <row r="783">
      <c r="H783" s="129"/>
    </row>
    <row r="784">
      <c r="H784" s="129"/>
    </row>
    <row r="785">
      <c r="H785" s="129"/>
    </row>
    <row r="786">
      <c r="H786" s="129"/>
    </row>
    <row r="787">
      <c r="H787" s="129"/>
    </row>
    <row r="788">
      <c r="H788" s="129"/>
    </row>
    <row r="789">
      <c r="H789" s="129"/>
    </row>
    <row r="790">
      <c r="H790" s="129"/>
    </row>
    <row r="791">
      <c r="H791" s="129"/>
    </row>
    <row r="792">
      <c r="H792" s="129"/>
    </row>
    <row r="793">
      <c r="H793" s="129"/>
    </row>
    <row r="794">
      <c r="H794" s="129"/>
    </row>
    <row r="795">
      <c r="H795" s="129"/>
    </row>
    <row r="796">
      <c r="H796" s="129"/>
    </row>
    <row r="797">
      <c r="H797" s="129"/>
    </row>
    <row r="798">
      <c r="H798" s="129"/>
    </row>
    <row r="799">
      <c r="H799" s="129"/>
    </row>
    <row r="800">
      <c r="H800" s="129"/>
    </row>
    <row r="801">
      <c r="H801" s="129"/>
    </row>
    <row r="802">
      <c r="H802" s="129"/>
    </row>
    <row r="803">
      <c r="H803" s="129"/>
    </row>
    <row r="804">
      <c r="H804" s="129"/>
    </row>
    <row r="805">
      <c r="H805" s="129"/>
    </row>
    <row r="806">
      <c r="H806" s="129"/>
    </row>
    <row r="807">
      <c r="H807" s="129"/>
    </row>
    <row r="808">
      <c r="H808" s="129"/>
    </row>
    <row r="809">
      <c r="H809" s="129"/>
    </row>
    <row r="810">
      <c r="H810" s="129"/>
    </row>
    <row r="811">
      <c r="H811" s="129"/>
    </row>
    <row r="812">
      <c r="H812" s="129"/>
    </row>
    <row r="813">
      <c r="H813" s="129"/>
    </row>
    <row r="814">
      <c r="H814" s="129"/>
    </row>
    <row r="815">
      <c r="H815" s="129"/>
    </row>
    <row r="816">
      <c r="H816" s="129"/>
    </row>
    <row r="817">
      <c r="H817" s="129"/>
    </row>
    <row r="818">
      <c r="H818" s="129"/>
    </row>
    <row r="819">
      <c r="H819" s="129"/>
    </row>
    <row r="820">
      <c r="H820" s="129"/>
    </row>
    <row r="821">
      <c r="H821" s="129"/>
    </row>
    <row r="822">
      <c r="H822" s="129"/>
    </row>
    <row r="823">
      <c r="H823" s="129"/>
    </row>
    <row r="824">
      <c r="H824" s="129"/>
    </row>
    <row r="825">
      <c r="H825" s="129"/>
    </row>
    <row r="826">
      <c r="H826" s="129"/>
    </row>
    <row r="827">
      <c r="H827" s="129"/>
    </row>
    <row r="828">
      <c r="H828" s="129"/>
    </row>
    <row r="829">
      <c r="H829" s="129"/>
    </row>
    <row r="830">
      <c r="H830" s="129"/>
    </row>
    <row r="831">
      <c r="H831" s="129"/>
    </row>
    <row r="832">
      <c r="H832" s="129"/>
    </row>
    <row r="833">
      <c r="H833" s="129"/>
    </row>
    <row r="834">
      <c r="H834" s="129"/>
    </row>
    <row r="835">
      <c r="H835" s="129"/>
    </row>
    <row r="836">
      <c r="H836" s="129"/>
    </row>
    <row r="837">
      <c r="H837" s="129"/>
    </row>
    <row r="838">
      <c r="H838" s="129"/>
    </row>
    <row r="839">
      <c r="H839" s="129"/>
    </row>
    <row r="840">
      <c r="H840" s="129"/>
    </row>
    <row r="841">
      <c r="H841" s="129"/>
    </row>
    <row r="842">
      <c r="H842" s="129"/>
    </row>
    <row r="843">
      <c r="H843" s="129"/>
    </row>
    <row r="844">
      <c r="H844" s="129"/>
    </row>
    <row r="845">
      <c r="H845" s="129"/>
    </row>
    <row r="846">
      <c r="H846" s="129"/>
    </row>
    <row r="847">
      <c r="H847" s="129"/>
    </row>
    <row r="848">
      <c r="H848" s="129"/>
    </row>
    <row r="849">
      <c r="H849" s="129"/>
    </row>
    <row r="850">
      <c r="H850" s="129"/>
    </row>
    <row r="851">
      <c r="H851" s="129"/>
    </row>
    <row r="852">
      <c r="H852" s="129"/>
    </row>
    <row r="853">
      <c r="H853" s="129"/>
    </row>
    <row r="854">
      <c r="H854" s="129"/>
    </row>
    <row r="855">
      <c r="H855" s="129"/>
    </row>
    <row r="856">
      <c r="H856" s="129"/>
    </row>
    <row r="857">
      <c r="H857" s="129"/>
    </row>
    <row r="858">
      <c r="H858" s="129"/>
    </row>
    <row r="859">
      <c r="H859" s="129"/>
    </row>
    <row r="860">
      <c r="H860" s="129"/>
    </row>
    <row r="861">
      <c r="H861" s="129"/>
    </row>
    <row r="862">
      <c r="H862" s="129"/>
    </row>
    <row r="863">
      <c r="H863" s="129"/>
    </row>
    <row r="864">
      <c r="H864" s="129"/>
    </row>
    <row r="865">
      <c r="H865" s="129"/>
    </row>
    <row r="866">
      <c r="H866" s="129"/>
    </row>
    <row r="867">
      <c r="H867" s="129"/>
    </row>
    <row r="868">
      <c r="H868" s="129"/>
    </row>
    <row r="869">
      <c r="H869" s="129"/>
    </row>
    <row r="870">
      <c r="H870" s="129"/>
    </row>
    <row r="871">
      <c r="H871" s="129"/>
    </row>
    <row r="872">
      <c r="H872" s="129"/>
    </row>
    <row r="873">
      <c r="H873" s="129"/>
    </row>
    <row r="874">
      <c r="H874" s="129"/>
    </row>
    <row r="875">
      <c r="H875" s="129"/>
    </row>
    <row r="876">
      <c r="H876" s="129"/>
    </row>
    <row r="877">
      <c r="H877" s="129"/>
    </row>
    <row r="878">
      <c r="H878" s="129"/>
    </row>
    <row r="879">
      <c r="H879" s="129"/>
    </row>
    <row r="880">
      <c r="H880" s="129"/>
    </row>
    <row r="881">
      <c r="H881" s="129"/>
    </row>
    <row r="882">
      <c r="H882" s="129"/>
    </row>
    <row r="883">
      <c r="H883" s="129"/>
    </row>
    <row r="884">
      <c r="H884" s="129"/>
    </row>
    <row r="885">
      <c r="H885" s="129"/>
    </row>
    <row r="886">
      <c r="H886" s="129"/>
    </row>
    <row r="887">
      <c r="H887" s="129"/>
    </row>
    <row r="888">
      <c r="H888" s="129"/>
    </row>
    <row r="889">
      <c r="H889" s="129"/>
    </row>
    <row r="890">
      <c r="H890" s="129"/>
    </row>
    <row r="891">
      <c r="H891" s="129"/>
    </row>
    <row r="892">
      <c r="H892" s="129"/>
    </row>
    <row r="893">
      <c r="H893" s="129"/>
    </row>
    <row r="894">
      <c r="H894" s="129"/>
    </row>
    <row r="895">
      <c r="H895" s="129"/>
    </row>
    <row r="896">
      <c r="H896" s="129"/>
    </row>
    <row r="897">
      <c r="H897" s="129"/>
    </row>
    <row r="898">
      <c r="H898" s="129"/>
    </row>
    <row r="899">
      <c r="H899" s="129"/>
    </row>
    <row r="900">
      <c r="H900" s="129"/>
    </row>
    <row r="901">
      <c r="H901" s="129"/>
    </row>
    <row r="902">
      <c r="H902" s="129"/>
    </row>
    <row r="903">
      <c r="H903" s="129"/>
    </row>
    <row r="904">
      <c r="H904" s="129"/>
    </row>
    <row r="905">
      <c r="H905" s="129"/>
    </row>
    <row r="906">
      <c r="H906" s="129"/>
    </row>
    <row r="907">
      <c r="H907" s="129"/>
    </row>
    <row r="908">
      <c r="H908" s="129"/>
    </row>
    <row r="909">
      <c r="H909" s="129"/>
    </row>
    <row r="910">
      <c r="H910" s="129"/>
    </row>
    <row r="911">
      <c r="H911" s="129"/>
    </row>
    <row r="912">
      <c r="H912" s="129"/>
    </row>
    <row r="913">
      <c r="H913" s="129"/>
    </row>
    <row r="914">
      <c r="H914" s="129"/>
    </row>
    <row r="915">
      <c r="H915" s="129"/>
    </row>
    <row r="916">
      <c r="H916" s="129"/>
    </row>
    <row r="917">
      <c r="H917" s="129"/>
    </row>
    <row r="918">
      <c r="H918" s="129"/>
    </row>
    <row r="919">
      <c r="H919" s="129"/>
    </row>
    <row r="920">
      <c r="H920" s="129"/>
    </row>
    <row r="921">
      <c r="H921" s="129"/>
    </row>
    <row r="922">
      <c r="H922" s="129"/>
    </row>
    <row r="923">
      <c r="H923" s="129"/>
    </row>
    <row r="924">
      <c r="H924" s="129"/>
    </row>
    <row r="925">
      <c r="H925" s="129"/>
    </row>
    <row r="926">
      <c r="H926" s="129"/>
    </row>
    <row r="927">
      <c r="H927" s="129"/>
    </row>
    <row r="928">
      <c r="H928" s="129"/>
    </row>
    <row r="929">
      <c r="H929" s="129"/>
    </row>
    <row r="930">
      <c r="H930" s="129"/>
    </row>
    <row r="931">
      <c r="H931" s="129"/>
    </row>
    <row r="932">
      <c r="H932" s="129"/>
    </row>
    <row r="933">
      <c r="H933" s="129"/>
    </row>
    <row r="934">
      <c r="H934" s="129"/>
    </row>
    <row r="935">
      <c r="H935" s="129"/>
    </row>
    <row r="936">
      <c r="H936" s="129"/>
    </row>
    <row r="937">
      <c r="H937" s="129"/>
    </row>
    <row r="938">
      <c r="H938" s="129"/>
    </row>
    <row r="939">
      <c r="H939" s="129"/>
    </row>
    <row r="940">
      <c r="H940" s="129"/>
    </row>
    <row r="941">
      <c r="H941" s="129"/>
    </row>
    <row r="942">
      <c r="H942" s="129"/>
    </row>
    <row r="943">
      <c r="H943" s="129"/>
    </row>
    <row r="944">
      <c r="H944" s="129"/>
    </row>
    <row r="945">
      <c r="H945" s="129"/>
    </row>
    <row r="946">
      <c r="H946" s="129"/>
    </row>
    <row r="947">
      <c r="H947" s="129"/>
    </row>
    <row r="948">
      <c r="H948" s="129"/>
    </row>
    <row r="949">
      <c r="H949" s="129"/>
    </row>
    <row r="950">
      <c r="H950" s="129"/>
    </row>
    <row r="951">
      <c r="H951" s="129"/>
    </row>
    <row r="952">
      <c r="H952" s="129"/>
    </row>
    <row r="953">
      <c r="H953" s="129"/>
    </row>
    <row r="954">
      <c r="H954" s="129"/>
    </row>
    <row r="955">
      <c r="H955" s="129"/>
    </row>
    <row r="956">
      <c r="H956" s="129"/>
    </row>
    <row r="957">
      <c r="H957" s="129"/>
    </row>
    <row r="958">
      <c r="H958" s="129"/>
    </row>
    <row r="959">
      <c r="H959" s="129"/>
    </row>
    <row r="960">
      <c r="H960" s="129"/>
    </row>
    <row r="961">
      <c r="H961" s="129"/>
    </row>
    <row r="962">
      <c r="H962" s="129"/>
    </row>
    <row r="963">
      <c r="H963" s="129"/>
    </row>
    <row r="964">
      <c r="H964" s="129"/>
    </row>
    <row r="965">
      <c r="H965" s="129"/>
    </row>
    <row r="966">
      <c r="H966" s="129"/>
    </row>
    <row r="967">
      <c r="H967" s="129"/>
    </row>
    <row r="968">
      <c r="H968" s="129"/>
    </row>
    <row r="969">
      <c r="H969" s="129"/>
    </row>
    <row r="970">
      <c r="H970" s="129"/>
    </row>
    <row r="971">
      <c r="H971" s="129"/>
    </row>
    <row r="972">
      <c r="H972" s="129"/>
    </row>
    <row r="973">
      <c r="H973" s="129"/>
    </row>
    <row r="974">
      <c r="H974" s="129"/>
    </row>
    <row r="975">
      <c r="H975" s="129"/>
    </row>
    <row r="976">
      <c r="H976" s="129"/>
    </row>
    <row r="977">
      <c r="H977" s="129"/>
    </row>
    <row r="978">
      <c r="H978" s="129"/>
    </row>
    <row r="979">
      <c r="H979" s="129"/>
    </row>
    <row r="980">
      <c r="H980" s="129"/>
    </row>
    <row r="981">
      <c r="H981" s="129"/>
    </row>
    <row r="982">
      <c r="H982" s="129"/>
    </row>
    <row r="983">
      <c r="H983" s="129"/>
    </row>
    <row r="984">
      <c r="H984" s="129"/>
    </row>
    <row r="985">
      <c r="H985" s="129"/>
    </row>
    <row r="986">
      <c r="H986" s="129"/>
    </row>
    <row r="987">
      <c r="H987" s="129"/>
    </row>
    <row r="988">
      <c r="H988" s="129"/>
    </row>
    <row r="989">
      <c r="H989" s="129"/>
    </row>
    <row r="990">
      <c r="H990" s="129"/>
    </row>
    <row r="991">
      <c r="H991" s="129"/>
    </row>
    <row r="992">
      <c r="H992" s="129"/>
    </row>
    <row r="993">
      <c r="H993" s="128"/>
    </row>
    <row r="994">
      <c r="H994" s="128"/>
    </row>
    <row r="995">
      <c r="H995" s="128"/>
    </row>
    <row r="996">
      <c r="H996" s="1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4.14"/>
    <col customWidth="1" min="3" max="3" width="26.0"/>
    <col customWidth="1" min="4" max="4" width="35.14"/>
    <col customWidth="1" min="5" max="5" width="33.0"/>
    <col customWidth="1" min="6" max="6" width="36.43"/>
  </cols>
  <sheetData>
    <row r="1">
      <c r="A1" s="65" t="s">
        <v>144</v>
      </c>
      <c r="B1" s="1" t="s">
        <v>2</v>
      </c>
      <c r="C1" s="1" t="s">
        <v>47</v>
      </c>
      <c r="D1" s="116" t="s">
        <v>48</v>
      </c>
      <c r="E1" s="134" t="s">
        <v>117</v>
      </c>
      <c r="F1" s="1" t="s">
        <v>118</v>
      </c>
      <c r="G1" s="4"/>
      <c r="H1" s="69" t="s">
        <v>119</v>
      </c>
      <c r="I1" s="4"/>
      <c r="J1" s="4"/>
      <c r="K1" s="4"/>
      <c r="L1" s="69" t="s">
        <v>120</v>
      </c>
      <c r="M1" s="4"/>
      <c r="N1" s="4"/>
      <c r="O1" s="4"/>
      <c r="P1" s="69" t="s">
        <v>121</v>
      </c>
      <c r="Q1" s="4"/>
      <c r="R1" s="4"/>
      <c r="S1" s="69" t="s">
        <v>122</v>
      </c>
      <c r="T1" s="4"/>
      <c r="U1" s="4"/>
      <c r="V1" s="69" t="s">
        <v>123</v>
      </c>
      <c r="W1" s="4"/>
      <c r="X1" s="4"/>
    </row>
    <row r="2">
      <c r="A2" s="5">
        <v>43175.0</v>
      </c>
      <c r="B2" s="70" t="s">
        <v>138</v>
      </c>
      <c r="C2" s="108">
        <v>43175.23888888889</v>
      </c>
      <c r="D2" s="72">
        <f>C2-A68</f>
        <v>0.2388888889</v>
      </c>
      <c r="E2" s="135"/>
      <c r="F2" s="96" t="s">
        <v>145</v>
      </c>
      <c r="G2" s="4"/>
      <c r="H2" s="21" t="s">
        <v>125</v>
      </c>
      <c r="I2" s="4"/>
      <c r="J2" s="4"/>
      <c r="K2" s="4"/>
      <c r="L2" s="4"/>
      <c r="M2" s="4"/>
      <c r="N2" s="4"/>
      <c r="O2" s="4"/>
      <c r="P2" s="21" t="s">
        <v>55</v>
      </c>
      <c r="Q2" s="4"/>
      <c r="R2" s="4"/>
      <c r="S2" s="97" t="s">
        <v>170</v>
      </c>
      <c r="T2" s="4"/>
      <c r="U2" s="4"/>
      <c r="V2" s="97" t="s">
        <v>171</v>
      </c>
      <c r="W2" s="4"/>
      <c r="X2" s="4"/>
    </row>
    <row r="3">
      <c r="A3" s="76"/>
      <c r="B3" s="77" t="s">
        <v>8</v>
      </c>
      <c r="C3" s="110">
        <v>43175.254166666666</v>
      </c>
      <c r="D3" s="81">
        <f>C3-A68</f>
        <v>0.2541666667</v>
      </c>
      <c r="E3" s="136">
        <f t="shared" ref="E3:E53" si="1">24*60*(D3-D2)</f>
        <v>22</v>
      </c>
      <c r="F3" s="96" t="s">
        <v>145</v>
      </c>
      <c r="G3" s="4"/>
      <c r="H3" s="4"/>
      <c r="I3" s="4"/>
      <c r="J3" s="4"/>
      <c r="K3" s="4"/>
      <c r="L3" s="4"/>
      <c r="M3" s="21" t="s">
        <v>55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6"/>
      <c r="B4" s="77" t="s">
        <v>8</v>
      </c>
      <c r="C4" s="110">
        <v>43175.299305555556</v>
      </c>
      <c r="D4" s="81">
        <f>C4-A68</f>
        <v>0.2993055556</v>
      </c>
      <c r="E4" s="136">
        <f t="shared" si="1"/>
        <v>65</v>
      </c>
      <c r="F4" s="96" t="s">
        <v>145</v>
      </c>
      <c r="G4" s="4"/>
      <c r="H4" s="4"/>
      <c r="I4" s="19"/>
      <c r="J4" s="4"/>
      <c r="K4" s="4"/>
      <c r="L4" s="4"/>
      <c r="M4" s="4"/>
      <c r="N4" s="4"/>
      <c r="O4" s="4"/>
      <c r="P4" s="21" t="s">
        <v>56</v>
      </c>
      <c r="Q4" s="21" t="s">
        <v>57</v>
      </c>
      <c r="R4" s="4"/>
      <c r="S4" s="4"/>
      <c r="T4" s="4"/>
      <c r="U4" s="4"/>
      <c r="V4" s="4"/>
      <c r="W4" s="4"/>
      <c r="X4" s="4"/>
    </row>
    <row r="5">
      <c r="A5" s="76"/>
      <c r="B5" s="77" t="s">
        <v>8</v>
      </c>
      <c r="C5" s="110">
        <v>43175.302777777775</v>
      </c>
      <c r="D5" s="81">
        <f t="shared" ref="D5:D12" si="2">C5-A68</f>
        <v>0.3027777778</v>
      </c>
      <c r="E5" s="136">
        <f t="shared" si="1"/>
        <v>4.999999995</v>
      </c>
      <c r="F5" s="96" t="s">
        <v>145</v>
      </c>
      <c r="G5" s="4"/>
      <c r="H5" s="4"/>
      <c r="I5" s="4"/>
      <c r="J5" s="4"/>
      <c r="K5" s="4"/>
      <c r="L5" s="21" t="s">
        <v>56</v>
      </c>
      <c r="M5" s="97" t="s">
        <v>126</v>
      </c>
      <c r="N5" s="4"/>
      <c r="O5" s="4"/>
      <c r="P5" s="21" t="s">
        <v>60</v>
      </c>
      <c r="Q5" s="97" t="s">
        <v>172</v>
      </c>
      <c r="R5" s="4"/>
      <c r="S5" s="4"/>
      <c r="T5" s="4"/>
      <c r="U5" s="4"/>
      <c r="V5" s="4"/>
      <c r="W5" s="75"/>
      <c r="X5" s="4"/>
    </row>
    <row r="6">
      <c r="A6" s="12" t="s">
        <v>58</v>
      </c>
      <c r="B6" s="77" t="s">
        <v>8</v>
      </c>
      <c r="C6" s="110">
        <v>43175.305555555555</v>
      </c>
      <c r="D6" s="81">
        <f t="shared" si="2"/>
        <v>0.3055555556</v>
      </c>
      <c r="E6" s="136">
        <f t="shared" si="1"/>
        <v>4.000000003</v>
      </c>
      <c r="F6" s="96" t="s">
        <v>145</v>
      </c>
      <c r="G6" s="4"/>
      <c r="H6" s="4"/>
      <c r="I6" s="4"/>
      <c r="J6" s="4"/>
      <c r="K6" s="4"/>
      <c r="L6" s="21" t="s">
        <v>60</v>
      </c>
      <c r="M6" s="99" t="s">
        <v>173</v>
      </c>
      <c r="N6" s="4"/>
      <c r="O6" s="4"/>
      <c r="P6" s="21" t="s">
        <v>64</v>
      </c>
      <c r="Q6" s="99">
        <v>0.086209</v>
      </c>
      <c r="R6" s="4"/>
      <c r="S6" s="4"/>
      <c r="T6" s="4"/>
      <c r="U6" s="4"/>
      <c r="V6" s="4"/>
      <c r="W6" s="19"/>
      <c r="X6" s="4"/>
    </row>
    <row r="7">
      <c r="A7" s="80" t="s">
        <v>62</v>
      </c>
      <c r="B7" s="77" t="s">
        <v>8</v>
      </c>
      <c r="C7" s="110">
        <v>43175.30763888889</v>
      </c>
      <c r="D7" s="81">
        <f t="shared" si="2"/>
        <v>0.3076388889</v>
      </c>
      <c r="E7" s="136">
        <f t="shared" si="1"/>
        <v>2.999999999</v>
      </c>
      <c r="F7" s="96" t="s">
        <v>145</v>
      </c>
      <c r="G7" s="4"/>
      <c r="H7" s="4"/>
      <c r="I7" s="4"/>
      <c r="J7" s="4"/>
      <c r="K7" s="4"/>
      <c r="L7" s="21" t="s">
        <v>64</v>
      </c>
      <c r="M7" s="21">
        <v>0.027083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3" t="s">
        <v>10</v>
      </c>
      <c r="B8" s="77" t="s">
        <v>8</v>
      </c>
      <c r="C8" s="110">
        <v>43175.30972222222</v>
      </c>
      <c r="D8" s="81">
        <f t="shared" si="2"/>
        <v>0.3097222222</v>
      </c>
      <c r="E8" s="136">
        <f t="shared" si="1"/>
        <v>2.999999999</v>
      </c>
      <c r="F8" s="96" t="s">
        <v>145</v>
      </c>
      <c r="G8" s="4"/>
      <c r="H8" s="4"/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8" t="s">
        <v>11</v>
      </c>
      <c r="B9" s="77" t="s">
        <v>8</v>
      </c>
      <c r="C9" s="110">
        <v>43175.31736111111</v>
      </c>
      <c r="D9" s="81">
        <f t="shared" si="2"/>
        <v>0.3173611111</v>
      </c>
      <c r="E9" s="136">
        <f t="shared" si="1"/>
        <v>11</v>
      </c>
      <c r="F9" s="96" t="s">
        <v>145</v>
      </c>
      <c r="G9" s="4"/>
      <c r="H9" s="4"/>
      <c r="I9" s="4"/>
      <c r="J9" s="4"/>
      <c r="K9" s="4"/>
      <c r="L9" s="21" t="s">
        <v>66</v>
      </c>
      <c r="M9" s="19"/>
      <c r="N9" s="4"/>
      <c r="O9" s="4"/>
      <c r="P9" s="4"/>
      <c r="Q9" s="99" t="s">
        <v>81</v>
      </c>
      <c r="R9" s="4"/>
      <c r="S9" s="4"/>
      <c r="T9" s="4"/>
      <c r="U9" s="4"/>
      <c r="V9" s="75"/>
      <c r="W9" s="4"/>
      <c r="X9" s="4"/>
    </row>
    <row r="10">
      <c r="A10" s="20" t="s">
        <v>12</v>
      </c>
      <c r="B10" s="77" t="s">
        <v>8</v>
      </c>
      <c r="C10" s="110">
        <v>43175.32083333333</v>
      </c>
      <c r="D10" s="81">
        <f t="shared" si="2"/>
        <v>0.3208333333</v>
      </c>
      <c r="E10" s="136">
        <f t="shared" si="1"/>
        <v>4.999999995</v>
      </c>
      <c r="F10" s="96" t="s">
        <v>145</v>
      </c>
      <c r="G10" s="4"/>
      <c r="H10" s="4"/>
      <c r="I10" s="4"/>
      <c r="J10" s="4"/>
      <c r="K10" s="4"/>
      <c r="L10" s="21" t="s">
        <v>68</v>
      </c>
      <c r="M10" s="19">
        <f> 6</f>
        <v>6</v>
      </c>
      <c r="N10" s="4"/>
      <c r="O10" s="4"/>
      <c r="P10" s="4"/>
      <c r="Q10" s="19"/>
      <c r="R10" s="4"/>
      <c r="S10" s="4"/>
      <c r="T10" s="4"/>
      <c r="U10" s="4"/>
      <c r="V10" s="4"/>
      <c r="W10" s="19"/>
      <c r="X10" s="4"/>
    </row>
    <row r="11">
      <c r="A11" s="85" t="s">
        <v>69</v>
      </c>
      <c r="B11" s="77" t="s">
        <v>8</v>
      </c>
      <c r="C11" s="110">
        <v>43175.3375</v>
      </c>
      <c r="D11" s="81">
        <f t="shared" si="2"/>
        <v>0.3375</v>
      </c>
      <c r="E11" s="136">
        <f t="shared" si="1"/>
        <v>24</v>
      </c>
      <c r="F11" s="96" t="s">
        <v>145</v>
      </c>
      <c r="G11" s="4"/>
      <c r="H11" s="4"/>
      <c r="I11" s="4"/>
      <c r="J11" s="4"/>
      <c r="K11" s="4"/>
      <c r="L11" s="21" t="s">
        <v>71</v>
      </c>
      <c r="M11" s="19">
        <f> 3</f>
        <v>3</v>
      </c>
      <c r="N11" s="4"/>
      <c r="O11" s="4"/>
      <c r="P11" s="21" t="s">
        <v>84</v>
      </c>
      <c r="Q11" s="19">
        <f t="shared" ref="Q11:Q12" si="3"> 10</f>
        <v>10</v>
      </c>
      <c r="R11" s="4"/>
      <c r="S11" s="4"/>
      <c r="T11" s="4"/>
      <c r="U11" s="4"/>
      <c r="V11" s="4"/>
      <c r="W11" s="4"/>
      <c r="X11" s="4"/>
    </row>
    <row r="12">
      <c r="A12" s="76"/>
      <c r="B12" s="77" t="s">
        <v>8</v>
      </c>
      <c r="C12" s="110">
        <v>43175.34027777778</v>
      </c>
      <c r="D12" s="81">
        <f t="shared" si="2"/>
        <v>0.3402777778</v>
      </c>
      <c r="E12" s="136">
        <f t="shared" si="1"/>
        <v>4.000000003</v>
      </c>
      <c r="F12" s="96" t="s">
        <v>145</v>
      </c>
      <c r="G12" s="4"/>
      <c r="H12" s="4"/>
      <c r="I12" s="4"/>
      <c r="J12" s="4"/>
      <c r="K12" s="4"/>
      <c r="L12" s="21" t="s">
        <v>72</v>
      </c>
      <c r="M12" s="4">
        <f> 4.79</f>
        <v>4.79</v>
      </c>
      <c r="N12" s="4"/>
      <c r="O12" s="4"/>
      <c r="P12" s="21" t="s">
        <v>86</v>
      </c>
      <c r="Q12" s="19">
        <f t="shared" si="3"/>
        <v>10</v>
      </c>
      <c r="R12" s="4"/>
      <c r="S12" s="4"/>
      <c r="T12" s="4"/>
      <c r="U12" s="4"/>
      <c r="V12" s="4"/>
      <c r="W12" s="4"/>
      <c r="X12" s="4"/>
    </row>
    <row r="13">
      <c r="A13" s="76"/>
      <c r="B13" s="77" t="s">
        <v>8</v>
      </c>
      <c r="C13" s="110">
        <v>43175.34166666667</v>
      </c>
      <c r="D13" s="81">
        <f>C13-A78</f>
        <v>0.3416666667</v>
      </c>
      <c r="E13" s="136">
        <f t="shared" si="1"/>
        <v>1.999999996</v>
      </c>
      <c r="F13" s="96" t="s">
        <v>145</v>
      </c>
      <c r="G13" s="4"/>
      <c r="H13" s="4"/>
      <c r="I13" s="19"/>
      <c r="J13" s="4"/>
      <c r="K13" s="4"/>
      <c r="L13" s="21" t="s">
        <v>74</v>
      </c>
      <c r="M13" s="4">
        <f> 0.202</f>
        <v>0.202</v>
      </c>
      <c r="N13" s="4"/>
      <c r="O13" s="4"/>
      <c r="P13" s="21" t="s">
        <v>88</v>
      </c>
      <c r="Q13" s="4">
        <f> 99</f>
        <v>99</v>
      </c>
      <c r="R13" s="4"/>
      <c r="S13" s="4"/>
      <c r="T13" s="4"/>
      <c r="U13" s="4"/>
      <c r="V13" s="4"/>
      <c r="W13" s="4"/>
      <c r="X13" s="4"/>
    </row>
    <row r="14">
      <c r="A14" s="76"/>
      <c r="B14" s="77" t="s">
        <v>8</v>
      </c>
      <c r="C14" s="110">
        <v>43175.34722222222</v>
      </c>
      <c r="D14" s="81">
        <f t="shared" ref="D14:D20" si="4">C14-A77</f>
        <v>0.3472222222</v>
      </c>
      <c r="E14" s="136">
        <f t="shared" si="1"/>
        <v>7.999999995</v>
      </c>
      <c r="F14" s="96" t="s">
        <v>145</v>
      </c>
      <c r="G14" s="4"/>
      <c r="H14" s="4"/>
      <c r="I14" s="19"/>
      <c r="J14" s="4"/>
      <c r="K14" s="4"/>
      <c r="L14" s="4"/>
      <c r="M14" s="4"/>
      <c r="N14" s="4"/>
      <c r="O14" s="4"/>
      <c r="P14" s="21" t="s">
        <v>90</v>
      </c>
      <c r="Q14" s="4">
        <f> 42.9</f>
        <v>42.9</v>
      </c>
      <c r="R14" s="4"/>
      <c r="S14" s="4"/>
      <c r="T14" s="4"/>
      <c r="U14" s="4"/>
      <c r="V14" s="4"/>
      <c r="W14" s="4"/>
      <c r="X14" s="4"/>
    </row>
    <row r="15">
      <c r="A15" s="76"/>
      <c r="B15" s="77" t="s">
        <v>8</v>
      </c>
      <c r="C15" s="110">
        <v>43175.34930555556</v>
      </c>
      <c r="D15" s="81">
        <f t="shared" si="4"/>
        <v>0.3493055556</v>
      </c>
      <c r="E15" s="136">
        <f t="shared" si="1"/>
        <v>3.00000001</v>
      </c>
      <c r="F15" s="96" t="s">
        <v>145</v>
      </c>
      <c r="G15" s="4"/>
      <c r="H15" s="4"/>
      <c r="I15" s="19"/>
      <c r="J15" s="4"/>
      <c r="K15" s="4"/>
      <c r="L15" s="4"/>
      <c r="M15" s="21" t="s">
        <v>81</v>
      </c>
      <c r="N15" s="4"/>
      <c r="O15" s="4"/>
      <c r="P15" s="21" t="s">
        <v>91</v>
      </c>
      <c r="Q15" s="4">
        <f> 28.1</f>
        <v>28.1</v>
      </c>
      <c r="R15" s="4"/>
      <c r="S15" s="4"/>
      <c r="T15" s="4"/>
      <c r="U15" s="4"/>
      <c r="V15" s="4"/>
      <c r="W15" s="19"/>
      <c r="X15" s="4"/>
    </row>
    <row r="16">
      <c r="A16" s="76"/>
      <c r="B16" s="77" t="s">
        <v>8</v>
      </c>
      <c r="C16" s="110">
        <v>43175.3625</v>
      </c>
      <c r="D16" s="81">
        <f t="shared" si="4"/>
        <v>0.3625</v>
      </c>
      <c r="E16" s="136">
        <f t="shared" si="1"/>
        <v>19</v>
      </c>
      <c r="F16" s="96" t="s">
        <v>145</v>
      </c>
      <c r="G16" s="4"/>
      <c r="H16" s="4"/>
      <c r="I16" s="19"/>
      <c r="J16" s="4"/>
      <c r="K16" s="4"/>
      <c r="L16" s="4"/>
      <c r="M16" s="19"/>
      <c r="N16" s="4"/>
      <c r="O16" s="4"/>
      <c r="P16" s="4"/>
      <c r="Q16" s="19"/>
      <c r="R16" s="4"/>
      <c r="S16" s="4"/>
      <c r="T16" s="4"/>
      <c r="U16" s="4"/>
      <c r="V16" s="4"/>
      <c r="W16" s="19"/>
      <c r="X16" s="4"/>
    </row>
    <row r="17">
      <c r="A17" s="76"/>
      <c r="B17" s="77" t="s">
        <v>8</v>
      </c>
      <c r="C17" s="110">
        <v>43175.364583333336</v>
      </c>
      <c r="D17" s="81">
        <f t="shared" si="4"/>
        <v>0.3645833333</v>
      </c>
      <c r="E17" s="136">
        <f t="shared" si="1"/>
        <v>2.999999999</v>
      </c>
      <c r="F17" s="96" t="s">
        <v>145</v>
      </c>
      <c r="G17" s="4"/>
      <c r="H17" s="4"/>
      <c r="I17" s="19"/>
      <c r="J17" s="4"/>
      <c r="K17" s="4"/>
      <c r="L17" s="21" t="s">
        <v>84</v>
      </c>
      <c r="M17" s="19">
        <f> 41</f>
        <v>41</v>
      </c>
      <c r="N17" s="4"/>
      <c r="O17" s="4"/>
      <c r="P17" s="4"/>
      <c r="Q17" s="99" t="s">
        <v>94</v>
      </c>
      <c r="R17" s="4"/>
      <c r="S17" s="4"/>
      <c r="T17" s="4"/>
      <c r="U17" s="4"/>
      <c r="V17" s="4"/>
      <c r="W17" s="19"/>
      <c r="X17" s="4"/>
    </row>
    <row r="18">
      <c r="A18" s="76"/>
      <c r="B18" s="77" t="s">
        <v>8</v>
      </c>
      <c r="C18" s="110">
        <v>43175.37013888889</v>
      </c>
      <c r="D18" s="81">
        <f t="shared" si="4"/>
        <v>0.3701388889</v>
      </c>
      <c r="E18" s="136">
        <f t="shared" si="1"/>
        <v>7.999999995</v>
      </c>
      <c r="F18" s="96" t="s">
        <v>145</v>
      </c>
      <c r="G18" s="4"/>
      <c r="H18" s="4"/>
      <c r="I18" s="4"/>
      <c r="J18" s="4"/>
      <c r="K18" s="4"/>
      <c r="L18" s="21" t="s">
        <v>86</v>
      </c>
      <c r="M18" s="19">
        <f> 2</f>
        <v>2</v>
      </c>
      <c r="N18" s="4"/>
      <c r="O18" s="4"/>
      <c r="P18" s="4"/>
      <c r="Q18" s="19"/>
      <c r="R18" s="4"/>
      <c r="S18" s="4"/>
      <c r="T18" s="4"/>
      <c r="U18" s="4"/>
      <c r="V18" s="4"/>
      <c r="W18" s="19"/>
      <c r="X18" s="4"/>
    </row>
    <row r="19">
      <c r="A19" s="76"/>
      <c r="B19" s="77" t="s">
        <v>8</v>
      </c>
      <c r="C19" s="110">
        <v>43175.379166666666</v>
      </c>
      <c r="D19" s="81">
        <f t="shared" si="4"/>
        <v>0.3791666667</v>
      </c>
      <c r="E19" s="136">
        <f t="shared" si="1"/>
        <v>13</v>
      </c>
      <c r="F19" s="96" t="s">
        <v>145</v>
      </c>
      <c r="G19" s="4"/>
      <c r="H19" s="4"/>
      <c r="I19" s="75"/>
      <c r="J19" s="4"/>
      <c r="K19" s="4"/>
      <c r="L19" s="21" t="s">
        <v>88</v>
      </c>
      <c r="M19" s="19">
        <f> 65</f>
        <v>65</v>
      </c>
      <c r="N19" s="4"/>
      <c r="O19" s="4"/>
      <c r="P19" s="21" t="s">
        <v>96</v>
      </c>
      <c r="Q19" s="99" t="s">
        <v>174</v>
      </c>
      <c r="R19" s="4"/>
      <c r="S19" s="4"/>
      <c r="T19" s="4"/>
      <c r="U19" s="4"/>
      <c r="V19" s="4"/>
      <c r="W19" s="19"/>
      <c r="X19" s="4"/>
    </row>
    <row r="20">
      <c r="A20" s="76"/>
      <c r="B20" s="77" t="s">
        <v>8</v>
      </c>
      <c r="C20" s="110">
        <v>43175.38611111111</v>
      </c>
      <c r="D20" s="81">
        <f t="shared" si="4"/>
        <v>0.3861111111</v>
      </c>
      <c r="E20" s="136">
        <f t="shared" si="1"/>
        <v>10</v>
      </c>
      <c r="F20" s="96" t="s">
        <v>145</v>
      </c>
      <c r="G20" s="4"/>
      <c r="H20" s="4"/>
      <c r="I20" s="4"/>
      <c r="J20" s="4"/>
      <c r="K20" s="4"/>
      <c r="L20" s="21" t="s">
        <v>90</v>
      </c>
      <c r="M20" s="19">
        <f> 11.6</f>
        <v>11.6</v>
      </c>
      <c r="N20" s="4"/>
      <c r="O20" s="4"/>
      <c r="P20" s="21" t="s">
        <v>98</v>
      </c>
      <c r="Q20" s="19">
        <f> 90</f>
        <v>90</v>
      </c>
      <c r="R20" s="4"/>
      <c r="S20" s="4"/>
      <c r="T20" s="4"/>
      <c r="U20" s="4"/>
      <c r="V20" s="4"/>
      <c r="W20" s="4"/>
      <c r="X20" s="4"/>
    </row>
    <row r="21">
      <c r="A21" s="76"/>
      <c r="B21" s="77" t="s">
        <v>8</v>
      </c>
      <c r="C21" s="110">
        <v>43175.39166666667</v>
      </c>
      <c r="D21" s="81">
        <f t="shared" ref="D21:D30" si="5">C21-A85</f>
        <v>0.3916666667</v>
      </c>
      <c r="E21" s="136">
        <f t="shared" si="1"/>
        <v>8.000000005</v>
      </c>
      <c r="F21" s="96" t="s">
        <v>145</v>
      </c>
      <c r="G21" s="4"/>
      <c r="H21" s="4"/>
      <c r="I21" s="4"/>
      <c r="J21" s="4"/>
      <c r="K21" s="4"/>
      <c r="L21" s="21" t="s">
        <v>91</v>
      </c>
      <c r="M21" s="4">
        <f> 13.6</f>
        <v>13.6</v>
      </c>
      <c r="N21" s="4"/>
      <c r="O21" s="4"/>
      <c r="P21" s="4"/>
      <c r="Q21" s="4"/>
      <c r="R21" s="4"/>
      <c r="S21" s="4"/>
      <c r="T21" s="4"/>
      <c r="U21" s="4"/>
      <c r="V21" s="4"/>
      <c r="W21" s="75"/>
      <c r="X21" s="4"/>
    </row>
    <row r="22">
      <c r="A22" s="76"/>
      <c r="B22" s="77" t="s">
        <v>8</v>
      </c>
      <c r="C22" s="110">
        <v>43175.395833333336</v>
      </c>
      <c r="D22" s="81">
        <f t="shared" si="5"/>
        <v>0.3958333333</v>
      </c>
      <c r="E22" s="136">
        <f t="shared" si="1"/>
        <v>5.999999999</v>
      </c>
      <c r="F22" s="96" t="s">
        <v>145</v>
      </c>
      <c r="G22" s="4"/>
      <c r="H22" s="4"/>
      <c r="I22" s="19"/>
      <c r="J22" s="4"/>
      <c r="K22" s="4"/>
      <c r="L22" s="4"/>
      <c r="M22" s="75"/>
      <c r="N22" s="4"/>
      <c r="O22" s="4"/>
      <c r="P22" s="4"/>
      <c r="Q22" s="75"/>
      <c r="R22" s="4"/>
      <c r="S22" s="4"/>
      <c r="T22" s="4"/>
      <c r="U22" s="4"/>
      <c r="V22" s="4"/>
      <c r="W22" s="4"/>
      <c r="X22" s="4"/>
    </row>
    <row r="23">
      <c r="A23" s="76"/>
      <c r="B23" s="77" t="s">
        <v>8</v>
      </c>
      <c r="C23" s="110">
        <v>43175.39722222222</v>
      </c>
      <c r="D23" s="81">
        <f t="shared" si="5"/>
        <v>0.3972222222</v>
      </c>
      <c r="E23" s="136">
        <f t="shared" si="1"/>
        <v>1.999999996</v>
      </c>
      <c r="F23" s="96" t="s">
        <v>145</v>
      </c>
      <c r="G23" s="4"/>
      <c r="H23" s="4"/>
      <c r="I23" s="4"/>
      <c r="J23" s="4"/>
      <c r="K23" s="4"/>
      <c r="L23" s="4"/>
      <c r="M23" s="21" t="s">
        <v>94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76"/>
      <c r="B24" s="77" t="s">
        <v>8</v>
      </c>
      <c r="C24" s="110">
        <v>43175.4</v>
      </c>
      <c r="D24" s="81">
        <f t="shared" si="5"/>
        <v>0.4</v>
      </c>
      <c r="E24" s="136">
        <f t="shared" si="1"/>
        <v>4.000000003</v>
      </c>
      <c r="F24" s="96" t="s">
        <v>145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9"/>
      <c r="X24" s="4"/>
    </row>
    <row r="25">
      <c r="A25" s="76"/>
      <c r="B25" s="77" t="s">
        <v>8</v>
      </c>
      <c r="C25" s="110">
        <v>43175.402083333334</v>
      </c>
      <c r="D25" s="81">
        <f t="shared" si="5"/>
        <v>0.4020833333</v>
      </c>
      <c r="E25" s="136">
        <f t="shared" si="1"/>
        <v>2.999999999</v>
      </c>
      <c r="F25" s="96" t="s">
        <v>145</v>
      </c>
      <c r="G25" s="4"/>
      <c r="H25" s="4"/>
      <c r="I25" s="4"/>
      <c r="J25" s="4"/>
      <c r="K25" s="4"/>
      <c r="L25" s="21" t="s">
        <v>96</v>
      </c>
      <c r="M25" s="99" t="s">
        <v>175</v>
      </c>
      <c r="N25" s="4"/>
      <c r="O25" s="4"/>
      <c r="P25" s="4"/>
      <c r="Q25" s="19"/>
      <c r="R25" s="4"/>
      <c r="S25" s="4"/>
      <c r="T25" s="4"/>
      <c r="U25" s="4"/>
      <c r="V25" s="4"/>
      <c r="W25" s="4"/>
      <c r="X25" s="4"/>
    </row>
    <row r="26">
      <c r="A26" s="76"/>
      <c r="B26" s="77" t="s">
        <v>8</v>
      </c>
      <c r="C26" s="110">
        <v>43175.40416666667</v>
      </c>
      <c r="D26" s="81">
        <f t="shared" si="5"/>
        <v>0.4041666667</v>
      </c>
      <c r="E26" s="136">
        <f t="shared" si="1"/>
        <v>2.999999999</v>
      </c>
      <c r="F26" s="96" t="s">
        <v>145</v>
      </c>
      <c r="G26" s="4"/>
      <c r="H26" s="4"/>
      <c r="I26" s="4"/>
      <c r="J26" s="4"/>
      <c r="K26" s="4"/>
      <c r="L26" s="21" t="s">
        <v>98</v>
      </c>
      <c r="M26" s="4">
        <f> 64</f>
        <v>64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6"/>
      <c r="B27" s="77" t="s">
        <v>8</v>
      </c>
      <c r="C27" s="110">
        <v>43175.40694444445</v>
      </c>
      <c r="D27" s="81">
        <f t="shared" si="5"/>
        <v>0.4069444444</v>
      </c>
      <c r="E27" s="136">
        <f t="shared" si="1"/>
        <v>4.000000003</v>
      </c>
      <c r="F27" s="96" t="s">
        <v>145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6"/>
      <c r="B28" s="77" t="s">
        <v>8</v>
      </c>
      <c r="C28" s="110">
        <v>43175.40902777778</v>
      </c>
      <c r="D28" s="81">
        <f t="shared" si="5"/>
        <v>0.4090277778</v>
      </c>
      <c r="E28" s="136">
        <f t="shared" si="1"/>
        <v>2.999999999</v>
      </c>
      <c r="F28" s="96" t="s">
        <v>145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6"/>
      <c r="B29" s="77" t="s">
        <v>8</v>
      </c>
      <c r="C29" s="110">
        <v>43175.410416666666</v>
      </c>
      <c r="D29" s="81">
        <f t="shared" si="5"/>
        <v>0.4104166667</v>
      </c>
      <c r="E29" s="136">
        <f t="shared" si="1"/>
        <v>1.999999996</v>
      </c>
      <c r="F29" s="96" t="s">
        <v>145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76"/>
      <c r="B30" s="77" t="s">
        <v>8</v>
      </c>
      <c r="C30" s="110">
        <v>43175.4125</v>
      </c>
      <c r="D30" s="81">
        <f t="shared" si="5"/>
        <v>0.4125</v>
      </c>
      <c r="E30" s="136">
        <f t="shared" si="1"/>
        <v>2.999999999</v>
      </c>
      <c r="F30" s="96" t="s">
        <v>145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6"/>
      <c r="B31" s="77" t="s">
        <v>8</v>
      </c>
      <c r="C31" s="110">
        <v>43175.419444444444</v>
      </c>
      <c r="D31" s="81">
        <f t="shared" ref="D31:D41" si="6">C31-A96</f>
        <v>0.4194444444</v>
      </c>
      <c r="E31" s="136">
        <f t="shared" si="1"/>
        <v>10</v>
      </c>
      <c r="F31" s="96" t="s">
        <v>145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76"/>
      <c r="B32" s="77" t="s">
        <v>8</v>
      </c>
      <c r="C32" s="110">
        <v>43175.42152777778</v>
      </c>
      <c r="D32" s="81">
        <f t="shared" si="6"/>
        <v>0.4215277778</v>
      </c>
      <c r="E32" s="136">
        <f t="shared" si="1"/>
        <v>2.999999999</v>
      </c>
      <c r="F32" s="96" t="s">
        <v>145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6"/>
      <c r="B33" s="77" t="s">
        <v>8</v>
      </c>
      <c r="C33" s="110">
        <v>43175.430555555555</v>
      </c>
      <c r="D33" s="81">
        <f t="shared" si="6"/>
        <v>0.4305555556</v>
      </c>
      <c r="E33" s="136">
        <f t="shared" si="1"/>
        <v>13</v>
      </c>
      <c r="F33" s="96" t="s">
        <v>145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6"/>
      <c r="B34" s="77" t="s">
        <v>8</v>
      </c>
      <c r="C34" s="110">
        <v>43175.433333333334</v>
      </c>
      <c r="D34" s="81">
        <f t="shared" si="6"/>
        <v>0.4333333333</v>
      </c>
      <c r="E34" s="136">
        <f t="shared" si="1"/>
        <v>4.000000003</v>
      </c>
      <c r="F34" s="96" t="s">
        <v>145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76"/>
      <c r="B35" s="77" t="s">
        <v>8</v>
      </c>
      <c r="C35" s="110">
        <v>43175.4375</v>
      </c>
      <c r="D35" s="81">
        <f t="shared" si="6"/>
        <v>0.4375</v>
      </c>
      <c r="E35" s="136">
        <f t="shared" si="1"/>
        <v>5.999999999</v>
      </c>
      <c r="F35" s="96" t="s">
        <v>145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6"/>
      <c r="B36" s="77" t="s">
        <v>8</v>
      </c>
      <c r="C36" s="110">
        <v>43175.458333333336</v>
      </c>
      <c r="D36" s="81">
        <f t="shared" si="6"/>
        <v>0.4583333333</v>
      </c>
      <c r="E36" s="136">
        <f t="shared" si="1"/>
        <v>30</v>
      </c>
      <c r="F36" s="96" t="s">
        <v>145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6"/>
      <c r="B37" s="77" t="s">
        <v>8</v>
      </c>
      <c r="C37" s="110">
        <v>43175.467361111114</v>
      </c>
      <c r="D37" s="81">
        <f t="shared" si="6"/>
        <v>0.4673611111</v>
      </c>
      <c r="E37" s="136">
        <f t="shared" si="1"/>
        <v>13</v>
      </c>
      <c r="F37" s="96" t="s">
        <v>145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76"/>
      <c r="B38" s="77" t="s">
        <v>8</v>
      </c>
      <c r="C38" s="110">
        <v>43175.47430555556</v>
      </c>
      <c r="D38" s="81">
        <f t="shared" si="6"/>
        <v>0.4743055556</v>
      </c>
      <c r="E38" s="136">
        <f t="shared" si="1"/>
        <v>10</v>
      </c>
      <c r="F38" s="96" t="s">
        <v>145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6"/>
      <c r="B39" s="77" t="s">
        <v>8</v>
      </c>
      <c r="C39" s="110">
        <v>43175.48819444444</v>
      </c>
      <c r="D39" s="81">
        <f t="shared" si="6"/>
        <v>0.4881944444</v>
      </c>
      <c r="E39" s="136">
        <f t="shared" si="1"/>
        <v>19.99999999</v>
      </c>
      <c r="F39" s="96" t="s">
        <v>145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6"/>
      <c r="B40" s="77" t="s">
        <v>8</v>
      </c>
      <c r="C40" s="110">
        <v>43175.50277777778</v>
      </c>
      <c r="D40" s="81">
        <f t="shared" si="6"/>
        <v>0.5027777778</v>
      </c>
      <c r="E40" s="136">
        <f t="shared" si="1"/>
        <v>21.00000001</v>
      </c>
      <c r="F40" s="96" t="s">
        <v>145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6"/>
      <c r="B41" s="77" t="s">
        <v>8</v>
      </c>
      <c r="C41" s="110">
        <v>43175.52916666667</v>
      </c>
      <c r="D41" s="81">
        <f t="shared" si="6"/>
        <v>0.5291666667</v>
      </c>
      <c r="E41" s="136">
        <f t="shared" si="1"/>
        <v>38</v>
      </c>
      <c r="F41" s="96" t="s">
        <v>145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6"/>
      <c r="B42" s="77" t="s">
        <v>8</v>
      </c>
      <c r="C42" s="110">
        <v>43175.53472222222</v>
      </c>
      <c r="D42" s="81">
        <f t="shared" ref="D42:D53" si="7">C42-A108</f>
        <v>0.5347222222</v>
      </c>
      <c r="E42" s="136">
        <f t="shared" si="1"/>
        <v>7.999999995</v>
      </c>
      <c r="F42" s="96" t="s">
        <v>145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6"/>
      <c r="B43" s="77" t="s">
        <v>8</v>
      </c>
      <c r="C43" s="110">
        <v>43175.57013888889</v>
      </c>
      <c r="D43" s="81">
        <f t="shared" si="7"/>
        <v>0.5701388889</v>
      </c>
      <c r="E43" s="136">
        <f t="shared" si="1"/>
        <v>51.00000001</v>
      </c>
      <c r="F43" s="96" t="s">
        <v>145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6"/>
      <c r="B44" s="82" t="s">
        <v>20</v>
      </c>
      <c r="C44" s="89">
        <v>43175.584027777775</v>
      </c>
      <c r="D44" s="90">
        <f t="shared" si="7"/>
        <v>0.5840277778</v>
      </c>
      <c r="E44" s="137">
        <f t="shared" si="1"/>
        <v>19.99999999</v>
      </c>
      <c r="F44" s="96" t="s">
        <v>145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76"/>
      <c r="B45" s="82" t="s">
        <v>20</v>
      </c>
      <c r="C45" s="89">
        <v>43175.59583333333</v>
      </c>
      <c r="D45" s="90">
        <f t="shared" si="7"/>
        <v>0.5958333333</v>
      </c>
      <c r="E45" s="137">
        <f t="shared" si="1"/>
        <v>17</v>
      </c>
      <c r="F45" s="96" t="s">
        <v>145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6"/>
      <c r="B46" s="82" t="s">
        <v>20</v>
      </c>
      <c r="C46" s="89">
        <v>43175.620833333334</v>
      </c>
      <c r="D46" s="90">
        <f t="shared" si="7"/>
        <v>0.6208333333</v>
      </c>
      <c r="E46" s="137">
        <f t="shared" si="1"/>
        <v>36</v>
      </c>
      <c r="F46" s="96" t="s">
        <v>145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76"/>
      <c r="B47" s="82" t="s">
        <v>20</v>
      </c>
      <c r="C47" s="89">
        <v>43175.62777777778</v>
      </c>
      <c r="D47" s="90">
        <f t="shared" si="7"/>
        <v>0.6277777778</v>
      </c>
      <c r="E47" s="137">
        <f t="shared" si="1"/>
        <v>10</v>
      </c>
      <c r="F47" s="96" t="s">
        <v>145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6"/>
      <c r="B48" s="82" t="s">
        <v>20</v>
      </c>
      <c r="C48" s="89">
        <v>43175.666666666664</v>
      </c>
      <c r="D48" s="90">
        <f t="shared" si="7"/>
        <v>0.6666666667</v>
      </c>
      <c r="E48" s="137">
        <f t="shared" si="1"/>
        <v>55.99999999</v>
      </c>
      <c r="F48" s="96" t="s">
        <v>145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76"/>
      <c r="B49" s="82" t="s">
        <v>20</v>
      </c>
      <c r="C49" s="89">
        <v>43175.71111111111</v>
      </c>
      <c r="D49" s="90">
        <f t="shared" si="7"/>
        <v>0.7111111111</v>
      </c>
      <c r="E49" s="137">
        <f t="shared" si="1"/>
        <v>64</v>
      </c>
      <c r="F49" s="96" t="s">
        <v>145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6"/>
      <c r="B50" s="82" t="s">
        <v>20</v>
      </c>
      <c r="C50" s="89">
        <v>43175.75486111111</v>
      </c>
      <c r="D50" s="90">
        <f t="shared" si="7"/>
        <v>0.7548611111</v>
      </c>
      <c r="E50" s="137">
        <f t="shared" si="1"/>
        <v>63.00000001</v>
      </c>
      <c r="F50" s="96" t="s">
        <v>145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76"/>
      <c r="B51" s="82" t="s">
        <v>20</v>
      </c>
      <c r="C51" s="89">
        <v>43175.82361111111</v>
      </c>
      <c r="D51" s="90">
        <f t="shared" si="7"/>
        <v>0.8236111111</v>
      </c>
      <c r="E51" s="137">
        <f t="shared" si="1"/>
        <v>99</v>
      </c>
      <c r="F51" s="96" t="s">
        <v>145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6"/>
      <c r="B52" s="82" t="s">
        <v>20</v>
      </c>
      <c r="C52" s="89">
        <v>43175.83611111111</v>
      </c>
      <c r="D52" s="90">
        <f t="shared" si="7"/>
        <v>0.8361111111</v>
      </c>
      <c r="E52" s="137">
        <f t="shared" si="1"/>
        <v>18</v>
      </c>
      <c r="F52" s="96" t="s">
        <v>145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76"/>
      <c r="B53" s="82" t="s">
        <v>20</v>
      </c>
      <c r="C53" s="89">
        <v>43175.868055555555</v>
      </c>
      <c r="D53" s="90">
        <f t="shared" si="7"/>
        <v>0.8680555556</v>
      </c>
      <c r="E53" s="137">
        <f t="shared" si="1"/>
        <v>46</v>
      </c>
      <c r="F53" s="96" t="s">
        <v>145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63"/>
      <c r="C54" s="123"/>
      <c r="D54" s="138"/>
      <c r="E54" s="139"/>
      <c r="F54" s="9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63"/>
      <c r="C55" s="123"/>
      <c r="D55" s="138"/>
      <c r="E55" s="139"/>
      <c r="F55" s="9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63"/>
      <c r="C56" s="123"/>
      <c r="D56" s="138"/>
      <c r="E56" s="139"/>
      <c r="F56" s="9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63"/>
      <c r="C57" s="123"/>
      <c r="D57" s="138"/>
      <c r="E57" s="139"/>
      <c r="F57" s="9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63"/>
      <c r="C58" s="123"/>
      <c r="D58" s="138"/>
      <c r="E58" s="139"/>
      <c r="F58" s="9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63"/>
      <c r="C59" s="123"/>
      <c r="D59" s="138"/>
      <c r="E59" s="139"/>
      <c r="F59" s="9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63"/>
      <c r="C60" s="123"/>
      <c r="D60" s="138"/>
      <c r="E60" s="139"/>
      <c r="F60" s="9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63"/>
      <c r="C61" s="123"/>
      <c r="D61" s="138"/>
      <c r="E61" s="139"/>
      <c r="F61" s="9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63"/>
      <c r="C62" s="123"/>
      <c r="D62" s="138"/>
      <c r="E62" s="139"/>
      <c r="F62" s="9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63"/>
      <c r="C63" s="123"/>
      <c r="D63" s="138"/>
      <c r="E63" s="139"/>
      <c r="F63" s="9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114"/>
      <c r="D64" s="132"/>
      <c r="E64" s="139"/>
      <c r="F64" s="1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114"/>
      <c r="D65" s="132"/>
      <c r="E65" s="139"/>
      <c r="F65" s="1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B66" s="4"/>
      <c r="C66" s="114"/>
      <c r="D66" s="132"/>
      <c r="E66" s="139"/>
      <c r="F66" s="1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67" t="s">
        <v>133</v>
      </c>
      <c r="B67" s="4"/>
      <c r="C67" s="114"/>
      <c r="D67" s="132"/>
      <c r="E67" s="139"/>
      <c r="F67" s="1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03">
        <v>43175.0</v>
      </c>
      <c r="B68" s="4"/>
      <c r="C68" s="114"/>
      <c r="D68" s="132"/>
      <c r="E68" s="139"/>
      <c r="F68" s="1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04">
        <v>43175.0</v>
      </c>
      <c r="B69" s="4"/>
      <c r="C69" s="114"/>
      <c r="D69" s="132"/>
      <c r="E69" s="139"/>
      <c r="F69" s="1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04">
        <v>43175.0</v>
      </c>
      <c r="B70" s="4"/>
      <c r="C70" s="114"/>
      <c r="D70" s="132"/>
      <c r="E70" s="139"/>
      <c r="F70" s="1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04">
        <v>43175.0</v>
      </c>
      <c r="B71" s="4"/>
      <c r="C71" s="114"/>
      <c r="D71" s="132"/>
      <c r="E71" s="139"/>
      <c r="F71" s="1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04">
        <v>43175.0</v>
      </c>
      <c r="B72" s="4"/>
      <c r="C72" s="114"/>
      <c r="D72" s="132"/>
      <c r="E72" s="139"/>
      <c r="F72" s="1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04">
        <v>43175.0</v>
      </c>
      <c r="B73" s="4"/>
      <c r="C73" s="114"/>
      <c r="D73" s="132"/>
      <c r="E73" s="139"/>
      <c r="F73" s="1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04">
        <v>43175.0</v>
      </c>
      <c r="B74" s="4"/>
      <c r="C74" s="114"/>
      <c r="D74" s="132"/>
      <c r="E74" s="139"/>
      <c r="F74" s="1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04">
        <v>43175.0</v>
      </c>
      <c r="B75" s="4"/>
      <c r="C75" s="114"/>
      <c r="D75" s="132"/>
      <c r="E75" s="139"/>
      <c r="F75" s="1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04">
        <v>43175.0</v>
      </c>
      <c r="B76" s="4"/>
      <c r="C76" s="114"/>
      <c r="D76" s="132"/>
      <c r="E76" s="139"/>
      <c r="F76" s="1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04">
        <v>43175.0</v>
      </c>
      <c r="B77" s="4"/>
      <c r="C77" s="114"/>
      <c r="D77" s="132"/>
      <c r="E77" s="139"/>
      <c r="F77" s="1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04">
        <v>43175.0</v>
      </c>
      <c r="B78" s="4"/>
      <c r="C78" s="4"/>
      <c r="D78" s="133"/>
      <c r="E78" s="14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04">
        <v>43175.0</v>
      </c>
      <c r="B79" s="4"/>
      <c r="C79" s="4"/>
      <c r="D79" s="133"/>
      <c r="E79" s="14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04">
        <v>43175.0</v>
      </c>
      <c r="B80" s="4"/>
      <c r="C80" s="4"/>
      <c r="D80" s="133"/>
      <c r="E80" s="14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04">
        <v>43175.0</v>
      </c>
      <c r="B81" s="4"/>
      <c r="C81" s="4"/>
      <c r="D81" s="133"/>
      <c r="E81" s="14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04">
        <v>43175.0</v>
      </c>
      <c r="B82" s="4"/>
      <c r="C82" s="4"/>
      <c r="D82" s="133"/>
      <c r="E82" s="14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04">
        <v>43175.0</v>
      </c>
      <c r="B83" s="4"/>
      <c r="C83" s="4"/>
      <c r="D83" s="133"/>
      <c r="E83" s="14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04">
        <v>43175.0</v>
      </c>
      <c r="B84" s="4"/>
      <c r="C84" s="4"/>
      <c r="D84" s="133"/>
      <c r="E84" s="14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04">
        <v>43175.0</v>
      </c>
      <c r="B85" s="4"/>
      <c r="C85" s="4"/>
      <c r="D85" s="133"/>
      <c r="E85" s="14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04">
        <v>43175.0</v>
      </c>
      <c r="B86" s="4"/>
      <c r="C86" s="4"/>
      <c r="D86" s="133"/>
      <c r="E86" s="14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04">
        <v>43175.0</v>
      </c>
      <c r="B87" s="4"/>
      <c r="C87" s="4"/>
      <c r="D87" s="133"/>
      <c r="E87" s="14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04">
        <v>43175.0</v>
      </c>
      <c r="B88" s="4"/>
      <c r="C88" s="4"/>
      <c r="D88" s="133"/>
      <c r="E88" s="14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04">
        <v>43175.0</v>
      </c>
      <c r="B89" s="4"/>
      <c r="C89" s="4"/>
      <c r="D89" s="133"/>
      <c r="E89" s="14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04">
        <v>43175.0</v>
      </c>
      <c r="B90" s="4"/>
      <c r="C90" s="4"/>
      <c r="D90" s="133"/>
      <c r="E90" s="14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04">
        <v>43175.0</v>
      </c>
      <c r="B91" s="4"/>
      <c r="C91" s="4"/>
      <c r="D91" s="133"/>
      <c r="E91" s="14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04">
        <v>43175.0</v>
      </c>
      <c r="B92" s="4"/>
      <c r="C92" s="4"/>
      <c r="D92" s="133"/>
      <c r="E92" s="14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04">
        <v>43175.0</v>
      </c>
      <c r="B93" s="4"/>
      <c r="C93" s="4"/>
      <c r="D93" s="133"/>
      <c r="E93" s="14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04">
        <v>43175.0</v>
      </c>
      <c r="B94" s="4"/>
      <c r="C94" s="4"/>
      <c r="D94" s="133"/>
      <c r="E94" s="14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04">
        <v>43175.0</v>
      </c>
      <c r="B95" s="4"/>
      <c r="C95" s="4"/>
      <c r="D95" s="133"/>
      <c r="E95" s="1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04">
        <v>43175.0</v>
      </c>
      <c r="B96" s="4"/>
      <c r="C96" s="4"/>
      <c r="D96" s="133"/>
      <c r="E96" s="1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04">
        <v>43175.0</v>
      </c>
      <c r="B97" s="4"/>
      <c r="C97" s="4"/>
      <c r="D97" s="133"/>
      <c r="E97" s="14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04">
        <v>43175.0</v>
      </c>
      <c r="B98" s="4"/>
      <c r="C98" s="4"/>
      <c r="D98" s="133"/>
      <c r="E98" s="14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04">
        <v>43175.0</v>
      </c>
      <c r="B99" s="4"/>
      <c r="C99" s="4"/>
      <c r="D99" s="133"/>
      <c r="E99" s="14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04">
        <v>43175.0</v>
      </c>
      <c r="B100" s="4"/>
      <c r="C100" s="4"/>
      <c r="D100" s="133"/>
      <c r="E100" s="14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04">
        <v>43175.0</v>
      </c>
      <c r="B101" s="4"/>
      <c r="C101" s="4"/>
      <c r="D101" s="133"/>
      <c r="E101" s="14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04">
        <v>43175.0</v>
      </c>
      <c r="B102" s="4"/>
      <c r="C102" s="4"/>
      <c r="D102" s="133"/>
      <c r="E102" s="14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04">
        <v>43175.0</v>
      </c>
      <c r="B103" s="4"/>
      <c r="C103" s="4"/>
      <c r="D103" s="133"/>
      <c r="E103" s="14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04">
        <v>43175.0</v>
      </c>
      <c r="B104" s="4"/>
      <c r="C104" s="4"/>
      <c r="D104" s="133"/>
      <c r="E104" s="14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04">
        <v>43175.0</v>
      </c>
      <c r="B105" s="4"/>
      <c r="C105" s="4"/>
      <c r="D105" s="133"/>
      <c r="E105" s="14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04">
        <v>43175.0</v>
      </c>
      <c r="B106" s="4"/>
      <c r="C106" s="4"/>
      <c r="D106" s="133"/>
      <c r="E106" s="14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04">
        <v>43175.0</v>
      </c>
      <c r="B107" s="4"/>
      <c r="C107" s="4"/>
      <c r="D107" s="133"/>
      <c r="E107" s="14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04">
        <v>43175.0</v>
      </c>
      <c r="B108" s="4"/>
      <c r="C108" s="4"/>
      <c r="D108" s="133"/>
      <c r="E108" s="14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04">
        <v>43175.0</v>
      </c>
      <c r="B109" s="4"/>
      <c r="C109" s="4"/>
      <c r="D109" s="133"/>
      <c r="E109" s="14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04">
        <v>43175.0</v>
      </c>
      <c r="B110" s="4"/>
      <c r="C110" s="4"/>
      <c r="D110" s="133"/>
      <c r="E110" s="14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04">
        <v>43175.0</v>
      </c>
      <c r="B111" s="4"/>
      <c r="C111" s="4"/>
      <c r="D111" s="133"/>
      <c r="E111" s="14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04">
        <v>43175.0</v>
      </c>
      <c r="B112" s="4"/>
      <c r="C112" s="4"/>
      <c r="D112" s="133"/>
      <c r="E112" s="1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04">
        <v>43175.0</v>
      </c>
      <c r="B113" s="4"/>
      <c r="C113" s="4"/>
      <c r="D113" s="133"/>
      <c r="E113" s="14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04">
        <v>43175.0</v>
      </c>
      <c r="B114" s="4"/>
      <c r="C114" s="4"/>
      <c r="D114" s="133"/>
      <c r="E114" s="14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04">
        <v>43175.0</v>
      </c>
      <c r="B115" s="4"/>
      <c r="C115" s="4"/>
      <c r="D115" s="133"/>
      <c r="E115" s="14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04">
        <v>43175.0</v>
      </c>
      <c r="B116" s="4"/>
      <c r="C116" s="4"/>
      <c r="D116" s="133"/>
      <c r="E116" s="14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04">
        <v>43175.0</v>
      </c>
      <c r="B117" s="4"/>
      <c r="C117" s="4"/>
      <c r="D117" s="133"/>
      <c r="E117" s="14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04">
        <v>43175.0</v>
      </c>
      <c r="B118" s="4"/>
      <c r="C118" s="4"/>
      <c r="D118" s="133"/>
      <c r="E118" s="14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04">
        <v>43175.0</v>
      </c>
      <c r="B119" s="4"/>
      <c r="C119" s="4"/>
      <c r="D119" s="133"/>
      <c r="E119" s="14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04">
        <v>43175.0</v>
      </c>
      <c r="B120" s="4"/>
      <c r="C120" s="4"/>
      <c r="D120" s="133"/>
      <c r="E120" s="14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04">
        <v>43175.0</v>
      </c>
      <c r="B121" s="4"/>
      <c r="C121" s="4"/>
      <c r="D121" s="133"/>
      <c r="E121" s="14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04">
        <v>43175.0</v>
      </c>
      <c r="B122" s="4"/>
      <c r="C122" s="4"/>
      <c r="D122" s="133"/>
      <c r="E122" s="1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04">
        <v>43175.0</v>
      </c>
      <c r="B123" s="4"/>
      <c r="C123" s="4"/>
      <c r="D123" s="133"/>
      <c r="E123" s="14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04">
        <v>43175.0</v>
      </c>
      <c r="B124" s="4"/>
      <c r="C124" s="4"/>
      <c r="D124" s="133"/>
      <c r="E124" s="14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04">
        <v>43175.0</v>
      </c>
      <c r="B125" s="4"/>
      <c r="C125" s="4"/>
      <c r="D125" s="133"/>
      <c r="E125" s="14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04">
        <v>43175.0</v>
      </c>
      <c r="B126" s="4"/>
      <c r="C126" s="4"/>
      <c r="D126" s="133"/>
      <c r="E126" s="14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04">
        <v>43175.0</v>
      </c>
      <c r="B127" s="4"/>
      <c r="C127" s="4"/>
      <c r="D127" s="133"/>
      <c r="E127" s="14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04">
        <v>43175.0</v>
      </c>
      <c r="B128" s="4"/>
      <c r="C128" s="4"/>
      <c r="D128" s="133"/>
      <c r="E128" s="14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04">
        <v>43175.0</v>
      </c>
      <c r="B129" s="4"/>
      <c r="C129" s="4"/>
      <c r="D129" s="133"/>
      <c r="E129" s="1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04">
        <v>43175.0</v>
      </c>
      <c r="B130" s="4"/>
      <c r="C130" s="4"/>
      <c r="D130" s="133"/>
      <c r="E130" s="14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B131" s="4"/>
      <c r="C131" s="4"/>
      <c r="D131" s="133"/>
      <c r="E131" s="14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B132" s="4"/>
      <c r="C132" s="4"/>
      <c r="D132" s="133"/>
      <c r="E132" s="14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B133" s="4"/>
      <c r="C133" s="4"/>
      <c r="D133" s="133"/>
      <c r="E133" s="14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B134" s="4"/>
      <c r="C134" s="4"/>
      <c r="D134" s="133"/>
      <c r="E134" s="14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B135" s="4"/>
      <c r="C135" s="4"/>
      <c r="D135" s="133"/>
      <c r="E135" s="14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B136" s="4"/>
      <c r="C136" s="4"/>
      <c r="D136" s="133"/>
      <c r="E136" s="14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B137" s="4"/>
      <c r="C137" s="4"/>
      <c r="D137" s="133"/>
      <c r="E137" s="1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B138" s="4"/>
      <c r="C138" s="4"/>
      <c r="D138" s="133"/>
      <c r="E138" s="14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B139" s="4"/>
      <c r="C139" s="4"/>
      <c r="D139" s="133"/>
      <c r="E139" s="14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B140" s="4"/>
      <c r="C140" s="4"/>
      <c r="D140" s="133"/>
      <c r="E140" s="14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B141" s="4"/>
      <c r="C141" s="4"/>
      <c r="D141" s="133"/>
      <c r="E141" s="14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B142" s="4"/>
      <c r="C142" s="4"/>
      <c r="D142" s="133"/>
      <c r="E142" s="14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76"/>
      <c r="B143" s="4"/>
      <c r="C143" s="4"/>
      <c r="D143" s="133"/>
      <c r="E143" s="14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76"/>
      <c r="B144" s="4"/>
      <c r="C144" s="4"/>
      <c r="D144" s="133"/>
      <c r="E144" s="14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76"/>
      <c r="B145" s="4"/>
      <c r="C145" s="4"/>
      <c r="D145" s="133"/>
      <c r="E145" s="14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76"/>
      <c r="B146" s="4"/>
      <c r="C146" s="4"/>
      <c r="D146" s="133"/>
      <c r="E146" s="14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76"/>
      <c r="B147" s="4"/>
      <c r="C147" s="4"/>
      <c r="D147" s="133"/>
      <c r="E147" s="14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76"/>
      <c r="B148" s="4"/>
      <c r="C148" s="4"/>
      <c r="D148" s="133"/>
      <c r="E148" s="14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76"/>
      <c r="B149" s="4"/>
      <c r="C149" s="4"/>
      <c r="D149" s="133"/>
      <c r="E149" s="14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76"/>
      <c r="B150" s="4"/>
      <c r="C150" s="4"/>
      <c r="D150" s="133"/>
      <c r="E150" s="14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76"/>
      <c r="B151" s="4"/>
      <c r="C151" s="4"/>
      <c r="D151" s="133"/>
      <c r="E151" s="14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76"/>
      <c r="B152" s="4"/>
      <c r="C152" s="4"/>
      <c r="D152" s="133"/>
      <c r="E152" s="14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76"/>
      <c r="B153" s="4"/>
      <c r="C153" s="4"/>
      <c r="D153" s="133"/>
      <c r="E153" s="14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76"/>
      <c r="B154" s="4"/>
      <c r="C154" s="4"/>
      <c r="D154" s="133"/>
      <c r="E154" s="14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76"/>
      <c r="B155" s="4"/>
      <c r="C155" s="4"/>
      <c r="D155" s="133"/>
      <c r="E155" s="14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76"/>
      <c r="B156" s="4"/>
      <c r="C156" s="4"/>
      <c r="D156" s="133"/>
      <c r="E156" s="14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76"/>
      <c r="B157" s="4"/>
      <c r="C157" s="4"/>
      <c r="D157" s="133"/>
      <c r="E157" s="14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76"/>
      <c r="B158" s="4"/>
      <c r="C158" s="4"/>
      <c r="D158" s="133"/>
      <c r="E158" s="14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76"/>
      <c r="B159" s="4"/>
      <c r="C159" s="4"/>
      <c r="D159" s="133"/>
      <c r="E159" s="14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76"/>
      <c r="B160" s="4"/>
      <c r="C160" s="4"/>
      <c r="D160" s="133"/>
      <c r="E160" s="14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76"/>
      <c r="B161" s="4"/>
      <c r="C161" s="4"/>
      <c r="D161" s="133"/>
      <c r="E161" s="14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76"/>
      <c r="B162" s="4"/>
      <c r="C162" s="4"/>
      <c r="D162" s="133"/>
      <c r="E162" s="14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76"/>
      <c r="B163" s="4"/>
      <c r="C163" s="4"/>
      <c r="D163" s="133"/>
      <c r="E163" s="14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76"/>
      <c r="B164" s="4"/>
      <c r="C164" s="4"/>
      <c r="D164" s="133"/>
      <c r="E164" s="14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76"/>
      <c r="B165" s="4"/>
      <c r="C165" s="4"/>
      <c r="D165" s="133"/>
      <c r="E165" s="14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76"/>
      <c r="B166" s="4"/>
      <c r="C166" s="4"/>
      <c r="D166" s="133"/>
      <c r="E166" s="14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76"/>
      <c r="B167" s="4"/>
      <c r="C167" s="4"/>
      <c r="D167" s="133"/>
      <c r="E167" s="14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76"/>
      <c r="B168" s="4"/>
      <c r="C168" s="4"/>
      <c r="D168" s="133"/>
      <c r="E168" s="14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76"/>
      <c r="B169" s="4"/>
      <c r="C169" s="4"/>
      <c r="D169" s="133"/>
      <c r="E169" s="14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76"/>
      <c r="B170" s="4"/>
      <c r="C170" s="4"/>
      <c r="D170" s="133"/>
      <c r="E170" s="14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76"/>
      <c r="B171" s="4"/>
      <c r="C171" s="4"/>
      <c r="D171" s="133"/>
      <c r="E171" s="14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76"/>
      <c r="B172" s="4"/>
      <c r="C172" s="4"/>
      <c r="D172" s="133"/>
      <c r="E172" s="14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76"/>
      <c r="B173" s="4"/>
      <c r="C173" s="4"/>
      <c r="D173" s="133"/>
      <c r="E173" s="14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76"/>
      <c r="B174" s="4"/>
      <c r="C174" s="4"/>
      <c r="D174" s="133"/>
      <c r="E174" s="14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76"/>
      <c r="B175" s="4"/>
      <c r="C175" s="4"/>
      <c r="D175" s="133"/>
      <c r="E175" s="14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76"/>
      <c r="B176" s="4"/>
      <c r="C176" s="4"/>
      <c r="D176" s="133"/>
      <c r="E176" s="14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76"/>
      <c r="B177" s="4"/>
      <c r="C177" s="4"/>
      <c r="D177" s="133"/>
      <c r="E177" s="14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76"/>
      <c r="B178" s="4"/>
      <c r="C178" s="4"/>
      <c r="D178" s="133"/>
      <c r="E178" s="14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76"/>
      <c r="B179" s="4"/>
      <c r="C179" s="4"/>
      <c r="D179" s="133"/>
      <c r="E179" s="14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76"/>
      <c r="B180" s="4"/>
      <c r="C180" s="4"/>
      <c r="D180" s="133"/>
      <c r="E180" s="14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76"/>
      <c r="B181" s="4"/>
      <c r="C181" s="4"/>
      <c r="D181" s="133"/>
      <c r="E181" s="14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76"/>
      <c r="B182" s="4"/>
      <c r="C182" s="4"/>
      <c r="D182" s="133"/>
      <c r="E182" s="14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76"/>
      <c r="B183" s="4"/>
      <c r="C183" s="4"/>
      <c r="D183" s="133"/>
      <c r="E183" s="14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76"/>
      <c r="B184" s="4"/>
      <c r="C184" s="4"/>
      <c r="D184" s="133"/>
      <c r="E184" s="14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76"/>
      <c r="B185" s="4"/>
      <c r="C185" s="4"/>
      <c r="D185" s="133"/>
      <c r="E185" s="14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76"/>
      <c r="B186" s="4"/>
      <c r="C186" s="4"/>
      <c r="D186" s="133"/>
      <c r="E186" s="14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76"/>
      <c r="B187" s="4"/>
      <c r="C187" s="4"/>
      <c r="D187" s="133"/>
      <c r="E187" s="14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76"/>
      <c r="B188" s="4"/>
      <c r="C188" s="4"/>
      <c r="D188" s="133"/>
      <c r="E188" s="14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76"/>
      <c r="B189" s="4"/>
      <c r="C189" s="4"/>
      <c r="D189" s="133"/>
      <c r="E189" s="14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76"/>
      <c r="B190" s="4"/>
      <c r="C190" s="4"/>
      <c r="D190" s="133"/>
      <c r="E190" s="14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76"/>
      <c r="B191" s="4"/>
      <c r="C191" s="4"/>
      <c r="D191" s="133"/>
      <c r="E191" s="14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76"/>
      <c r="B192" s="4"/>
      <c r="C192" s="4"/>
      <c r="D192" s="133"/>
      <c r="E192" s="14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76"/>
      <c r="B193" s="4"/>
      <c r="C193" s="4"/>
      <c r="D193" s="133"/>
      <c r="E193" s="14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76"/>
      <c r="B194" s="4"/>
      <c r="C194" s="4"/>
      <c r="D194" s="133"/>
      <c r="E194" s="14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76"/>
      <c r="B195" s="4"/>
      <c r="C195" s="4"/>
      <c r="D195" s="133"/>
      <c r="E195" s="14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76"/>
      <c r="B196" s="4"/>
      <c r="C196" s="4"/>
      <c r="D196" s="133"/>
      <c r="E196" s="14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76"/>
      <c r="B197" s="4"/>
      <c r="C197" s="4"/>
      <c r="D197" s="133"/>
      <c r="E197" s="14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76"/>
      <c r="B198" s="4"/>
      <c r="C198" s="4"/>
      <c r="D198" s="133"/>
      <c r="E198" s="14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76"/>
      <c r="B199" s="4"/>
      <c r="C199" s="4"/>
      <c r="D199" s="133"/>
      <c r="E199" s="14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76"/>
      <c r="B200" s="4"/>
      <c r="C200" s="4"/>
      <c r="D200" s="133"/>
      <c r="E200" s="14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76"/>
      <c r="B201" s="4"/>
      <c r="C201" s="4"/>
      <c r="D201" s="133"/>
      <c r="E201" s="14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76"/>
      <c r="B202" s="4"/>
      <c r="C202" s="4"/>
      <c r="D202" s="133"/>
      <c r="E202" s="14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76"/>
      <c r="B203" s="4"/>
      <c r="C203" s="4"/>
      <c r="D203" s="133"/>
      <c r="E203" s="14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76"/>
      <c r="B204" s="4"/>
      <c r="C204" s="4"/>
      <c r="D204" s="133"/>
      <c r="E204" s="14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76"/>
      <c r="B205" s="4"/>
      <c r="C205" s="4"/>
      <c r="D205" s="133"/>
      <c r="E205" s="14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76"/>
      <c r="B206" s="4"/>
      <c r="C206" s="4"/>
      <c r="D206" s="133"/>
      <c r="E206" s="14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76"/>
      <c r="B207" s="4"/>
      <c r="C207" s="4"/>
      <c r="D207" s="133"/>
      <c r="E207" s="14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76"/>
      <c r="B208" s="4"/>
      <c r="C208" s="4"/>
      <c r="D208" s="133"/>
      <c r="E208" s="14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76"/>
      <c r="B209" s="4"/>
      <c r="C209" s="4"/>
      <c r="D209" s="133"/>
      <c r="E209" s="14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76"/>
      <c r="B210" s="4"/>
      <c r="C210" s="4"/>
      <c r="D210" s="133"/>
      <c r="E210" s="14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76"/>
      <c r="B211" s="4"/>
      <c r="C211" s="4"/>
      <c r="D211" s="133"/>
      <c r="E211" s="14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76"/>
      <c r="B212" s="4"/>
      <c r="C212" s="4"/>
      <c r="D212" s="133"/>
      <c r="E212" s="14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76"/>
      <c r="B213" s="4"/>
      <c r="C213" s="4"/>
      <c r="D213" s="133"/>
      <c r="E213" s="14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76"/>
      <c r="B214" s="4"/>
      <c r="C214" s="4"/>
      <c r="D214" s="133"/>
      <c r="E214" s="14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76"/>
      <c r="B215" s="4"/>
      <c r="C215" s="4"/>
      <c r="D215" s="133"/>
      <c r="E215" s="14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76"/>
      <c r="B216" s="4"/>
      <c r="C216" s="4"/>
      <c r="D216" s="133"/>
      <c r="E216" s="14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76"/>
      <c r="B217" s="4"/>
      <c r="C217" s="4"/>
      <c r="D217" s="133"/>
      <c r="E217" s="14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76"/>
      <c r="B218" s="4"/>
      <c r="C218" s="4"/>
      <c r="D218" s="133"/>
      <c r="E218" s="14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76"/>
      <c r="B219" s="4"/>
      <c r="C219" s="4"/>
      <c r="D219" s="133"/>
      <c r="E219" s="14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76"/>
      <c r="B220" s="4"/>
      <c r="C220" s="4"/>
      <c r="D220" s="133"/>
      <c r="E220" s="14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76"/>
      <c r="B221" s="4"/>
      <c r="C221" s="4"/>
      <c r="D221" s="133"/>
      <c r="E221" s="14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76"/>
      <c r="B222" s="4"/>
      <c r="C222" s="4"/>
      <c r="D222" s="133"/>
      <c r="E222" s="14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76"/>
      <c r="B223" s="4"/>
      <c r="C223" s="4"/>
      <c r="D223" s="133"/>
      <c r="E223" s="14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76"/>
      <c r="B224" s="4"/>
      <c r="C224" s="4"/>
      <c r="D224" s="133"/>
      <c r="E224" s="14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76"/>
      <c r="B225" s="4"/>
      <c r="C225" s="4"/>
      <c r="D225" s="133"/>
      <c r="E225" s="14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76"/>
      <c r="B226" s="4"/>
      <c r="C226" s="4"/>
      <c r="D226" s="133"/>
      <c r="E226" s="14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76"/>
      <c r="B227" s="4"/>
      <c r="C227" s="4"/>
      <c r="D227" s="133"/>
      <c r="E227" s="14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76"/>
      <c r="B228" s="4"/>
      <c r="C228" s="4"/>
      <c r="D228" s="133"/>
      <c r="E228" s="14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76"/>
      <c r="B229" s="4"/>
      <c r="C229" s="4"/>
      <c r="D229" s="133"/>
      <c r="E229" s="14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76"/>
      <c r="B230" s="4"/>
      <c r="C230" s="4"/>
      <c r="D230" s="133"/>
      <c r="E230" s="14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76"/>
      <c r="B231" s="4"/>
      <c r="C231" s="4"/>
      <c r="D231" s="133"/>
      <c r="E231" s="14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76"/>
      <c r="B232" s="4"/>
      <c r="C232" s="4"/>
      <c r="D232" s="133"/>
      <c r="E232" s="14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76"/>
      <c r="B233" s="4"/>
      <c r="C233" s="4"/>
      <c r="D233" s="133"/>
      <c r="E233" s="14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76"/>
      <c r="B234" s="4"/>
      <c r="C234" s="4"/>
      <c r="D234" s="133"/>
      <c r="E234" s="14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76"/>
      <c r="B235" s="4"/>
      <c r="C235" s="4"/>
      <c r="D235" s="133"/>
      <c r="E235" s="14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76"/>
      <c r="B236" s="4"/>
      <c r="C236" s="4"/>
      <c r="D236" s="133"/>
      <c r="E236" s="14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76"/>
      <c r="B237" s="4"/>
      <c r="C237" s="4"/>
      <c r="D237" s="133"/>
      <c r="E237" s="14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76"/>
      <c r="B238" s="4"/>
      <c r="C238" s="4"/>
      <c r="D238" s="133"/>
      <c r="E238" s="14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76"/>
      <c r="B239" s="4"/>
      <c r="C239" s="4"/>
      <c r="D239" s="133"/>
      <c r="E239" s="14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76"/>
      <c r="B240" s="4"/>
      <c r="C240" s="4"/>
      <c r="D240" s="133"/>
      <c r="E240" s="1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76"/>
      <c r="B241" s="4"/>
      <c r="C241" s="4"/>
      <c r="D241" s="133"/>
      <c r="E241" s="14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76"/>
      <c r="B242" s="4"/>
      <c r="C242" s="4"/>
      <c r="D242" s="133"/>
      <c r="E242" s="1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76"/>
      <c r="B243" s="4"/>
      <c r="C243" s="4"/>
      <c r="D243" s="133"/>
      <c r="E243" s="14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76"/>
      <c r="B244" s="4"/>
      <c r="C244" s="4"/>
      <c r="D244" s="133"/>
      <c r="E244" s="1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76"/>
      <c r="B245" s="4"/>
      <c r="C245" s="4"/>
      <c r="D245" s="133"/>
      <c r="E245" s="14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76"/>
      <c r="B246" s="4"/>
      <c r="C246" s="4"/>
      <c r="D246" s="133"/>
      <c r="E246" s="1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76"/>
      <c r="B247" s="4"/>
      <c r="C247" s="4"/>
      <c r="D247" s="133"/>
      <c r="E247" s="14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76"/>
      <c r="B248" s="4"/>
      <c r="C248" s="4"/>
      <c r="D248" s="133"/>
      <c r="E248" s="1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76"/>
      <c r="B249" s="4"/>
      <c r="C249" s="4"/>
      <c r="D249" s="133"/>
      <c r="E249" s="14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76"/>
      <c r="B250" s="4"/>
      <c r="C250" s="4"/>
      <c r="D250" s="133"/>
      <c r="E250" s="1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76"/>
      <c r="B251" s="4"/>
      <c r="C251" s="4"/>
      <c r="D251" s="133"/>
      <c r="E251" s="14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76"/>
      <c r="B252" s="4"/>
      <c r="C252" s="4"/>
      <c r="D252" s="133"/>
      <c r="E252" s="1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76"/>
      <c r="B253" s="4"/>
      <c r="C253" s="4"/>
      <c r="D253" s="133"/>
      <c r="E253" s="14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76"/>
      <c r="B254" s="4"/>
      <c r="C254" s="4"/>
      <c r="D254" s="133"/>
      <c r="E254" s="1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76"/>
      <c r="B255" s="4"/>
      <c r="C255" s="4"/>
      <c r="D255" s="133"/>
      <c r="E255" s="14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76"/>
      <c r="B256" s="4"/>
      <c r="C256" s="4"/>
      <c r="D256" s="133"/>
      <c r="E256" s="1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76"/>
      <c r="B257" s="4"/>
      <c r="C257" s="4"/>
      <c r="D257" s="133"/>
      <c r="E257" s="14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76"/>
      <c r="B258" s="4"/>
      <c r="C258" s="4"/>
      <c r="D258" s="133"/>
      <c r="E258" s="1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76"/>
      <c r="B259" s="4"/>
      <c r="C259" s="4"/>
      <c r="D259" s="133"/>
      <c r="E259" s="14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76"/>
      <c r="B260" s="4"/>
      <c r="C260" s="4"/>
      <c r="D260" s="133"/>
      <c r="E260" s="1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76"/>
      <c r="B261" s="4"/>
      <c r="C261" s="4"/>
      <c r="D261" s="133"/>
      <c r="E261" s="14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76"/>
      <c r="B262" s="4"/>
      <c r="C262" s="4"/>
      <c r="D262" s="133"/>
      <c r="E262" s="1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76"/>
      <c r="B263" s="4"/>
      <c r="C263" s="4"/>
      <c r="D263" s="133"/>
      <c r="E263" s="14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76"/>
      <c r="B264" s="4"/>
      <c r="C264" s="4"/>
      <c r="D264" s="133"/>
      <c r="E264" s="1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76"/>
      <c r="B265" s="4"/>
      <c r="C265" s="4"/>
      <c r="D265" s="133"/>
      <c r="E265" s="14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76"/>
      <c r="B266" s="4"/>
      <c r="C266" s="4"/>
      <c r="D266" s="133"/>
      <c r="E266" s="1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76"/>
      <c r="B267" s="4"/>
      <c r="C267" s="4"/>
      <c r="D267" s="133"/>
      <c r="E267" s="14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76"/>
      <c r="B268" s="4"/>
      <c r="C268" s="4"/>
      <c r="D268" s="133"/>
      <c r="E268" s="1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76"/>
      <c r="B269" s="4"/>
      <c r="C269" s="4"/>
      <c r="D269" s="133"/>
      <c r="E269" s="14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76"/>
      <c r="B270" s="4"/>
      <c r="C270" s="4"/>
      <c r="D270" s="133"/>
      <c r="E270" s="14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76"/>
      <c r="B271" s="4"/>
      <c r="C271" s="4"/>
      <c r="D271" s="133"/>
      <c r="E271" s="14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76"/>
      <c r="B272" s="4"/>
      <c r="C272" s="4"/>
      <c r="D272" s="133"/>
      <c r="E272" s="14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76"/>
      <c r="B273" s="4"/>
      <c r="C273" s="4"/>
      <c r="D273" s="133"/>
      <c r="E273" s="14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76"/>
      <c r="B274" s="4"/>
      <c r="C274" s="4"/>
      <c r="D274" s="133"/>
      <c r="E274" s="14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76"/>
      <c r="B275" s="4"/>
      <c r="C275" s="4"/>
      <c r="D275" s="133"/>
      <c r="E275" s="14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76"/>
      <c r="B276" s="4"/>
      <c r="C276" s="4"/>
      <c r="D276" s="133"/>
      <c r="E276" s="14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76"/>
      <c r="B277" s="4"/>
      <c r="C277" s="4"/>
      <c r="D277" s="133"/>
      <c r="E277" s="14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76"/>
      <c r="B278" s="4"/>
      <c r="C278" s="4"/>
      <c r="D278" s="133"/>
      <c r="E278" s="14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76"/>
      <c r="B279" s="4"/>
      <c r="C279" s="4"/>
      <c r="D279" s="133"/>
      <c r="E279" s="14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76"/>
      <c r="B280" s="4"/>
      <c r="C280" s="4"/>
      <c r="D280" s="133"/>
      <c r="E280" s="14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76"/>
      <c r="B281" s="4"/>
      <c r="C281" s="4"/>
      <c r="D281" s="133"/>
      <c r="E281" s="14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76"/>
      <c r="B282" s="4"/>
      <c r="C282" s="4"/>
      <c r="D282" s="133"/>
      <c r="E282" s="14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76"/>
      <c r="B283" s="4"/>
      <c r="C283" s="4"/>
      <c r="D283" s="133"/>
      <c r="E283" s="14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76"/>
      <c r="B284" s="4"/>
      <c r="C284" s="4"/>
      <c r="D284" s="133"/>
      <c r="E284" s="14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76"/>
      <c r="B285" s="4"/>
      <c r="C285" s="4"/>
      <c r="D285" s="133"/>
      <c r="E285" s="14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76"/>
      <c r="B286" s="4"/>
      <c r="C286" s="4"/>
      <c r="D286" s="133"/>
      <c r="E286" s="14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76"/>
      <c r="B287" s="4"/>
      <c r="C287" s="4"/>
      <c r="D287" s="133"/>
      <c r="E287" s="14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76"/>
      <c r="B288" s="4"/>
      <c r="C288" s="4"/>
      <c r="D288" s="133"/>
      <c r="E288" s="14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76"/>
      <c r="B289" s="4"/>
      <c r="C289" s="4"/>
      <c r="D289" s="133"/>
      <c r="E289" s="14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76"/>
      <c r="B290" s="4"/>
      <c r="C290" s="4"/>
      <c r="D290" s="133"/>
      <c r="E290" s="14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76"/>
      <c r="B291" s="4"/>
      <c r="C291" s="4"/>
      <c r="D291" s="133"/>
      <c r="E291" s="14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76"/>
      <c r="B292" s="4"/>
      <c r="C292" s="4"/>
      <c r="D292" s="133"/>
      <c r="E292" s="14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76"/>
      <c r="B293" s="4"/>
      <c r="C293" s="4"/>
      <c r="D293" s="133"/>
      <c r="E293" s="14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76"/>
      <c r="B294" s="4"/>
      <c r="C294" s="4"/>
      <c r="D294" s="133"/>
      <c r="E294" s="14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76"/>
      <c r="B295" s="4"/>
      <c r="C295" s="4"/>
      <c r="D295" s="133"/>
      <c r="E295" s="14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76"/>
      <c r="B296" s="4"/>
      <c r="C296" s="4"/>
      <c r="D296" s="133"/>
      <c r="E296" s="14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76"/>
      <c r="B297" s="4"/>
      <c r="C297" s="4"/>
      <c r="D297" s="133"/>
      <c r="E297" s="14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76"/>
      <c r="B298" s="4"/>
      <c r="C298" s="4"/>
      <c r="D298" s="133"/>
      <c r="E298" s="14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76"/>
      <c r="B299" s="4"/>
      <c r="C299" s="4"/>
      <c r="D299" s="133"/>
      <c r="E299" s="14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76"/>
      <c r="B300" s="4"/>
      <c r="C300" s="4"/>
      <c r="D300" s="133"/>
      <c r="E300" s="14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76"/>
      <c r="B301" s="4"/>
      <c r="C301" s="4"/>
      <c r="D301" s="133"/>
      <c r="E301" s="14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76"/>
      <c r="B302" s="4"/>
      <c r="C302" s="4"/>
      <c r="D302" s="133"/>
      <c r="E302" s="14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76"/>
      <c r="B303" s="4"/>
      <c r="C303" s="4"/>
      <c r="D303" s="133"/>
      <c r="E303" s="14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76"/>
      <c r="B304" s="4"/>
      <c r="C304" s="4"/>
      <c r="D304" s="133"/>
      <c r="E304" s="14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76"/>
      <c r="B305" s="4"/>
      <c r="C305" s="4"/>
      <c r="D305" s="133"/>
      <c r="E305" s="14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76"/>
      <c r="B306" s="4"/>
      <c r="C306" s="4"/>
      <c r="D306" s="133"/>
      <c r="E306" s="14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76"/>
      <c r="B307" s="4"/>
      <c r="C307" s="4"/>
      <c r="D307" s="133"/>
      <c r="E307" s="14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76"/>
      <c r="B308" s="4"/>
      <c r="C308" s="4"/>
      <c r="D308" s="133"/>
      <c r="E308" s="14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76"/>
      <c r="B309" s="4"/>
      <c r="C309" s="4"/>
      <c r="D309" s="133"/>
      <c r="E309" s="14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76"/>
      <c r="B310" s="4"/>
      <c r="C310" s="4"/>
      <c r="D310" s="133"/>
      <c r="E310" s="14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76"/>
      <c r="B311" s="4"/>
      <c r="C311" s="4"/>
      <c r="D311" s="133"/>
      <c r="E311" s="14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76"/>
      <c r="B312" s="4"/>
      <c r="C312" s="4"/>
      <c r="D312" s="133"/>
      <c r="E312" s="14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76"/>
      <c r="B313" s="4"/>
      <c r="C313" s="4"/>
      <c r="D313" s="133"/>
      <c r="E313" s="14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76"/>
      <c r="B314" s="4"/>
      <c r="C314" s="4"/>
      <c r="D314" s="133"/>
      <c r="E314" s="14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76"/>
      <c r="B315" s="4"/>
      <c r="C315" s="4"/>
      <c r="D315" s="133"/>
      <c r="E315" s="14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76"/>
      <c r="B316" s="4"/>
      <c r="C316" s="4"/>
      <c r="D316" s="133"/>
      <c r="E316" s="14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76"/>
      <c r="B317" s="4"/>
      <c r="C317" s="4"/>
      <c r="D317" s="133"/>
      <c r="E317" s="14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76"/>
      <c r="B318" s="4"/>
      <c r="C318" s="4"/>
      <c r="D318" s="133"/>
      <c r="E318" s="14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76"/>
      <c r="B319" s="4"/>
      <c r="C319" s="4"/>
      <c r="D319" s="133"/>
      <c r="E319" s="14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76"/>
      <c r="B320" s="4"/>
      <c r="C320" s="4"/>
      <c r="D320" s="133"/>
      <c r="E320" s="14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76"/>
      <c r="B321" s="4"/>
      <c r="C321" s="4"/>
      <c r="D321" s="133"/>
      <c r="E321" s="14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76"/>
      <c r="B322" s="4"/>
      <c r="C322" s="4"/>
      <c r="D322" s="133"/>
      <c r="E322" s="14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76"/>
      <c r="B323" s="4"/>
      <c r="C323" s="4"/>
      <c r="D323" s="133"/>
      <c r="E323" s="14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76"/>
      <c r="B324" s="4"/>
      <c r="C324" s="4"/>
      <c r="D324" s="133"/>
      <c r="E324" s="14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76"/>
      <c r="B325" s="4"/>
      <c r="C325" s="4"/>
      <c r="D325" s="133"/>
      <c r="E325" s="14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76"/>
      <c r="B326" s="4"/>
      <c r="C326" s="4"/>
      <c r="D326" s="133"/>
      <c r="E326" s="14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76"/>
      <c r="B327" s="4"/>
      <c r="C327" s="4"/>
      <c r="D327" s="133"/>
      <c r="E327" s="14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76"/>
      <c r="B328" s="4"/>
      <c r="C328" s="4"/>
      <c r="D328" s="133"/>
      <c r="E328" s="14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76"/>
      <c r="B329" s="4"/>
      <c r="C329" s="4"/>
      <c r="D329" s="133"/>
      <c r="E329" s="14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76"/>
      <c r="B330" s="4"/>
      <c r="C330" s="4"/>
      <c r="D330" s="133"/>
      <c r="E330" s="14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76"/>
      <c r="B331" s="4"/>
      <c r="C331" s="4"/>
      <c r="D331" s="133"/>
      <c r="E331" s="14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76"/>
      <c r="B332" s="4"/>
      <c r="C332" s="4"/>
      <c r="D332" s="133"/>
      <c r="E332" s="14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76"/>
      <c r="B333" s="4"/>
      <c r="C333" s="4"/>
      <c r="D333" s="133"/>
      <c r="E333" s="14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76"/>
      <c r="B334" s="4"/>
      <c r="C334" s="4"/>
      <c r="D334" s="133"/>
      <c r="E334" s="14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76"/>
      <c r="B335" s="4"/>
      <c r="C335" s="4"/>
      <c r="D335" s="133"/>
      <c r="E335" s="14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76"/>
      <c r="B336" s="4"/>
      <c r="C336" s="4"/>
      <c r="D336" s="133"/>
      <c r="E336" s="14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76"/>
      <c r="B337" s="4"/>
      <c r="C337" s="4"/>
      <c r="D337" s="133"/>
      <c r="E337" s="14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76"/>
      <c r="B338" s="4"/>
      <c r="C338" s="4"/>
      <c r="D338" s="133"/>
      <c r="E338" s="14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76"/>
      <c r="B339" s="4"/>
      <c r="C339" s="4"/>
      <c r="D339" s="133"/>
      <c r="E339" s="14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76"/>
      <c r="B340" s="4"/>
      <c r="C340" s="4"/>
      <c r="D340" s="133"/>
      <c r="E340" s="14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76"/>
      <c r="B341" s="4"/>
      <c r="C341" s="4"/>
      <c r="D341" s="133"/>
      <c r="E341" s="14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76"/>
      <c r="B342" s="4"/>
      <c r="C342" s="4"/>
      <c r="D342" s="133"/>
      <c r="E342" s="14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76"/>
      <c r="B343" s="4"/>
      <c r="C343" s="4"/>
      <c r="D343" s="133"/>
      <c r="E343" s="14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76"/>
      <c r="B344" s="4"/>
      <c r="C344" s="4"/>
      <c r="D344" s="133"/>
      <c r="E344" s="14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76"/>
      <c r="B345" s="4"/>
      <c r="C345" s="4"/>
      <c r="D345" s="133"/>
      <c r="E345" s="14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76"/>
      <c r="B346" s="4"/>
      <c r="C346" s="4"/>
      <c r="D346" s="133"/>
      <c r="E346" s="14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76"/>
      <c r="B347" s="4"/>
      <c r="C347" s="4"/>
      <c r="D347" s="133"/>
      <c r="E347" s="14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76"/>
      <c r="B348" s="4"/>
      <c r="C348" s="4"/>
      <c r="D348" s="133"/>
      <c r="E348" s="14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76"/>
      <c r="B349" s="4"/>
      <c r="C349" s="4"/>
      <c r="D349" s="133"/>
      <c r="E349" s="14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76"/>
      <c r="B350" s="4"/>
      <c r="C350" s="4"/>
      <c r="D350" s="133"/>
      <c r="E350" s="14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76"/>
      <c r="B351" s="4"/>
      <c r="C351" s="4"/>
      <c r="D351" s="133"/>
      <c r="E351" s="14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76"/>
      <c r="B352" s="4"/>
      <c r="C352" s="4"/>
      <c r="D352" s="133"/>
      <c r="E352" s="14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76"/>
      <c r="B353" s="4"/>
      <c r="C353" s="4"/>
      <c r="D353" s="133"/>
      <c r="E353" s="14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76"/>
      <c r="B354" s="4"/>
      <c r="C354" s="4"/>
      <c r="D354" s="133"/>
      <c r="E354" s="14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76"/>
      <c r="B355" s="4"/>
      <c r="C355" s="4"/>
      <c r="D355" s="133"/>
      <c r="E355" s="14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76"/>
      <c r="B356" s="4"/>
      <c r="C356" s="4"/>
      <c r="D356" s="133"/>
      <c r="E356" s="14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76"/>
      <c r="B357" s="4"/>
      <c r="C357" s="4"/>
      <c r="D357" s="133"/>
      <c r="E357" s="14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76"/>
      <c r="B358" s="4"/>
      <c r="C358" s="4"/>
      <c r="D358" s="133"/>
      <c r="E358" s="14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76"/>
      <c r="B359" s="4"/>
      <c r="C359" s="4"/>
      <c r="D359" s="133"/>
      <c r="E359" s="14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76"/>
      <c r="B360" s="4"/>
      <c r="C360" s="4"/>
      <c r="D360" s="133"/>
      <c r="E360" s="14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76"/>
      <c r="B361" s="4"/>
      <c r="C361" s="4"/>
      <c r="D361" s="133"/>
      <c r="E361" s="14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76"/>
      <c r="B362" s="4"/>
      <c r="C362" s="4"/>
      <c r="D362" s="133"/>
      <c r="E362" s="14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76"/>
      <c r="B363" s="4"/>
      <c r="C363" s="4"/>
      <c r="D363" s="133"/>
      <c r="E363" s="14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76"/>
      <c r="B364" s="4"/>
      <c r="C364" s="4"/>
      <c r="D364" s="133"/>
      <c r="E364" s="14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76"/>
      <c r="B365" s="4"/>
      <c r="C365" s="4"/>
      <c r="D365" s="133"/>
      <c r="E365" s="14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76"/>
      <c r="B366" s="4"/>
      <c r="C366" s="4"/>
      <c r="D366" s="133"/>
      <c r="E366" s="14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76"/>
      <c r="B367" s="4"/>
      <c r="C367" s="4"/>
      <c r="D367" s="133"/>
      <c r="E367" s="14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76"/>
      <c r="B368" s="4"/>
      <c r="C368" s="4"/>
      <c r="D368" s="133"/>
      <c r="E368" s="14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76"/>
      <c r="B369" s="4"/>
      <c r="C369" s="4"/>
      <c r="D369" s="133"/>
      <c r="E369" s="14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76"/>
      <c r="B370" s="4"/>
      <c r="C370" s="4"/>
      <c r="D370" s="133"/>
      <c r="E370" s="14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76"/>
      <c r="B371" s="4"/>
      <c r="C371" s="4"/>
      <c r="D371" s="133"/>
      <c r="E371" s="14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76"/>
      <c r="B372" s="4"/>
      <c r="C372" s="4"/>
      <c r="D372" s="133"/>
      <c r="E372" s="14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76"/>
      <c r="B373" s="4"/>
      <c r="C373" s="4"/>
      <c r="D373" s="133"/>
      <c r="E373" s="14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76"/>
      <c r="B374" s="4"/>
      <c r="C374" s="4"/>
      <c r="D374" s="133"/>
      <c r="E374" s="14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76"/>
      <c r="B375" s="4"/>
      <c r="C375" s="4"/>
      <c r="D375" s="133"/>
      <c r="E375" s="14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76"/>
      <c r="B376" s="4"/>
      <c r="C376" s="4"/>
      <c r="D376" s="133"/>
      <c r="E376" s="14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76"/>
      <c r="B377" s="4"/>
      <c r="C377" s="4"/>
      <c r="D377" s="133"/>
      <c r="E377" s="14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76"/>
      <c r="B378" s="4"/>
      <c r="C378" s="4"/>
      <c r="D378" s="133"/>
      <c r="E378" s="14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76"/>
      <c r="B379" s="4"/>
      <c r="C379" s="4"/>
      <c r="D379" s="133"/>
      <c r="E379" s="14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76"/>
      <c r="B380" s="4"/>
      <c r="C380" s="4"/>
      <c r="D380" s="133"/>
      <c r="E380" s="14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76"/>
      <c r="B381" s="4"/>
      <c r="C381" s="4"/>
      <c r="D381" s="133"/>
      <c r="E381" s="14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76"/>
      <c r="B382" s="4"/>
      <c r="C382" s="4"/>
      <c r="D382" s="133"/>
      <c r="E382" s="14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76"/>
      <c r="B383" s="4"/>
      <c r="C383" s="4"/>
      <c r="D383" s="133"/>
      <c r="E383" s="14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76"/>
      <c r="B384" s="4"/>
      <c r="C384" s="4"/>
      <c r="D384" s="133"/>
      <c r="E384" s="14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76"/>
      <c r="B385" s="4"/>
      <c r="C385" s="4"/>
      <c r="D385" s="133"/>
      <c r="E385" s="14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76"/>
      <c r="B386" s="4"/>
      <c r="C386" s="4"/>
      <c r="D386" s="133"/>
      <c r="E386" s="14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76"/>
      <c r="B387" s="4"/>
      <c r="C387" s="4"/>
      <c r="D387" s="133"/>
      <c r="E387" s="14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76"/>
      <c r="B388" s="4"/>
      <c r="C388" s="4"/>
      <c r="D388" s="133"/>
      <c r="E388" s="14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76"/>
      <c r="B389" s="4"/>
      <c r="C389" s="4"/>
      <c r="D389" s="133"/>
      <c r="E389" s="14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76"/>
      <c r="B390" s="4"/>
      <c r="C390" s="4"/>
      <c r="D390" s="133"/>
      <c r="E390" s="14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76"/>
      <c r="B391" s="4"/>
      <c r="C391" s="4"/>
      <c r="D391" s="133"/>
      <c r="E391" s="14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76"/>
      <c r="B392" s="4"/>
      <c r="C392" s="4"/>
      <c r="D392" s="133"/>
      <c r="E392" s="14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76"/>
      <c r="B393" s="4"/>
      <c r="C393" s="4"/>
      <c r="D393" s="133"/>
      <c r="E393" s="14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76"/>
      <c r="B394" s="4"/>
      <c r="C394" s="4"/>
      <c r="D394" s="133"/>
      <c r="E394" s="14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76"/>
      <c r="B395" s="4"/>
      <c r="C395" s="4"/>
      <c r="D395" s="133"/>
      <c r="E395" s="14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76"/>
      <c r="B396" s="4"/>
      <c r="C396" s="4"/>
      <c r="D396" s="133"/>
      <c r="E396" s="14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76"/>
      <c r="B397" s="4"/>
      <c r="C397" s="4"/>
      <c r="D397" s="133"/>
      <c r="E397" s="14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76"/>
      <c r="B398" s="4"/>
      <c r="C398" s="4"/>
      <c r="D398" s="133"/>
      <c r="E398" s="14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76"/>
      <c r="B399" s="4"/>
      <c r="C399" s="4"/>
      <c r="D399" s="133"/>
      <c r="E399" s="14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76"/>
      <c r="B400" s="4"/>
      <c r="C400" s="4"/>
      <c r="D400" s="133"/>
      <c r="E400" s="14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76"/>
      <c r="B401" s="4"/>
      <c r="C401" s="4"/>
      <c r="D401" s="133"/>
      <c r="E401" s="14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76"/>
      <c r="B402" s="4"/>
      <c r="C402" s="4"/>
      <c r="D402" s="133"/>
      <c r="E402" s="14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76"/>
      <c r="B403" s="4"/>
      <c r="C403" s="4"/>
      <c r="D403" s="133"/>
      <c r="E403" s="14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76"/>
      <c r="B404" s="4"/>
      <c r="C404" s="4"/>
      <c r="D404" s="133"/>
      <c r="E404" s="14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76"/>
      <c r="B405" s="4"/>
      <c r="C405" s="4"/>
      <c r="D405" s="133"/>
      <c r="E405" s="14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76"/>
      <c r="B406" s="4"/>
      <c r="C406" s="4"/>
      <c r="D406" s="133"/>
      <c r="E406" s="14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76"/>
      <c r="B407" s="4"/>
      <c r="C407" s="4"/>
      <c r="D407" s="133"/>
      <c r="E407" s="14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76"/>
      <c r="B408" s="4"/>
      <c r="C408" s="4"/>
      <c r="D408" s="133"/>
      <c r="E408" s="14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76"/>
      <c r="B409" s="4"/>
      <c r="C409" s="4"/>
      <c r="D409" s="133"/>
      <c r="E409" s="14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76"/>
      <c r="B410" s="4"/>
      <c r="C410" s="4"/>
      <c r="D410" s="133"/>
      <c r="E410" s="14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76"/>
      <c r="B411" s="4"/>
      <c r="C411" s="4"/>
      <c r="D411" s="133"/>
      <c r="E411" s="14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76"/>
      <c r="B412" s="4"/>
      <c r="C412" s="4"/>
      <c r="D412" s="133"/>
      <c r="E412" s="14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76"/>
      <c r="B413" s="4"/>
      <c r="C413" s="4"/>
      <c r="D413" s="133"/>
      <c r="E413" s="14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76"/>
      <c r="B414" s="4"/>
      <c r="C414" s="4"/>
      <c r="D414" s="133"/>
      <c r="E414" s="14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76"/>
      <c r="B415" s="4"/>
      <c r="C415" s="4"/>
      <c r="D415" s="133"/>
      <c r="E415" s="14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76"/>
      <c r="B416" s="4"/>
      <c r="C416" s="4"/>
      <c r="D416" s="133"/>
      <c r="E416" s="14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76"/>
      <c r="B417" s="4"/>
      <c r="C417" s="4"/>
      <c r="D417" s="133"/>
      <c r="E417" s="14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76"/>
      <c r="B418" s="4"/>
      <c r="C418" s="4"/>
      <c r="D418" s="133"/>
      <c r="E418" s="14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76"/>
      <c r="B419" s="4"/>
      <c r="C419" s="4"/>
      <c r="D419" s="133"/>
      <c r="E419" s="14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76"/>
      <c r="B420" s="4"/>
      <c r="C420" s="4"/>
      <c r="D420" s="133"/>
      <c r="E420" s="14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76"/>
      <c r="B421" s="4"/>
      <c r="C421" s="4"/>
      <c r="D421" s="133"/>
      <c r="E421" s="14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76"/>
      <c r="B422" s="4"/>
      <c r="C422" s="4"/>
      <c r="D422" s="133"/>
      <c r="E422" s="14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76"/>
      <c r="B423" s="4"/>
      <c r="C423" s="4"/>
      <c r="D423" s="133"/>
      <c r="E423" s="14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76"/>
      <c r="B424" s="4"/>
      <c r="C424" s="4"/>
      <c r="D424" s="133"/>
      <c r="E424" s="14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76"/>
      <c r="B425" s="4"/>
      <c r="C425" s="4"/>
      <c r="D425" s="133"/>
      <c r="E425" s="14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76"/>
      <c r="B426" s="4"/>
      <c r="C426" s="4"/>
      <c r="D426" s="133"/>
      <c r="E426" s="14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76"/>
      <c r="B427" s="4"/>
      <c r="C427" s="4"/>
      <c r="D427" s="133"/>
      <c r="E427" s="14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76"/>
      <c r="B428" s="4"/>
      <c r="C428" s="4"/>
      <c r="D428" s="133"/>
      <c r="E428" s="14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76"/>
      <c r="B429" s="4"/>
      <c r="C429" s="4"/>
      <c r="D429" s="133"/>
      <c r="E429" s="14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76"/>
      <c r="B430" s="4"/>
      <c r="C430" s="4"/>
      <c r="D430" s="133"/>
      <c r="E430" s="14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76"/>
      <c r="B431" s="4"/>
      <c r="C431" s="4"/>
      <c r="D431" s="133"/>
      <c r="E431" s="14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76"/>
      <c r="B432" s="4"/>
      <c r="C432" s="4"/>
      <c r="D432" s="133"/>
      <c r="E432" s="14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76"/>
      <c r="B433" s="4"/>
      <c r="C433" s="4"/>
      <c r="D433" s="133"/>
      <c r="E433" s="14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76"/>
      <c r="B434" s="4"/>
      <c r="C434" s="4"/>
      <c r="D434" s="133"/>
      <c r="E434" s="14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76"/>
      <c r="B435" s="4"/>
      <c r="C435" s="4"/>
      <c r="D435" s="133"/>
      <c r="E435" s="14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76"/>
      <c r="B436" s="4"/>
      <c r="C436" s="4"/>
      <c r="D436" s="133"/>
      <c r="E436" s="14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76"/>
      <c r="B437" s="4"/>
      <c r="C437" s="4"/>
      <c r="D437" s="133"/>
      <c r="E437" s="14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76"/>
      <c r="B438" s="4"/>
      <c r="C438" s="4"/>
      <c r="D438" s="133"/>
      <c r="E438" s="14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76"/>
      <c r="B439" s="4"/>
      <c r="C439" s="4"/>
      <c r="D439" s="133"/>
      <c r="E439" s="14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76"/>
      <c r="B440" s="4"/>
      <c r="C440" s="4"/>
      <c r="D440" s="133"/>
      <c r="E440" s="14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76"/>
      <c r="B441" s="4"/>
      <c r="C441" s="4"/>
      <c r="D441" s="133"/>
      <c r="E441" s="14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76"/>
      <c r="B442" s="4"/>
      <c r="C442" s="4"/>
      <c r="D442" s="133"/>
      <c r="E442" s="14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76"/>
      <c r="B443" s="4"/>
      <c r="C443" s="4"/>
      <c r="D443" s="133"/>
      <c r="E443" s="14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76"/>
      <c r="B444" s="4"/>
      <c r="C444" s="4"/>
      <c r="D444" s="133"/>
      <c r="E444" s="14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76"/>
      <c r="B445" s="4"/>
      <c r="C445" s="4"/>
      <c r="D445" s="133"/>
      <c r="E445" s="14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76"/>
      <c r="B446" s="4"/>
      <c r="C446" s="4"/>
      <c r="D446" s="133"/>
      <c r="E446" s="14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76"/>
      <c r="B447" s="4"/>
      <c r="C447" s="4"/>
      <c r="D447" s="133"/>
      <c r="E447" s="14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76"/>
      <c r="B448" s="4"/>
      <c r="C448" s="4"/>
      <c r="D448" s="133"/>
      <c r="E448" s="14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76"/>
      <c r="B449" s="4"/>
      <c r="C449" s="4"/>
      <c r="D449" s="133"/>
      <c r="E449" s="14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76"/>
      <c r="B450" s="4"/>
      <c r="C450" s="4"/>
      <c r="D450" s="133"/>
      <c r="E450" s="14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76"/>
      <c r="B451" s="4"/>
      <c r="C451" s="4"/>
      <c r="D451" s="133"/>
      <c r="E451" s="14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76"/>
      <c r="B452" s="4"/>
      <c r="C452" s="4"/>
      <c r="D452" s="133"/>
      <c r="E452" s="14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76"/>
      <c r="B453" s="4"/>
      <c r="C453" s="4"/>
      <c r="D453" s="133"/>
      <c r="E453" s="14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76"/>
      <c r="B454" s="4"/>
      <c r="C454" s="4"/>
      <c r="D454" s="133"/>
      <c r="E454" s="14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76"/>
      <c r="B455" s="4"/>
      <c r="C455" s="4"/>
      <c r="D455" s="133"/>
      <c r="E455" s="14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76"/>
      <c r="B456" s="4"/>
      <c r="C456" s="4"/>
      <c r="D456" s="133"/>
      <c r="E456" s="14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76"/>
      <c r="B457" s="4"/>
      <c r="C457" s="4"/>
      <c r="D457" s="133"/>
      <c r="E457" s="14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76"/>
      <c r="B458" s="4"/>
      <c r="C458" s="4"/>
      <c r="D458" s="133"/>
      <c r="E458" s="14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76"/>
      <c r="B459" s="4"/>
      <c r="C459" s="4"/>
      <c r="D459" s="133"/>
      <c r="E459" s="14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76"/>
      <c r="B460" s="4"/>
      <c r="C460" s="4"/>
      <c r="D460" s="133"/>
      <c r="E460" s="14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76"/>
      <c r="B461" s="4"/>
      <c r="C461" s="4"/>
      <c r="D461" s="133"/>
      <c r="E461" s="14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76"/>
      <c r="B462" s="4"/>
      <c r="C462" s="4"/>
      <c r="D462" s="133"/>
      <c r="E462" s="14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76"/>
      <c r="B463" s="4"/>
      <c r="C463" s="4"/>
      <c r="D463" s="133"/>
      <c r="E463" s="14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76"/>
      <c r="B464" s="4"/>
      <c r="C464" s="4"/>
      <c r="D464" s="133"/>
      <c r="E464" s="14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76"/>
      <c r="B465" s="4"/>
      <c r="C465" s="4"/>
      <c r="D465" s="133"/>
      <c r="E465" s="14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76"/>
      <c r="B466" s="4"/>
      <c r="C466" s="4"/>
      <c r="D466" s="133"/>
      <c r="E466" s="14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76"/>
      <c r="B467" s="4"/>
      <c r="C467" s="4"/>
      <c r="D467" s="133"/>
      <c r="E467" s="14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76"/>
      <c r="B468" s="4"/>
      <c r="C468" s="4"/>
      <c r="D468" s="133"/>
      <c r="E468" s="14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76"/>
      <c r="B469" s="4"/>
      <c r="C469" s="4"/>
      <c r="D469" s="133"/>
      <c r="E469" s="14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76"/>
      <c r="B470" s="4"/>
      <c r="C470" s="4"/>
      <c r="D470" s="133"/>
      <c r="E470" s="14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76"/>
      <c r="B471" s="4"/>
      <c r="C471" s="4"/>
      <c r="D471" s="133"/>
      <c r="E471" s="14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76"/>
      <c r="B472" s="4"/>
      <c r="C472" s="4"/>
      <c r="D472" s="133"/>
      <c r="E472" s="14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76"/>
      <c r="B473" s="4"/>
      <c r="C473" s="4"/>
      <c r="D473" s="133"/>
      <c r="E473" s="14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76"/>
      <c r="B474" s="4"/>
      <c r="C474" s="4"/>
      <c r="D474" s="133"/>
      <c r="E474" s="14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76"/>
      <c r="B475" s="4"/>
      <c r="C475" s="4"/>
      <c r="D475" s="133"/>
      <c r="E475" s="14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76"/>
      <c r="B476" s="4"/>
      <c r="C476" s="4"/>
      <c r="D476" s="133"/>
      <c r="E476" s="14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76"/>
      <c r="B477" s="4"/>
      <c r="C477" s="4"/>
      <c r="D477" s="133"/>
      <c r="E477" s="14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76"/>
      <c r="B478" s="4"/>
      <c r="C478" s="4"/>
      <c r="D478" s="133"/>
      <c r="E478" s="14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76"/>
      <c r="B479" s="4"/>
      <c r="C479" s="4"/>
      <c r="D479" s="133"/>
      <c r="E479" s="14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76"/>
      <c r="B480" s="4"/>
      <c r="C480" s="4"/>
      <c r="D480" s="133"/>
      <c r="E480" s="14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76"/>
      <c r="B481" s="4"/>
      <c r="C481" s="4"/>
      <c r="D481" s="133"/>
      <c r="E481" s="14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76"/>
      <c r="B482" s="4"/>
      <c r="C482" s="4"/>
      <c r="D482" s="133"/>
      <c r="E482" s="14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76"/>
      <c r="B483" s="4"/>
      <c r="C483" s="4"/>
      <c r="D483" s="133"/>
      <c r="E483" s="14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76"/>
      <c r="B484" s="4"/>
      <c r="C484" s="4"/>
      <c r="D484" s="133"/>
      <c r="E484" s="14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76"/>
      <c r="B485" s="4"/>
      <c r="C485" s="4"/>
      <c r="D485" s="133"/>
      <c r="E485" s="14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76"/>
      <c r="B486" s="4"/>
      <c r="C486" s="4"/>
      <c r="D486" s="133"/>
      <c r="E486" s="14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76"/>
      <c r="B487" s="4"/>
      <c r="C487" s="4"/>
      <c r="D487" s="133"/>
      <c r="E487" s="14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76"/>
      <c r="B488" s="4"/>
      <c r="C488" s="4"/>
      <c r="D488" s="133"/>
      <c r="E488" s="14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76"/>
      <c r="B489" s="4"/>
      <c r="C489" s="4"/>
      <c r="D489" s="133"/>
      <c r="E489" s="14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76"/>
      <c r="B490" s="4"/>
      <c r="C490" s="4"/>
      <c r="D490" s="133"/>
      <c r="E490" s="14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76"/>
      <c r="B491" s="4"/>
      <c r="C491" s="4"/>
      <c r="D491" s="133"/>
      <c r="E491" s="14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76"/>
      <c r="B492" s="4"/>
      <c r="C492" s="4"/>
      <c r="D492" s="133"/>
      <c r="E492" s="14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76"/>
      <c r="B493" s="4"/>
      <c r="C493" s="4"/>
      <c r="D493" s="133"/>
      <c r="E493" s="14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76"/>
      <c r="B494" s="4"/>
      <c r="C494" s="4"/>
      <c r="D494" s="133"/>
      <c r="E494" s="14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76"/>
      <c r="B495" s="4"/>
      <c r="C495" s="4"/>
      <c r="D495" s="133"/>
      <c r="E495" s="14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76"/>
      <c r="B496" s="4"/>
      <c r="C496" s="4"/>
      <c r="D496" s="133"/>
      <c r="E496" s="14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76"/>
      <c r="B497" s="4"/>
      <c r="C497" s="4"/>
      <c r="D497" s="133"/>
      <c r="E497" s="14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76"/>
      <c r="B498" s="4"/>
      <c r="C498" s="4"/>
      <c r="D498" s="133"/>
      <c r="E498" s="14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76"/>
      <c r="B499" s="4"/>
      <c r="C499" s="4"/>
      <c r="D499" s="133"/>
      <c r="E499" s="14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76"/>
      <c r="B500" s="4"/>
      <c r="C500" s="4"/>
      <c r="D500" s="133"/>
      <c r="E500" s="14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76"/>
      <c r="B501" s="4"/>
      <c r="C501" s="4"/>
      <c r="D501" s="133"/>
      <c r="E501" s="14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76"/>
      <c r="B502" s="4"/>
      <c r="C502" s="4"/>
      <c r="D502" s="133"/>
      <c r="E502" s="14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76"/>
      <c r="B503" s="4"/>
      <c r="C503" s="4"/>
      <c r="D503" s="133"/>
      <c r="E503" s="14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76"/>
      <c r="B504" s="4"/>
      <c r="C504" s="4"/>
      <c r="D504" s="133"/>
      <c r="E504" s="14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76"/>
      <c r="B505" s="4"/>
      <c r="C505" s="4"/>
      <c r="D505" s="133"/>
      <c r="E505" s="14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76"/>
      <c r="B506" s="4"/>
      <c r="C506" s="4"/>
      <c r="D506" s="133"/>
      <c r="E506" s="14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76"/>
      <c r="B507" s="4"/>
      <c r="C507" s="4"/>
      <c r="D507" s="133"/>
      <c r="E507" s="14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76"/>
      <c r="B508" s="4"/>
      <c r="C508" s="4"/>
      <c r="D508" s="133"/>
      <c r="E508" s="14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76"/>
      <c r="B509" s="4"/>
      <c r="C509" s="4"/>
      <c r="D509" s="133"/>
      <c r="E509" s="14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76"/>
      <c r="B510" s="4"/>
      <c r="C510" s="4"/>
      <c r="D510" s="133"/>
      <c r="E510" s="14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76"/>
      <c r="B511" s="4"/>
      <c r="C511" s="4"/>
      <c r="D511" s="133"/>
      <c r="E511" s="14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76"/>
      <c r="B512" s="4"/>
      <c r="C512" s="4"/>
      <c r="D512" s="133"/>
      <c r="E512" s="14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76"/>
      <c r="B513" s="4"/>
      <c r="C513" s="4"/>
      <c r="D513" s="133"/>
      <c r="E513" s="14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76"/>
      <c r="B514" s="4"/>
      <c r="C514" s="4"/>
      <c r="D514" s="133"/>
      <c r="E514" s="14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76"/>
      <c r="B515" s="4"/>
      <c r="C515" s="4"/>
      <c r="D515" s="133"/>
      <c r="E515" s="14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76"/>
      <c r="B516" s="4"/>
      <c r="C516" s="4"/>
      <c r="D516" s="133"/>
      <c r="E516" s="14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76"/>
      <c r="B517" s="4"/>
      <c r="C517" s="4"/>
      <c r="D517" s="133"/>
      <c r="E517" s="14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76"/>
      <c r="B518" s="4"/>
      <c r="C518" s="4"/>
      <c r="D518" s="133"/>
      <c r="E518" s="14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76"/>
      <c r="B519" s="4"/>
      <c r="C519" s="4"/>
      <c r="D519" s="133"/>
      <c r="E519" s="14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76"/>
      <c r="B520" s="4"/>
      <c r="C520" s="4"/>
      <c r="D520" s="133"/>
      <c r="E520" s="14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76"/>
      <c r="B521" s="4"/>
      <c r="C521" s="4"/>
      <c r="D521" s="133"/>
      <c r="E521" s="14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76"/>
      <c r="B522" s="4"/>
      <c r="C522" s="4"/>
      <c r="D522" s="133"/>
      <c r="E522" s="14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76"/>
      <c r="B523" s="4"/>
      <c r="C523" s="4"/>
      <c r="D523" s="133"/>
      <c r="E523" s="14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76"/>
      <c r="B524" s="4"/>
      <c r="C524" s="4"/>
      <c r="D524" s="133"/>
      <c r="E524" s="14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76"/>
      <c r="B525" s="4"/>
      <c r="C525" s="4"/>
      <c r="D525" s="133"/>
      <c r="E525" s="14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76"/>
      <c r="B526" s="4"/>
      <c r="C526" s="4"/>
      <c r="D526" s="133"/>
      <c r="E526" s="14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76"/>
      <c r="B527" s="4"/>
      <c r="C527" s="4"/>
      <c r="D527" s="133"/>
      <c r="E527" s="14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76"/>
      <c r="B528" s="4"/>
      <c r="C528" s="4"/>
      <c r="D528" s="133"/>
      <c r="E528" s="14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76"/>
      <c r="B529" s="4"/>
      <c r="C529" s="4"/>
      <c r="D529" s="133"/>
      <c r="E529" s="14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76"/>
      <c r="B530" s="4"/>
      <c r="C530" s="4"/>
      <c r="D530" s="133"/>
      <c r="E530" s="14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76"/>
      <c r="B531" s="4"/>
      <c r="C531" s="4"/>
      <c r="D531" s="133"/>
      <c r="E531" s="14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76"/>
      <c r="B532" s="4"/>
      <c r="C532" s="4"/>
      <c r="D532" s="133"/>
      <c r="E532" s="14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76"/>
      <c r="B533" s="4"/>
      <c r="C533" s="4"/>
      <c r="D533" s="133"/>
      <c r="E533" s="14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76"/>
      <c r="B534" s="4"/>
      <c r="C534" s="4"/>
      <c r="D534" s="133"/>
      <c r="E534" s="14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76"/>
      <c r="B535" s="4"/>
      <c r="C535" s="4"/>
      <c r="D535" s="133"/>
      <c r="E535" s="14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76"/>
      <c r="B536" s="4"/>
      <c r="C536" s="4"/>
      <c r="D536" s="133"/>
      <c r="E536" s="14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76"/>
      <c r="B537" s="4"/>
      <c r="C537" s="4"/>
      <c r="D537" s="133"/>
      <c r="E537" s="14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76"/>
      <c r="B538" s="4"/>
      <c r="C538" s="4"/>
      <c r="D538" s="133"/>
      <c r="E538" s="14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76"/>
      <c r="B539" s="4"/>
      <c r="C539" s="4"/>
      <c r="D539" s="133"/>
      <c r="E539" s="14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76"/>
      <c r="B540" s="4"/>
      <c r="C540" s="4"/>
      <c r="D540" s="133"/>
      <c r="E540" s="14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76"/>
      <c r="B541" s="4"/>
      <c r="C541" s="4"/>
      <c r="D541" s="133"/>
      <c r="E541" s="14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76"/>
      <c r="B542" s="4"/>
      <c r="C542" s="4"/>
      <c r="D542" s="133"/>
      <c r="E542" s="14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76"/>
      <c r="B543" s="4"/>
      <c r="C543" s="4"/>
      <c r="D543" s="133"/>
      <c r="E543" s="14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76"/>
      <c r="B544" s="4"/>
      <c r="C544" s="4"/>
      <c r="D544" s="133"/>
      <c r="E544" s="14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76"/>
      <c r="B545" s="4"/>
      <c r="C545" s="4"/>
      <c r="D545" s="133"/>
      <c r="E545" s="14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76"/>
      <c r="B546" s="4"/>
      <c r="C546" s="4"/>
      <c r="D546" s="133"/>
      <c r="E546" s="14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76"/>
      <c r="B547" s="4"/>
      <c r="C547" s="4"/>
      <c r="D547" s="133"/>
      <c r="E547" s="14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76"/>
      <c r="B548" s="4"/>
      <c r="C548" s="4"/>
      <c r="D548" s="133"/>
      <c r="E548" s="14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76"/>
      <c r="B549" s="4"/>
      <c r="C549" s="4"/>
      <c r="D549" s="133"/>
      <c r="E549" s="14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76"/>
      <c r="B550" s="4"/>
      <c r="C550" s="4"/>
      <c r="D550" s="133"/>
      <c r="E550" s="14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76"/>
      <c r="B551" s="4"/>
      <c r="C551" s="4"/>
      <c r="D551" s="133"/>
      <c r="E551" s="14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76"/>
      <c r="B552" s="4"/>
      <c r="C552" s="4"/>
      <c r="D552" s="133"/>
      <c r="E552" s="14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76"/>
      <c r="B553" s="4"/>
      <c r="C553" s="4"/>
      <c r="D553" s="133"/>
      <c r="E553" s="14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76"/>
      <c r="B554" s="4"/>
      <c r="C554" s="4"/>
      <c r="D554" s="133"/>
      <c r="E554" s="14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76"/>
      <c r="B555" s="4"/>
      <c r="C555" s="4"/>
      <c r="D555" s="133"/>
      <c r="E555" s="14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76"/>
      <c r="B556" s="4"/>
      <c r="C556" s="4"/>
      <c r="D556" s="133"/>
      <c r="E556" s="14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76"/>
      <c r="B557" s="4"/>
      <c r="C557" s="4"/>
      <c r="D557" s="133"/>
      <c r="E557" s="14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76"/>
      <c r="B558" s="4"/>
      <c r="C558" s="4"/>
      <c r="D558" s="133"/>
      <c r="E558" s="14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76"/>
      <c r="B559" s="4"/>
      <c r="C559" s="4"/>
      <c r="D559" s="133"/>
      <c r="E559" s="14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76"/>
      <c r="B560" s="4"/>
      <c r="C560" s="4"/>
      <c r="D560" s="133"/>
      <c r="E560" s="14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76"/>
      <c r="B561" s="4"/>
      <c r="C561" s="4"/>
      <c r="D561" s="133"/>
      <c r="E561" s="14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76"/>
      <c r="B562" s="4"/>
      <c r="C562" s="4"/>
      <c r="D562" s="133"/>
      <c r="E562" s="14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76"/>
      <c r="B563" s="4"/>
      <c r="C563" s="4"/>
      <c r="D563" s="133"/>
      <c r="E563" s="14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76"/>
      <c r="B564" s="4"/>
      <c r="C564" s="4"/>
      <c r="D564" s="133"/>
      <c r="E564" s="14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76"/>
      <c r="B565" s="4"/>
      <c r="C565" s="4"/>
      <c r="D565" s="133"/>
      <c r="E565" s="14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76"/>
      <c r="B566" s="4"/>
      <c r="C566" s="4"/>
      <c r="D566" s="133"/>
      <c r="E566" s="14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76"/>
      <c r="B567" s="4"/>
      <c r="C567" s="4"/>
      <c r="D567" s="133"/>
      <c r="E567" s="14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76"/>
      <c r="B568" s="4"/>
      <c r="C568" s="4"/>
      <c r="D568" s="133"/>
      <c r="E568" s="14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76"/>
      <c r="B569" s="4"/>
      <c r="C569" s="4"/>
      <c r="D569" s="133"/>
      <c r="E569" s="14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76"/>
      <c r="B570" s="4"/>
      <c r="C570" s="4"/>
      <c r="D570" s="133"/>
      <c r="E570" s="14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76"/>
      <c r="B571" s="4"/>
      <c r="C571" s="4"/>
      <c r="D571" s="133"/>
      <c r="E571" s="14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76"/>
      <c r="B572" s="4"/>
      <c r="C572" s="4"/>
      <c r="D572" s="133"/>
      <c r="E572" s="14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76"/>
      <c r="B573" s="4"/>
      <c r="C573" s="4"/>
      <c r="D573" s="133"/>
      <c r="E573" s="14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76"/>
      <c r="B574" s="4"/>
      <c r="C574" s="4"/>
      <c r="D574" s="133"/>
      <c r="E574" s="14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76"/>
      <c r="B575" s="4"/>
      <c r="C575" s="4"/>
      <c r="D575" s="133"/>
      <c r="E575" s="14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76"/>
      <c r="B576" s="4"/>
      <c r="C576" s="4"/>
      <c r="D576" s="133"/>
      <c r="E576" s="14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76"/>
      <c r="B577" s="4"/>
      <c r="C577" s="4"/>
      <c r="D577" s="133"/>
      <c r="E577" s="14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76"/>
      <c r="B578" s="4"/>
      <c r="C578" s="4"/>
      <c r="D578" s="133"/>
      <c r="E578" s="14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76"/>
      <c r="B579" s="4"/>
      <c r="C579" s="4"/>
      <c r="D579" s="133"/>
      <c r="E579" s="14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76"/>
      <c r="B580" s="4"/>
      <c r="C580" s="4"/>
      <c r="D580" s="133"/>
      <c r="E580" s="14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76"/>
      <c r="B581" s="4"/>
      <c r="C581" s="4"/>
      <c r="D581" s="133"/>
      <c r="E581" s="14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76"/>
      <c r="B582" s="4"/>
      <c r="C582" s="4"/>
      <c r="D582" s="133"/>
      <c r="E582" s="14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76"/>
      <c r="B583" s="4"/>
      <c r="C583" s="4"/>
      <c r="D583" s="133"/>
      <c r="E583" s="14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76"/>
      <c r="B584" s="4"/>
      <c r="C584" s="4"/>
      <c r="D584" s="133"/>
      <c r="E584" s="14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76"/>
      <c r="B585" s="4"/>
      <c r="C585" s="4"/>
      <c r="D585" s="133"/>
      <c r="E585" s="14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76"/>
      <c r="B586" s="4"/>
      <c r="C586" s="4"/>
      <c r="D586" s="133"/>
      <c r="E586" s="14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76"/>
      <c r="B587" s="4"/>
      <c r="C587" s="4"/>
      <c r="D587" s="133"/>
      <c r="E587" s="14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76"/>
      <c r="B588" s="4"/>
      <c r="C588" s="4"/>
      <c r="D588" s="133"/>
      <c r="E588" s="14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76"/>
      <c r="B589" s="4"/>
      <c r="C589" s="4"/>
      <c r="D589" s="133"/>
      <c r="E589" s="14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76"/>
      <c r="B590" s="4"/>
      <c r="C590" s="4"/>
      <c r="D590" s="133"/>
      <c r="E590" s="14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76"/>
      <c r="B591" s="4"/>
      <c r="C591" s="4"/>
      <c r="D591" s="133"/>
      <c r="E591" s="14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76"/>
      <c r="B592" s="4"/>
      <c r="C592" s="4"/>
      <c r="D592" s="133"/>
      <c r="E592" s="14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76"/>
      <c r="B593" s="4"/>
      <c r="C593" s="4"/>
      <c r="D593" s="133"/>
      <c r="E593" s="14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76"/>
      <c r="B594" s="4"/>
      <c r="C594" s="4"/>
      <c r="D594" s="133"/>
      <c r="E594" s="14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76"/>
      <c r="B595" s="4"/>
      <c r="C595" s="4"/>
      <c r="D595" s="133"/>
      <c r="E595" s="14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76"/>
      <c r="B596" s="4"/>
      <c r="C596" s="4"/>
      <c r="D596" s="133"/>
      <c r="E596" s="14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76"/>
      <c r="B597" s="4"/>
      <c r="C597" s="4"/>
      <c r="D597" s="133"/>
      <c r="E597" s="14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76"/>
      <c r="B598" s="4"/>
      <c r="C598" s="4"/>
      <c r="D598" s="133"/>
      <c r="E598" s="14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76"/>
      <c r="B599" s="4"/>
      <c r="C599" s="4"/>
      <c r="D599" s="133"/>
      <c r="E599" s="14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76"/>
      <c r="B600" s="4"/>
      <c r="C600" s="4"/>
      <c r="D600" s="133"/>
      <c r="E600" s="14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76"/>
      <c r="B601" s="4"/>
      <c r="C601" s="4"/>
      <c r="D601" s="133"/>
      <c r="E601" s="14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76"/>
      <c r="B602" s="4"/>
      <c r="C602" s="4"/>
      <c r="D602" s="133"/>
      <c r="E602" s="14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76"/>
      <c r="B603" s="4"/>
      <c r="C603" s="4"/>
      <c r="D603" s="133"/>
      <c r="E603" s="14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76"/>
      <c r="B604" s="4"/>
      <c r="C604" s="4"/>
      <c r="D604" s="133"/>
      <c r="E604" s="14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76"/>
      <c r="B605" s="4"/>
      <c r="C605" s="4"/>
      <c r="D605" s="133"/>
      <c r="E605" s="14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76"/>
      <c r="B606" s="4"/>
      <c r="C606" s="4"/>
      <c r="D606" s="133"/>
      <c r="E606" s="14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76"/>
      <c r="B607" s="4"/>
      <c r="C607" s="4"/>
      <c r="D607" s="133"/>
      <c r="E607" s="14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76"/>
      <c r="B608" s="4"/>
      <c r="C608" s="4"/>
      <c r="D608" s="133"/>
      <c r="E608" s="14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76"/>
      <c r="B609" s="4"/>
      <c r="C609" s="4"/>
      <c r="D609" s="133"/>
      <c r="E609" s="14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76"/>
      <c r="B610" s="4"/>
      <c r="C610" s="4"/>
      <c r="D610" s="133"/>
      <c r="E610" s="14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76"/>
      <c r="B611" s="4"/>
      <c r="C611" s="4"/>
      <c r="D611" s="133"/>
      <c r="E611" s="14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76"/>
      <c r="B612" s="4"/>
      <c r="C612" s="4"/>
      <c r="D612" s="133"/>
      <c r="E612" s="14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76"/>
      <c r="B613" s="4"/>
      <c r="C613" s="4"/>
      <c r="D613" s="133"/>
      <c r="E613" s="14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76"/>
      <c r="B614" s="4"/>
      <c r="C614" s="4"/>
      <c r="D614" s="133"/>
      <c r="E614" s="14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76"/>
      <c r="B615" s="4"/>
      <c r="C615" s="4"/>
      <c r="D615" s="133"/>
      <c r="E615" s="14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76"/>
      <c r="B616" s="4"/>
      <c r="C616" s="4"/>
      <c r="D616" s="133"/>
      <c r="E616" s="14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76"/>
      <c r="B617" s="4"/>
      <c r="C617" s="4"/>
      <c r="D617" s="133"/>
      <c r="E617" s="14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76"/>
      <c r="B618" s="4"/>
      <c r="C618" s="4"/>
      <c r="D618" s="133"/>
      <c r="E618" s="14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76"/>
      <c r="B619" s="4"/>
      <c r="C619" s="4"/>
      <c r="D619" s="133"/>
      <c r="E619" s="14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76"/>
      <c r="B620" s="4"/>
      <c r="C620" s="4"/>
      <c r="D620" s="133"/>
      <c r="E620" s="14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76"/>
      <c r="B621" s="4"/>
      <c r="C621" s="4"/>
      <c r="D621" s="133"/>
      <c r="E621" s="14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76"/>
      <c r="B622" s="4"/>
      <c r="C622" s="4"/>
      <c r="D622" s="133"/>
      <c r="E622" s="14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76"/>
      <c r="B623" s="4"/>
      <c r="C623" s="4"/>
      <c r="D623" s="133"/>
      <c r="E623" s="14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76"/>
      <c r="B624" s="4"/>
      <c r="C624" s="4"/>
      <c r="D624" s="133"/>
      <c r="E624" s="14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76"/>
      <c r="B625" s="4"/>
      <c r="C625" s="4"/>
      <c r="D625" s="133"/>
      <c r="E625" s="14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76"/>
      <c r="B626" s="4"/>
      <c r="C626" s="4"/>
      <c r="D626" s="133"/>
      <c r="E626" s="14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76"/>
      <c r="B627" s="4"/>
      <c r="C627" s="4"/>
      <c r="D627" s="133"/>
      <c r="E627" s="14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76"/>
      <c r="B628" s="4"/>
      <c r="C628" s="4"/>
      <c r="D628" s="133"/>
      <c r="E628" s="14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76"/>
      <c r="B629" s="4"/>
      <c r="C629" s="4"/>
      <c r="D629" s="133"/>
      <c r="E629" s="14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76"/>
      <c r="B630" s="4"/>
      <c r="C630" s="4"/>
      <c r="D630" s="133"/>
      <c r="E630" s="14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76"/>
      <c r="B631" s="4"/>
      <c r="C631" s="4"/>
      <c r="D631" s="133"/>
      <c r="E631" s="14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76"/>
      <c r="B632" s="4"/>
      <c r="C632" s="4"/>
      <c r="D632" s="133"/>
      <c r="E632" s="14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76"/>
      <c r="B633" s="4"/>
      <c r="C633" s="4"/>
      <c r="D633" s="133"/>
      <c r="E633" s="14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76"/>
      <c r="B634" s="4"/>
      <c r="C634" s="4"/>
      <c r="D634" s="133"/>
      <c r="E634" s="14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76"/>
      <c r="B635" s="4"/>
      <c r="C635" s="4"/>
      <c r="D635" s="133"/>
      <c r="E635" s="14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76"/>
      <c r="B636" s="4"/>
      <c r="C636" s="4"/>
      <c r="D636" s="133"/>
      <c r="E636" s="14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76"/>
      <c r="B637" s="4"/>
      <c r="C637" s="4"/>
      <c r="D637" s="133"/>
      <c r="E637" s="14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76"/>
      <c r="B638" s="4"/>
      <c r="C638" s="4"/>
      <c r="D638" s="133"/>
      <c r="E638" s="14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76"/>
      <c r="B639" s="4"/>
      <c r="C639" s="4"/>
      <c r="D639" s="133"/>
      <c r="E639" s="14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76"/>
      <c r="B640" s="4"/>
      <c r="C640" s="4"/>
      <c r="D640" s="133"/>
      <c r="E640" s="14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76"/>
      <c r="B641" s="4"/>
      <c r="C641" s="4"/>
      <c r="D641" s="133"/>
      <c r="E641" s="14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76"/>
      <c r="B642" s="4"/>
      <c r="C642" s="4"/>
      <c r="D642" s="133"/>
      <c r="E642" s="14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76"/>
      <c r="B643" s="4"/>
      <c r="C643" s="4"/>
      <c r="D643" s="133"/>
      <c r="E643" s="14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76"/>
      <c r="B644" s="4"/>
      <c r="C644" s="4"/>
      <c r="D644" s="133"/>
      <c r="E644" s="14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76"/>
      <c r="B645" s="4"/>
      <c r="C645" s="4"/>
      <c r="D645" s="133"/>
      <c r="E645" s="14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76"/>
      <c r="B646" s="4"/>
      <c r="C646" s="4"/>
      <c r="D646" s="133"/>
      <c r="E646" s="14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76"/>
      <c r="B647" s="4"/>
      <c r="C647" s="4"/>
      <c r="D647" s="133"/>
      <c r="E647" s="14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76"/>
      <c r="B648" s="4"/>
      <c r="C648" s="4"/>
      <c r="D648" s="133"/>
      <c r="E648" s="14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76"/>
      <c r="B649" s="4"/>
      <c r="C649" s="4"/>
      <c r="D649" s="133"/>
      <c r="E649" s="14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76"/>
      <c r="B650" s="4"/>
      <c r="C650" s="4"/>
      <c r="D650" s="133"/>
      <c r="E650" s="14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76"/>
      <c r="B651" s="4"/>
      <c r="C651" s="4"/>
      <c r="D651" s="133"/>
      <c r="E651" s="14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76"/>
      <c r="B652" s="4"/>
      <c r="C652" s="4"/>
      <c r="D652" s="133"/>
      <c r="E652" s="14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76"/>
      <c r="B653" s="4"/>
      <c r="C653" s="4"/>
      <c r="D653" s="133"/>
      <c r="E653" s="14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76"/>
      <c r="B654" s="4"/>
      <c r="C654" s="4"/>
      <c r="D654" s="133"/>
      <c r="E654" s="14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76"/>
      <c r="B655" s="4"/>
      <c r="C655" s="4"/>
      <c r="D655" s="133"/>
      <c r="E655" s="14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76"/>
      <c r="B656" s="4"/>
      <c r="C656" s="4"/>
      <c r="D656" s="133"/>
      <c r="E656" s="14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76"/>
      <c r="B657" s="4"/>
      <c r="C657" s="4"/>
      <c r="D657" s="133"/>
      <c r="E657" s="14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76"/>
      <c r="B658" s="4"/>
      <c r="C658" s="4"/>
      <c r="D658" s="133"/>
      <c r="E658" s="14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76"/>
      <c r="B659" s="4"/>
      <c r="C659" s="4"/>
      <c r="D659" s="133"/>
      <c r="E659" s="14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76"/>
      <c r="B660" s="4"/>
      <c r="C660" s="4"/>
      <c r="D660" s="133"/>
      <c r="E660" s="14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76"/>
      <c r="B661" s="4"/>
      <c r="C661" s="4"/>
      <c r="D661" s="133"/>
      <c r="E661" s="14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76"/>
      <c r="B662" s="4"/>
      <c r="C662" s="4"/>
      <c r="D662" s="133"/>
      <c r="E662" s="14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76"/>
      <c r="B663" s="4"/>
      <c r="C663" s="4"/>
      <c r="D663" s="133"/>
      <c r="E663" s="14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76"/>
      <c r="B664" s="4"/>
      <c r="C664" s="4"/>
      <c r="D664" s="133"/>
      <c r="E664" s="14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76"/>
      <c r="B665" s="4"/>
      <c r="C665" s="4"/>
      <c r="D665" s="133"/>
      <c r="E665" s="14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76"/>
      <c r="B666" s="4"/>
      <c r="C666" s="4"/>
      <c r="D666" s="133"/>
      <c r="E666" s="14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76"/>
      <c r="B667" s="4"/>
      <c r="C667" s="4"/>
      <c r="D667" s="133"/>
      <c r="E667" s="14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76"/>
      <c r="B668" s="4"/>
      <c r="C668" s="4"/>
      <c r="D668" s="133"/>
      <c r="E668" s="14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76"/>
      <c r="B669" s="4"/>
      <c r="C669" s="4"/>
      <c r="D669" s="133"/>
      <c r="E669" s="14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76"/>
      <c r="B670" s="4"/>
      <c r="C670" s="4"/>
      <c r="D670" s="133"/>
      <c r="E670" s="14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76"/>
      <c r="B671" s="4"/>
      <c r="C671" s="4"/>
      <c r="D671" s="133"/>
      <c r="E671" s="14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76"/>
      <c r="B672" s="4"/>
      <c r="C672" s="4"/>
      <c r="D672" s="133"/>
      <c r="E672" s="14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76"/>
      <c r="B673" s="4"/>
      <c r="C673" s="4"/>
      <c r="D673" s="133"/>
      <c r="E673" s="14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76"/>
      <c r="B674" s="4"/>
      <c r="C674" s="4"/>
      <c r="D674" s="133"/>
      <c r="E674" s="14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76"/>
      <c r="B675" s="4"/>
      <c r="C675" s="4"/>
      <c r="D675" s="133"/>
      <c r="E675" s="14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76"/>
      <c r="B676" s="4"/>
      <c r="C676" s="4"/>
      <c r="D676" s="133"/>
      <c r="E676" s="14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76"/>
      <c r="B677" s="4"/>
      <c r="C677" s="4"/>
      <c r="D677" s="133"/>
      <c r="E677" s="14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76"/>
      <c r="B678" s="4"/>
      <c r="C678" s="4"/>
      <c r="D678" s="133"/>
      <c r="E678" s="14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76"/>
      <c r="B679" s="4"/>
      <c r="C679" s="4"/>
      <c r="D679" s="133"/>
      <c r="E679" s="14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76"/>
      <c r="B680" s="4"/>
      <c r="C680" s="4"/>
      <c r="D680" s="133"/>
      <c r="E680" s="14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76"/>
      <c r="B681" s="4"/>
      <c r="C681" s="4"/>
      <c r="D681" s="133"/>
      <c r="E681" s="14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76"/>
      <c r="B682" s="4"/>
      <c r="C682" s="4"/>
      <c r="D682" s="133"/>
      <c r="E682" s="14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76"/>
      <c r="B683" s="4"/>
      <c r="C683" s="4"/>
      <c r="D683" s="133"/>
      <c r="E683" s="14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76"/>
      <c r="B684" s="4"/>
      <c r="C684" s="4"/>
      <c r="D684" s="133"/>
      <c r="E684" s="14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76"/>
      <c r="B685" s="4"/>
      <c r="C685" s="4"/>
      <c r="D685" s="133"/>
      <c r="E685" s="14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76"/>
      <c r="B686" s="4"/>
      <c r="C686" s="4"/>
      <c r="D686" s="133"/>
      <c r="E686" s="14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76"/>
      <c r="B687" s="4"/>
      <c r="C687" s="4"/>
      <c r="D687" s="133"/>
      <c r="E687" s="14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76"/>
      <c r="B688" s="4"/>
      <c r="C688" s="4"/>
      <c r="D688" s="133"/>
      <c r="E688" s="14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76"/>
      <c r="B689" s="4"/>
      <c r="C689" s="4"/>
      <c r="D689" s="133"/>
      <c r="E689" s="14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76"/>
      <c r="B690" s="4"/>
      <c r="C690" s="4"/>
      <c r="D690" s="133"/>
      <c r="E690" s="14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76"/>
      <c r="B691" s="4"/>
      <c r="C691" s="4"/>
      <c r="D691" s="133"/>
      <c r="E691" s="14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76"/>
      <c r="B692" s="4"/>
      <c r="C692" s="4"/>
      <c r="D692" s="133"/>
      <c r="E692" s="14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76"/>
      <c r="B693" s="4"/>
      <c r="C693" s="4"/>
      <c r="D693" s="133"/>
      <c r="E693" s="14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76"/>
      <c r="B694" s="4"/>
      <c r="C694" s="4"/>
      <c r="D694" s="133"/>
      <c r="E694" s="14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76"/>
      <c r="B695" s="4"/>
      <c r="C695" s="4"/>
      <c r="D695" s="133"/>
      <c r="E695" s="14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76"/>
      <c r="B696" s="4"/>
      <c r="C696" s="4"/>
      <c r="D696" s="133"/>
      <c r="E696" s="14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76"/>
      <c r="B697" s="4"/>
      <c r="C697" s="4"/>
      <c r="D697" s="133"/>
      <c r="E697" s="14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76"/>
      <c r="B698" s="4"/>
      <c r="C698" s="4"/>
      <c r="D698" s="133"/>
      <c r="E698" s="14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76"/>
      <c r="B699" s="4"/>
      <c r="C699" s="4"/>
      <c r="D699" s="133"/>
      <c r="E699" s="14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76"/>
      <c r="B700" s="4"/>
      <c r="C700" s="4"/>
      <c r="D700" s="133"/>
      <c r="E700" s="14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76"/>
      <c r="B701" s="4"/>
      <c r="C701" s="4"/>
      <c r="D701" s="133"/>
      <c r="E701" s="14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76"/>
      <c r="B702" s="4"/>
      <c r="C702" s="4"/>
      <c r="D702" s="133"/>
      <c r="E702" s="14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76"/>
      <c r="B703" s="4"/>
      <c r="C703" s="4"/>
      <c r="D703" s="133"/>
      <c r="E703" s="14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76"/>
      <c r="B704" s="4"/>
      <c r="C704" s="4"/>
      <c r="D704" s="133"/>
      <c r="E704" s="14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76"/>
      <c r="B705" s="4"/>
      <c r="C705" s="4"/>
      <c r="D705" s="133"/>
      <c r="E705" s="14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76"/>
      <c r="B706" s="4"/>
      <c r="C706" s="4"/>
      <c r="D706" s="133"/>
      <c r="E706" s="14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76"/>
      <c r="B707" s="4"/>
      <c r="C707" s="4"/>
      <c r="D707" s="133"/>
      <c r="E707" s="14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76"/>
      <c r="B708" s="4"/>
      <c r="C708" s="4"/>
      <c r="D708" s="133"/>
      <c r="E708" s="14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76"/>
      <c r="B709" s="4"/>
      <c r="C709" s="4"/>
      <c r="D709" s="133"/>
      <c r="E709" s="14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76"/>
      <c r="B710" s="4"/>
      <c r="C710" s="4"/>
      <c r="D710" s="133"/>
      <c r="E710" s="14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76"/>
      <c r="B711" s="4"/>
      <c r="C711" s="4"/>
      <c r="D711" s="133"/>
      <c r="E711" s="14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76"/>
      <c r="B712" s="4"/>
      <c r="C712" s="4"/>
      <c r="D712" s="133"/>
      <c r="E712" s="14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76"/>
      <c r="B713" s="4"/>
      <c r="C713" s="4"/>
      <c r="D713" s="133"/>
      <c r="E713" s="14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76"/>
      <c r="B714" s="4"/>
      <c r="C714" s="4"/>
      <c r="D714" s="133"/>
      <c r="E714" s="14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76"/>
      <c r="B715" s="4"/>
      <c r="C715" s="4"/>
      <c r="D715" s="133"/>
      <c r="E715" s="14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76"/>
      <c r="B716" s="4"/>
      <c r="C716" s="4"/>
      <c r="D716" s="133"/>
      <c r="E716" s="14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76"/>
      <c r="B717" s="4"/>
      <c r="C717" s="4"/>
      <c r="D717" s="133"/>
      <c r="E717" s="14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76"/>
      <c r="B718" s="4"/>
      <c r="C718" s="4"/>
      <c r="D718" s="133"/>
      <c r="E718" s="14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76"/>
      <c r="B719" s="4"/>
      <c r="C719" s="4"/>
      <c r="D719" s="133"/>
      <c r="E719" s="14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76"/>
      <c r="B720" s="4"/>
      <c r="C720" s="4"/>
      <c r="D720" s="133"/>
      <c r="E720" s="14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76"/>
      <c r="B721" s="4"/>
      <c r="C721" s="4"/>
      <c r="D721" s="133"/>
      <c r="E721" s="14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76"/>
      <c r="B722" s="4"/>
      <c r="C722" s="4"/>
      <c r="D722" s="133"/>
      <c r="E722" s="14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76"/>
      <c r="B723" s="4"/>
      <c r="C723" s="4"/>
      <c r="D723" s="133"/>
      <c r="E723" s="14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76"/>
      <c r="B724" s="4"/>
      <c r="C724" s="4"/>
      <c r="D724" s="133"/>
      <c r="E724" s="14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76"/>
      <c r="B725" s="4"/>
      <c r="C725" s="4"/>
      <c r="D725" s="133"/>
      <c r="E725" s="14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76"/>
      <c r="B726" s="4"/>
      <c r="C726" s="4"/>
      <c r="D726" s="133"/>
      <c r="E726" s="14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76"/>
      <c r="B727" s="4"/>
      <c r="C727" s="4"/>
      <c r="D727" s="133"/>
      <c r="E727" s="14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76"/>
      <c r="B728" s="4"/>
      <c r="C728" s="4"/>
      <c r="D728" s="133"/>
      <c r="E728" s="14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76"/>
      <c r="B729" s="4"/>
      <c r="C729" s="4"/>
      <c r="D729" s="133"/>
      <c r="E729" s="14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76"/>
      <c r="B730" s="4"/>
      <c r="C730" s="4"/>
      <c r="D730" s="133"/>
      <c r="E730" s="14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76"/>
      <c r="B731" s="4"/>
      <c r="C731" s="4"/>
      <c r="D731" s="133"/>
      <c r="E731" s="14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76"/>
      <c r="B732" s="4"/>
      <c r="C732" s="4"/>
      <c r="D732" s="133"/>
      <c r="E732" s="14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76"/>
      <c r="B733" s="4"/>
      <c r="C733" s="4"/>
      <c r="D733" s="133"/>
      <c r="E733" s="14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76"/>
      <c r="B734" s="4"/>
      <c r="C734" s="4"/>
      <c r="D734" s="133"/>
      <c r="E734" s="14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76"/>
      <c r="B735" s="4"/>
      <c r="C735" s="4"/>
      <c r="D735" s="133"/>
      <c r="E735" s="14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76"/>
      <c r="B736" s="4"/>
      <c r="C736" s="4"/>
      <c r="D736" s="133"/>
      <c r="E736" s="14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76"/>
      <c r="B737" s="4"/>
      <c r="C737" s="4"/>
      <c r="D737" s="133"/>
      <c r="E737" s="14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76"/>
      <c r="B738" s="4"/>
      <c r="C738" s="4"/>
      <c r="D738" s="133"/>
      <c r="E738" s="14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76"/>
      <c r="B739" s="4"/>
      <c r="C739" s="4"/>
      <c r="D739" s="133"/>
      <c r="E739" s="14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76"/>
      <c r="B740" s="4"/>
      <c r="C740" s="4"/>
      <c r="D740" s="133"/>
      <c r="E740" s="14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76"/>
      <c r="B741" s="4"/>
      <c r="C741" s="4"/>
      <c r="D741" s="133"/>
      <c r="E741" s="14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76"/>
      <c r="B742" s="4"/>
      <c r="C742" s="4"/>
      <c r="D742" s="133"/>
      <c r="E742" s="14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76"/>
      <c r="B743" s="4"/>
      <c r="C743" s="4"/>
      <c r="D743" s="133"/>
      <c r="E743" s="14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76"/>
      <c r="B744" s="4"/>
      <c r="C744" s="4"/>
      <c r="D744" s="133"/>
      <c r="E744" s="14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76"/>
      <c r="B745" s="4"/>
      <c r="C745" s="4"/>
      <c r="D745" s="133"/>
      <c r="E745" s="14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76"/>
      <c r="B746" s="4"/>
      <c r="C746" s="4"/>
      <c r="D746" s="133"/>
      <c r="E746" s="14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76"/>
      <c r="B747" s="4"/>
      <c r="C747" s="4"/>
      <c r="D747" s="133"/>
      <c r="E747" s="14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76"/>
      <c r="B748" s="4"/>
      <c r="C748" s="4"/>
      <c r="D748" s="133"/>
      <c r="E748" s="14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76"/>
      <c r="B749" s="4"/>
      <c r="C749" s="4"/>
      <c r="D749" s="133"/>
      <c r="E749" s="14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76"/>
      <c r="B750" s="4"/>
      <c r="C750" s="4"/>
      <c r="D750" s="133"/>
      <c r="E750" s="14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76"/>
      <c r="B751" s="4"/>
      <c r="C751" s="4"/>
      <c r="D751" s="133"/>
      <c r="E751" s="14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76"/>
      <c r="B752" s="4"/>
      <c r="C752" s="4"/>
      <c r="D752" s="133"/>
      <c r="E752" s="14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76"/>
      <c r="B753" s="4"/>
      <c r="C753" s="4"/>
      <c r="D753" s="133"/>
      <c r="E753" s="14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76"/>
      <c r="B754" s="4"/>
      <c r="C754" s="4"/>
      <c r="D754" s="133"/>
      <c r="E754" s="14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76"/>
      <c r="B755" s="4"/>
      <c r="C755" s="4"/>
      <c r="D755" s="133"/>
      <c r="E755" s="14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76"/>
      <c r="B756" s="4"/>
      <c r="C756" s="4"/>
      <c r="D756" s="133"/>
      <c r="E756" s="14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76"/>
      <c r="B757" s="4"/>
      <c r="C757" s="4"/>
      <c r="D757" s="133"/>
      <c r="E757" s="14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76"/>
      <c r="B758" s="4"/>
      <c r="C758" s="4"/>
      <c r="D758" s="133"/>
      <c r="E758" s="14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76"/>
      <c r="B759" s="4"/>
      <c r="C759" s="4"/>
      <c r="D759" s="133"/>
      <c r="E759" s="14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76"/>
      <c r="B760" s="4"/>
      <c r="C760" s="4"/>
      <c r="D760" s="133"/>
      <c r="E760" s="14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76"/>
      <c r="B761" s="4"/>
      <c r="C761" s="4"/>
      <c r="D761" s="133"/>
      <c r="E761" s="14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76"/>
      <c r="B762" s="4"/>
      <c r="C762" s="4"/>
      <c r="D762" s="133"/>
      <c r="E762" s="14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76"/>
      <c r="B763" s="4"/>
      <c r="C763" s="4"/>
      <c r="D763" s="133"/>
      <c r="E763" s="14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76"/>
      <c r="B764" s="4"/>
      <c r="C764" s="4"/>
      <c r="D764" s="133"/>
      <c r="E764" s="14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76"/>
      <c r="B765" s="4"/>
      <c r="C765" s="4"/>
      <c r="D765" s="133"/>
      <c r="E765" s="14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76"/>
      <c r="B766" s="4"/>
      <c r="C766" s="4"/>
      <c r="D766" s="133"/>
      <c r="E766" s="14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76"/>
      <c r="B767" s="4"/>
      <c r="C767" s="4"/>
      <c r="D767" s="133"/>
      <c r="E767" s="14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76"/>
      <c r="B768" s="4"/>
      <c r="C768" s="4"/>
      <c r="D768" s="133"/>
      <c r="E768" s="14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76"/>
      <c r="B769" s="4"/>
      <c r="C769" s="4"/>
      <c r="D769" s="133"/>
      <c r="E769" s="14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76"/>
      <c r="B770" s="4"/>
      <c r="C770" s="4"/>
      <c r="D770" s="133"/>
      <c r="E770" s="14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76"/>
      <c r="B771" s="4"/>
      <c r="C771" s="4"/>
      <c r="D771" s="133"/>
      <c r="E771" s="14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76"/>
      <c r="B772" s="4"/>
      <c r="C772" s="4"/>
      <c r="D772" s="133"/>
      <c r="E772" s="14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76"/>
      <c r="B773" s="4"/>
      <c r="C773" s="4"/>
      <c r="D773" s="133"/>
      <c r="E773" s="14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76"/>
      <c r="B774" s="4"/>
      <c r="C774" s="4"/>
      <c r="D774" s="133"/>
      <c r="E774" s="14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76"/>
      <c r="B775" s="4"/>
      <c r="C775" s="4"/>
      <c r="D775" s="133"/>
      <c r="E775" s="14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76"/>
      <c r="B776" s="4"/>
      <c r="C776" s="4"/>
      <c r="D776" s="133"/>
      <c r="E776" s="14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76"/>
      <c r="B777" s="4"/>
      <c r="C777" s="4"/>
      <c r="D777" s="133"/>
      <c r="E777" s="14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76"/>
      <c r="B778" s="4"/>
      <c r="C778" s="4"/>
      <c r="D778" s="133"/>
      <c r="E778" s="14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76"/>
      <c r="B779" s="4"/>
      <c r="C779" s="4"/>
      <c r="D779" s="133"/>
      <c r="E779" s="14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76"/>
      <c r="B780" s="4"/>
      <c r="C780" s="4"/>
      <c r="D780" s="133"/>
      <c r="E780" s="14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76"/>
      <c r="B781" s="4"/>
      <c r="C781" s="4"/>
      <c r="D781" s="133"/>
      <c r="E781" s="14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76"/>
      <c r="B782" s="4"/>
      <c r="C782" s="4"/>
      <c r="D782" s="133"/>
      <c r="E782" s="14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76"/>
      <c r="B783" s="4"/>
      <c r="C783" s="4"/>
      <c r="D783" s="133"/>
      <c r="E783" s="14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76"/>
      <c r="B784" s="4"/>
      <c r="C784" s="4"/>
      <c r="D784" s="133"/>
      <c r="E784" s="14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76"/>
      <c r="B785" s="4"/>
      <c r="C785" s="4"/>
      <c r="D785" s="133"/>
      <c r="E785" s="14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76"/>
      <c r="B786" s="4"/>
      <c r="C786" s="4"/>
      <c r="D786" s="133"/>
      <c r="E786" s="14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76"/>
      <c r="B787" s="4"/>
      <c r="C787" s="4"/>
      <c r="D787" s="133"/>
      <c r="E787" s="14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76"/>
      <c r="B788" s="4"/>
      <c r="C788" s="4"/>
      <c r="D788" s="133"/>
      <c r="E788" s="14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76"/>
      <c r="B789" s="4"/>
      <c r="C789" s="4"/>
      <c r="D789" s="133"/>
      <c r="E789" s="14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76"/>
      <c r="B790" s="4"/>
      <c r="C790" s="4"/>
      <c r="D790" s="133"/>
      <c r="E790" s="14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76"/>
      <c r="B791" s="4"/>
      <c r="C791" s="4"/>
      <c r="D791" s="133"/>
      <c r="E791" s="14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76"/>
      <c r="B792" s="4"/>
      <c r="C792" s="4"/>
      <c r="D792" s="133"/>
      <c r="E792" s="14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76"/>
      <c r="B793" s="4"/>
      <c r="C793" s="4"/>
      <c r="D793" s="133"/>
      <c r="E793" s="14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76"/>
      <c r="B794" s="4"/>
      <c r="C794" s="4"/>
      <c r="D794" s="133"/>
      <c r="E794" s="14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76"/>
      <c r="B795" s="4"/>
      <c r="C795" s="4"/>
      <c r="D795" s="133"/>
      <c r="E795" s="14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76"/>
      <c r="B796" s="4"/>
      <c r="C796" s="4"/>
      <c r="D796" s="133"/>
      <c r="E796" s="14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76"/>
      <c r="B797" s="4"/>
      <c r="C797" s="4"/>
      <c r="D797" s="133"/>
      <c r="E797" s="14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76"/>
      <c r="B798" s="4"/>
      <c r="C798" s="4"/>
      <c r="D798" s="133"/>
      <c r="E798" s="14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76"/>
      <c r="B799" s="4"/>
      <c r="C799" s="4"/>
      <c r="D799" s="133"/>
      <c r="E799" s="14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76"/>
      <c r="B800" s="4"/>
      <c r="C800" s="4"/>
      <c r="D800" s="133"/>
      <c r="E800" s="14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76"/>
      <c r="B801" s="4"/>
      <c r="C801" s="4"/>
      <c r="D801" s="133"/>
      <c r="E801" s="14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76"/>
      <c r="B802" s="4"/>
      <c r="C802" s="4"/>
      <c r="D802" s="133"/>
      <c r="E802" s="14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76"/>
      <c r="B803" s="4"/>
      <c r="C803" s="4"/>
      <c r="D803" s="133"/>
      <c r="E803" s="14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76"/>
      <c r="B804" s="4"/>
      <c r="C804" s="4"/>
      <c r="D804" s="133"/>
      <c r="E804" s="14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76"/>
      <c r="B805" s="4"/>
      <c r="C805" s="4"/>
      <c r="D805" s="133"/>
      <c r="E805" s="14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76"/>
      <c r="B806" s="4"/>
      <c r="C806" s="4"/>
      <c r="D806" s="133"/>
      <c r="E806" s="14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76"/>
      <c r="B807" s="4"/>
      <c r="C807" s="4"/>
      <c r="D807" s="133"/>
      <c r="E807" s="14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76"/>
      <c r="B808" s="4"/>
      <c r="C808" s="4"/>
      <c r="D808" s="133"/>
      <c r="E808" s="14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76"/>
      <c r="B809" s="4"/>
      <c r="C809" s="4"/>
      <c r="D809" s="133"/>
      <c r="E809" s="14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76"/>
      <c r="B810" s="4"/>
      <c r="C810" s="4"/>
      <c r="D810" s="133"/>
      <c r="E810" s="14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76"/>
      <c r="B811" s="4"/>
      <c r="C811" s="4"/>
      <c r="D811" s="133"/>
      <c r="E811" s="14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76"/>
      <c r="B812" s="4"/>
      <c r="C812" s="4"/>
      <c r="D812" s="133"/>
      <c r="E812" s="14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76"/>
      <c r="B813" s="4"/>
      <c r="C813" s="4"/>
      <c r="D813" s="133"/>
      <c r="E813" s="14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76"/>
      <c r="B814" s="4"/>
      <c r="C814" s="4"/>
      <c r="D814" s="133"/>
      <c r="E814" s="14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76"/>
      <c r="B815" s="4"/>
      <c r="C815" s="4"/>
      <c r="D815" s="133"/>
      <c r="E815" s="14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76"/>
      <c r="B816" s="4"/>
      <c r="C816" s="4"/>
      <c r="D816" s="133"/>
      <c r="E816" s="14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76"/>
      <c r="B817" s="4"/>
      <c r="C817" s="4"/>
      <c r="D817" s="133"/>
      <c r="E817" s="14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76"/>
      <c r="B818" s="4"/>
      <c r="C818" s="4"/>
      <c r="D818" s="133"/>
      <c r="E818" s="14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76"/>
      <c r="B819" s="4"/>
      <c r="C819" s="4"/>
      <c r="D819" s="133"/>
      <c r="E819" s="14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76"/>
      <c r="B820" s="4"/>
      <c r="C820" s="4"/>
      <c r="D820" s="133"/>
      <c r="E820" s="14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76"/>
      <c r="B821" s="4"/>
      <c r="C821" s="4"/>
      <c r="D821" s="133"/>
      <c r="E821" s="14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76"/>
      <c r="B822" s="4"/>
      <c r="C822" s="4"/>
      <c r="D822" s="133"/>
      <c r="E822" s="14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76"/>
      <c r="B823" s="4"/>
      <c r="C823" s="4"/>
      <c r="D823" s="133"/>
      <c r="E823" s="14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76"/>
      <c r="B824" s="4"/>
      <c r="C824" s="4"/>
      <c r="D824" s="133"/>
      <c r="E824" s="14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76"/>
      <c r="B825" s="4"/>
      <c r="C825" s="4"/>
      <c r="D825" s="133"/>
      <c r="E825" s="14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76"/>
      <c r="B826" s="4"/>
      <c r="C826" s="4"/>
      <c r="D826" s="133"/>
      <c r="E826" s="14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76"/>
      <c r="B827" s="4"/>
      <c r="C827" s="4"/>
      <c r="D827" s="133"/>
      <c r="E827" s="14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76"/>
      <c r="B828" s="4"/>
      <c r="C828" s="4"/>
      <c r="D828" s="133"/>
      <c r="E828" s="14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76"/>
      <c r="B829" s="4"/>
      <c r="C829" s="4"/>
      <c r="D829" s="133"/>
      <c r="E829" s="14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76"/>
      <c r="B830" s="4"/>
      <c r="C830" s="4"/>
      <c r="D830" s="133"/>
      <c r="E830" s="14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76"/>
      <c r="B831" s="4"/>
      <c r="C831" s="4"/>
      <c r="D831" s="133"/>
      <c r="E831" s="14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76"/>
      <c r="B832" s="4"/>
      <c r="C832" s="4"/>
      <c r="D832" s="133"/>
      <c r="E832" s="14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76"/>
      <c r="B833" s="4"/>
      <c r="C833" s="4"/>
      <c r="D833" s="133"/>
      <c r="E833" s="14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76"/>
      <c r="B834" s="4"/>
      <c r="C834" s="4"/>
      <c r="D834" s="133"/>
      <c r="E834" s="14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76"/>
      <c r="B835" s="4"/>
      <c r="C835" s="4"/>
      <c r="D835" s="133"/>
      <c r="E835" s="14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76"/>
      <c r="B836" s="4"/>
      <c r="C836" s="4"/>
      <c r="D836" s="133"/>
      <c r="E836" s="14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76"/>
      <c r="B837" s="4"/>
      <c r="C837" s="4"/>
      <c r="D837" s="133"/>
      <c r="E837" s="14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76"/>
      <c r="B838" s="4"/>
      <c r="C838" s="4"/>
      <c r="D838" s="133"/>
      <c r="E838" s="14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76"/>
      <c r="B839" s="4"/>
      <c r="C839" s="4"/>
      <c r="D839" s="133"/>
      <c r="E839" s="14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76"/>
      <c r="B840" s="4"/>
      <c r="C840" s="4"/>
      <c r="D840" s="133"/>
      <c r="E840" s="14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76"/>
      <c r="B841" s="4"/>
      <c r="C841" s="4"/>
      <c r="D841" s="133"/>
      <c r="E841" s="14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76"/>
      <c r="B842" s="4"/>
      <c r="C842" s="4"/>
      <c r="D842" s="133"/>
      <c r="E842" s="14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76"/>
      <c r="B843" s="4"/>
      <c r="C843" s="4"/>
      <c r="D843" s="133"/>
      <c r="E843" s="14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76"/>
      <c r="B844" s="4"/>
      <c r="C844" s="4"/>
      <c r="D844" s="133"/>
      <c r="E844" s="14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76"/>
      <c r="B845" s="4"/>
      <c r="C845" s="4"/>
      <c r="D845" s="133"/>
      <c r="E845" s="14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76"/>
      <c r="B846" s="4"/>
      <c r="C846" s="4"/>
      <c r="D846" s="133"/>
      <c r="E846" s="14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76"/>
      <c r="B847" s="4"/>
      <c r="C847" s="4"/>
      <c r="D847" s="133"/>
      <c r="E847" s="14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76"/>
      <c r="B848" s="4"/>
      <c r="C848" s="4"/>
      <c r="D848" s="133"/>
      <c r="E848" s="14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76"/>
      <c r="B849" s="4"/>
      <c r="C849" s="4"/>
      <c r="D849" s="133"/>
      <c r="E849" s="14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76"/>
      <c r="B850" s="4"/>
      <c r="C850" s="4"/>
      <c r="D850" s="133"/>
      <c r="E850" s="14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76"/>
      <c r="B851" s="4"/>
      <c r="C851" s="4"/>
      <c r="D851" s="133"/>
      <c r="E851" s="14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76"/>
      <c r="B852" s="4"/>
      <c r="C852" s="4"/>
      <c r="D852" s="133"/>
      <c r="E852" s="14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76"/>
      <c r="B853" s="4"/>
      <c r="C853" s="4"/>
      <c r="D853" s="133"/>
      <c r="E853" s="14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76"/>
      <c r="B854" s="4"/>
      <c r="C854" s="4"/>
      <c r="D854" s="133"/>
      <c r="E854" s="14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76"/>
      <c r="B855" s="4"/>
      <c r="C855" s="4"/>
      <c r="D855" s="133"/>
      <c r="E855" s="14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76"/>
      <c r="B856" s="4"/>
      <c r="C856" s="4"/>
      <c r="D856" s="133"/>
      <c r="E856" s="14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76"/>
      <c r="B857" s="4"/>
      <c r="C857" s="4"/>
      <c r="D857" s="133"/>
      <c r="E857" s="14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76"/>
      <c r="B858" s="4"/>
      <c r="C858" s="4"/>
      <c r="D858" s="133"/>
      <c r="E858" s="14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76"/>
      <c r="B859" s="4"/>
      <c r="C859" s="4"/>
      <c r="D859" s="133"/>
      <c r="E859" s="14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76"/>
      <c r="B860" s="4"/>
      <c r="C860" s="4"/>
      <c r="D860" s="133"/>
      <c r="E860" s="14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76"/>
      <c r="B861" s="4"/>
      <c r="C861" s="4"/>
      <c r="D861" s="133"/>
      <c r="E861" s="14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76"/>
      <c r="B862" s="4"/>
      <c r="C862" s="4"/>
      <c r="D862" s="133"/>
      <c r="E862" s="14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76"/>
      <c r="B863" s="4"/>
      <c r="C863" s="4"/>
      <c r="D863" s="133"/>
      <c r="E863" s="14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76"/>
      <c r="B864" s="4"/>
      <c r="C864" s="4"/>
      <c r="D864" s="133"/>
      <c r="E864" s="14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76"/>
      <c r="B865" s="4"/>
      <c r="C865" s="4"/>
      <c r="D865" s="133"/>
      <c r="E865" s="14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76"/>
      <c r="B866" s="4"/>
      <c r="C866" s="4"/>
      <c r="D866" s="133"/>
      <c r="E866" s="14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76"/>
      <c r="B867" s="4"/>
      <c r="C867" s="4"/>
      <c r="D867" s="133"/>
      <c r="E867" s="14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76"/>
      <c r="B868" s="4"/>
      <c r="C868" s="4"/>
      <c r="D868" s="133"/>
      <c r="E868" s="14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76"/>
      <c r="B869" s="4"/>
      <c r="C869" s="4"/>
      <c r="D869" s="133"/>
      <c r="E869" s="14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76"/>
      <c r="B870" s="4"/>
      <c r="C870" s="4"/>
      <c r="D870" s="133"/>
      <c r="E870" s="14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76"/>
      <c r="B871" s="4"/>
      <c r="C871" s="4"/>
      <c r="D871" s="133"/>
      <c r="E871" s="14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76"/>
      <c r="B872" s="4"/>
      <c r="C872" s="4"/>
      <c r="D872" s="133"/>
      <c r="E872" s="14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76"/>
      <c r="B873" s="4"/>
      <c r="C873" s="4"/>
      <c r="D873" s="133"/>
      <c r="E873" s="14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76"/>
      <c r="B874" s="4"/>
      <c r="C874" s="4"/>
      <c r="D874" s="133"/>
      <c r="E874" s="14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76"/>
      <c r="B875" s="4"/>
      <c r="C875" s="4"/>
      <c r="D875" s="133"/>
      <c r="E875" s="14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76"/>
      <c r="B876" s="4"/>
      <c r="C876" s="4"/>
      <c r="D876" s="133"/>
      <c r="E876" s="14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76"/>
      <c r="B877" s="4"/>
      <c r="C877" s="4"/>
      <c r="D877" s="133"/>
      <c r="E877" s="14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76"/>
      <c r="B878" s="4"/>
      <c r="C878" s="4"/>
      <c r="D878" s="133"/>
      <c r="E878" s="14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76"/>
      <c r="B879" s="4"/>
      <c r="C879" s="4"/>
      <c r="D879" s="133"/>
      <c r="E879" s="14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76"/>
      <c r="B880" s="4"/>
      <c r="C880" s="4"/>
      <c r="D880" s="133"/>
      <c r="E880" s="14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76"/>
      <c r="B881" s="4"/>
      <c r="C881" s="4"/>
      <c r="D881" s="133"/>
      <c r="E881" s="14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76"/>
      <c r="B882" s="4"/>
      <c r="C882" s="4"/>
      <c r="D882" s="133"/>
      <c r="E882" s="14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76"/>
      <c r="B883" s="4"/>
      <c r="C883" s="4"/>
      <c r="D883" s="133"/>
      <c r="E883" s="14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76"/>
      <c r="B884" s="4"/>
      <c r="C884" s="4"/>
      <c r="D884" s="133"/>
      <c r="E884" s="14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76"/>
      <c r="B885" s="4"/>
      <c r="C885" s="4"/>
      <c r="D885" s="133"/>
      <c r="E885" s="14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76"/>
      <c r="B886" s="4"/>
      <c r="C886" s="4"/>
      <c r="D886" s="133"/>
      <c r="E886" s="14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76"/>
      <c r="B887" s="4"/>
      <c r="C887" s="4"/>
      <c r="D887" s="133"/>
      <c r="E887" s="14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76"/>
      <c r="B888" s="4"/>
      <c r="C888" s="4"/>
      <c r="D888" s="133"/>
      <c r="E888" s="14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76"/>
      <c r="B889" s="4"/>
      <c r="C889" s="4"/>
      <c r="D889" s="133"/>
      <c r="E889" s="14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76"/>
      <c r="B890" s="4"/>
      <c r="C890" s="4"/>
      <c r="D890" s="133"/>
      <c r="E890" s="14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76"/>
      <c r="B891" s="4"/>
      <c r="C891" s="4"/>
      <c r="D891" s="133"/>
      <c r="E891" s="14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76"/>
      <c r="B892" s="4"/>
      <c r="C892" s="4"/>
      <c r="D892" s="133"/>
      <c r="E892" s="14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76"/>
      <c r="B893" s="4"/>
      <c r="C893" s="4"/>
      <c r="D893" s="133"/>
      <c r="E893" s="14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76"/>
      <c r="B894" s="4"/>
      <c r="C894" s="4"/>
      <c r="D894" s="133"/>
      <c r="E894" s="14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76"/>
      <c r="B895" s="4"/>
      <c r="C895" s="4"/>
      <c r="D895" s="133"/>
      <c r="E895" s="14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76"/>
      <c r="B896" s="4"/>
      <c r="C896" s="4"/>
      <c r="D896" s="133"/>
      <c r="E896" s="14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76"/>
      <c r="B897" s="4"/>
      <c r="C897" s="4"/>
      <c r="D897" s="133"/>
      <c r="E897" s="14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76"/>
      <c r="B898" s="4"/>
      <c r="C898" s="4"/>
      <c r="D898" s="133"/>
      <c r="E898" s="14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76"/>
      <c r="B899" s="4"/>
      <c r="C899" s="4"/>
      <c r="D899" s="133"/>
      <c r="E899" s="14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76"/>
      <c r="B900" s="4"/>
      <c r="C900" s="4"/>
      <c r="D900" s="133"/>
      <c r="E900" s="14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76"/>
      <c r="B901" s="4"/>
      <c r="C901" s="4"/>
      <c r="D901" s="133"/>
      <c r="E901" s="14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76"/>
      <c r="B902" s="4"/>
      <c r="C902" s="4"/>
      <c r="D902" s="133"/>
      <c r="E902" s="14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76"/>
      <c r="B903" s="4"/>
      <c r="C903" s="4"/>
      <c r="D903" s="133"/>
      <c r="E903" s="14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76"/>
      <c r="B904" s="4"/>
      <c r="C904" s="4"/>
      <c r="D904" s="133"/>
      <c r="E904" s="14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76"/>
      <c r="B905" s="4"/>
      <c r="C905" s="4"/>
      <c r="D905" s="133"/>
      <c r="E905" s="14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76"/>
      <c r="B906" s="4"/>
      <c r="C906" s="4"/>
      <c r="D906" s="133"/>
      <c r="E906" s="14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76"/>
      <c r="B907" s="4"/>
      <c r="C907" s="4"/>
      <c r="D907" s="133"/>
      <c r="E907" s="14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76"/>
      <c r="B908" s="4"/>
      <c r="C908" s="4"/>
      <c r="D908" s="133"/>
      <c r="E908" s="14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76"/>
      <c r="B909" s="4"/>
      <c r="C909" s="4"/>
      <c r="D909" s="133"/>
      <c r="E909" s="14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76"/>
      <c r="B910" s="4"/>
      <c r="C910" s="4"/>
      <c r="D910" s="133"/>
      <c r="E910" s="14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76"/>
      <c r="B911" s="4"/>
      <c r="C911" s="4"/>
      <c r="D911" s="133"/>
      <c r="E911" s="14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76"/>
      <c r="B912" s="4"/>
      <c r="C912" s="4"/>
      <c r="D912" s="133"/>
      <c r="E912" s="14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76"/>
      <c r="B913" s="4"/>
      <c r="C913" s="4"/>
      <c r="D913" s="133"/>
      <c r="E913" s="14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76"/>
      <c r="B914" s="4"/>
      <c r="C914" s="4"/>
      <c r="D914" s="133"/>
      <c r="E914" s="14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76"/>
      <c r="B915" s="4"/>
      <c r="C915" s="4"/>
      <c r="D915" s="133"/>
      <c r="E915" s="14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76"/>
      <c r="B916" s="4"/>
      <c r="C916" s="4"/>
      <c r="D916" s="133"/>
      <c r="E916" s="14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76"/>
      <c r="B917" s="4"/>
      <c r="C917" s="4"/>
      <c r="D917" s="133"/>
      <c r="E917" s="14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76"/>
      <c r="B918" s="4"/>
      <c r="C918" s="4"/>
      <c r="D918" s="133"/>
      <c r="E918" s="14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76"/>
      <c r="B919" s="4"/>
      <c r="C919" s="4"/>
      <c r="D919" s="133"/>
      <c r="E919" s="14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76"/>
      <c r="B920" s="4"/>
      <c r="C920" s="4"/>
      <c r="D920" s="133"/>
      <c r="E920" s="14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76"/>
      <c r="B921" s="4"/>
      <c r="C921" s="4"/>
      <c r="D921" s="133"/>
      <c r="E921" s="14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76"/>
      <c r="B922" s="4"/>
      <c r="C922" s="4"/>
      <c r="D922" s="133"/>
      <c r="E922" s="14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76"/>
      <c r="B923" s="4"/>
      <c r="C923" s="4"/>
      <c r="D923" s="133"/>
      <c r="E923" s="14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76"/>
      <c r="B924" s="4"/>
      <c r="C924" s="4"/>
      <c r="D924" s="133"/>
      <c r="E924" s="14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76"/>
      <c r="B925" s="4"/>
      <c r="C925" s="4"/>
      <c r="D925" s="133"/>
      <c r="E925" s="14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76"/>
      <c r="B926" s="4"/>
      <c r="C926" s="4"/>
      <c r="D926" s="133"/>
      <c r="E926" s="14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76"/>
      <c r="B927" s="4"/>
      <c r="C927" s="4"/>
      <c r="D927" s="133"/>
      <c r="E927" s="14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76"/>
      <c r="B928" s="4"/>
      <c r="C928" s="4"/>
      <c r="D928" s="133"/>
      <c r="E928" s="14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76"/>
      <c r="B929" s="4"/>
      <c r="C929" s="4"/>
      <c r="D929" s="133"/>
      <c r="E929" s="14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76"/>
      <c r="B930" s="4"/>
      <c r="C930" s="4"/>
      <c r="D930" s="133"/>
      <c r="E930" s="14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76"/>
      <c r="B931" s="4"/>
      <c r="C931" s="4"/>
      <c r="D931" s="133"/>
      <c r="E931" s="14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76"/>
      <c r="B932" s="4"/>
      <c r="C932" s="4"/>
      <c r="D932" s="133"/>
      <c r="E932" s="14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76"/>
      <c r="B933" s="4"/>
      <c r="C933" s="4"/>
      <c r="D933" s="133"/>
      <c r="E933" s="14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76"/>
      <c r="B934" s="4"/>
      <c r="C934" s="4"/>
      <c r="D934" s="133"/>
      <c r="E934" s="14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76"/>
      <c r="B935" s="4"/>
      <c r="C935" s="4"/>
      <c r="D935" s="133"/>
      <c r="E935" s="14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76"/>
      <c r="B936" s="4"/>
      <c r="C936" s="4"/>
      <c r="D936" s="133"/>
      <c r="E936" s="14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76"/>
      <c r="B937" s="4"/>
      <c r="C937" s="4"/>
      <c r="D937" s="133"/>
      <c r="E937" s="14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76"/>
      <c r="B938" s="4"/>
      <c r="C938" s="4"/>
      <c r="D938" s="133"/>
      <c r="E938" s="14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76"/>
      <c r="B939" s="4"/>
      <c r="C939" s="4"/>
      <c r="D939" s="133"/>
      <c r="E939" s="14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76"/>
      <c r="B940" s="4"/>
      <c r="C940" s="4"/>
      <c r="D940" s="133"/>
      <c r="E940" s="14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76"/>
      <c r="B941" s="4"/>
      <c r="C941" s="4"/>
      <c r="D941" s="133"/>
      <c r="E941" s="14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76"/>
      <c r="B942" s="4"/>
      <c r="C942" s="4"/>
      <c r="D942" s="133"/>
      <c r="E942" s="14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76"/>
      <c r="B943" s="4"/>
      <c r="C943" s="4"/>
      <c r="D943" s="133"/>
      <c r="E943" s="14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76"/>
      <c r="B944" s="4"/>
      <c r="C944" s="4"/>
      <c r="D944" s="133"/>
      <c r="E944" s="14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76"/>
      <c r="B945" s="4"/>
      <c r="C945" s="4"/>
      <c r="D945" s="133"/>
      <c r="E945" s="14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76"/>
      <c r="B946" s="4"/>
      <c r="C946" s="4"/>
      <c r="D946" s="133"/>
      <c r="E946" s="14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76"/>
      <c r="B947" s="4"/>
      <c r="C947" s="4"/>
      <c r="D947" s="133"/>
      <c r="E947" s="14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76"/>
      <c r="B948" s="4"/>
      <c r="C948" s="4"/>
      <c r="D948" s="133"/>
      <c r="E948" s="14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76"/>
      <c r="B949" s="4"/>
      <c r="C949" s="4"/>
      <c r="D949" s="133"/>
      <c r="E949" s="14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76"/>
      <c r="B950" s="4"/>
      <c r="C950" s="4"/>
      <c r="D950" s="133"/>
      <c r="E950" s="14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76"/>
      <c r="B951" s="4"/>
      <c r="C951" s="4"/>
      <c r="D951" s="133"/>
      <c r="E951" s="14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76"/>
      <c r="B952" s="4"/>
      <c r="C952" s="4"/>
      <c r="D952" s="133"/>
      <c r="E952" s="14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76"/>
      <c r="B953" s="4"/>
      <c r="C953" s="4"/>
      <c r="D953" s="133"/>
      <c r="E953" s="14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76"/>
      <c r="B954" s="4"/>
      <c r="C954" s="4"/>
      <c r="D954" s="133"/>
      <c r="E954" s="14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76"/>
      <c r="B955" s="4"/>
      <c r="C955" s="4"/>
      <c r="D955" s="133"/>
      <c r="E955" s="14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76"/>
      <c r="B956" s="4"/>
      <c r="C956" s="4"/>
      <c r="D956" s="133"/>
      <c r="E956" s="14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76"/>
      <c r="B957" s="4"/>
      <c r="C957" s="4"/>
      <c r="D957" s="133"/>
      <c r="E957" s="14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76"/>
      <c r="B958" s="4"/>
      <c r="C958" s="4"/>
      <c r="D958" s="133"/>
      <c r="E958" s="14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76"/>
      <c r="B959" s="4"/>
      <c r="C959" s="4"/>
      <c r="D959" s="133"/>
      <c r="E959" s="14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76"/>
      <c r="B960" s="4"/>
      <c r="C960" s="4"/>
      <c r="D960" s="133"/>
      <c r="E960" s="14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76"/>
      <c r="B961" s="4"/>
      <c r="C961" s="4"/>
      <c r="D961" s="133"/>
      <c r="E961" s="14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76"/>
      <c r="B962" s="4"/>
      <c r="C962" s="4"/>
      <c r="D962" s="133"/>
      <c r="E962" s="14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76"/>
      <c r="B963" s="4"/>
      <c r="C963" s="4"/>
      <c r="D963" s="133"/>
      <c r="E963" s="14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76"/>
      <c r="B964" s="4"/>
      <c r="C964" s="4"/>
      <c r="D964" s="133"/>
      <c r="E964" s="14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76"/>
      <c r="B965" s="4"/>
      <c r="C965" s="4"/>
      <c r="D965" s="133"/>
      <c r="E965" s="14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76"/>
      <c r="B966" s="4"/>
      <c r="C966" s="4"/>
      <c r="D966" s="133"/>
      <c r="E966" s="14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76"/>
      <c r="B967" s="4"/>
      <c r="C967" s="4"/>
      <c r="D967" s="133"/>
      <c r="E967" s="14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76"/>
      <c r="B968" s="4"/>
      <c r="C968" s="4"/>
      <c r="D968" s="133"/>
      <c r="E968" s="14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76"/>
      <c r="B969" s="4"/>
      <c r="C969" s="4"/>
      <c r="D969" s="133"/>
      <c r="E969" s="14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76"/>
      <c r="B970" s="4"/>
      <c r="C970" s="4"/>
      <c r="D970" s="133"/>
      <c r="E970" s="14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76"/>
      <c r="B971" s="4"/>
      <c r="C971" s="4"/>
      <c r="D971" s="133"/>
      <c r="E971" s="14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76"/>
      <c r="B972" s="4"/>
      <c r="C972" s="4"/>
      <c r="D972" s="133"/>
      <c r="E972" s="14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76"/>
      <c r="B973" s="4"/>
      <c r="C973" s="4"/>
      <c r="D973" s="133"/>
      <c r="E973" s="14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76"/>
      <c r="B974" s="4"/>
      <c r="C974" s="4"/>
      <c r="D974" s="133"/>
      <c r="E974" s="14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76"/>
      <c r="B975" s="4"/>
      <c r="C975" s="4"/>
      <c r="D975" s="133"/>
      <c r="E975" s="14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76"/>
      <c r="B976" s="4"/>
      <c r="C976" s="4"/>
      <c r="D976" s="133"/>
      <c r="E976" s="14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76"/>
      <c r="B977" s="4"/>
      <c r="C977" s="4"/>
      <c r="D977" s="133"/>
      <c r="E977" s="14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76"/>
      <c r="B978" s="4"/>
      <c r="C978" s="4"/>
      <c r="D978" s="133"/>
      <c r="E978" s="14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76"/>
      <c r="B979" s="4"/>
      <c r="C979" s="4"/>
      <c r="D979" s="133"/>
      <c r="E979" s="14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76"/>
      <c r="B980" s="4"/>
      <c r="C980" s="4"/>
      <c r="D980" s="133"/>
      <c r="E980" s="14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76"/>
      <c r="B981" s="4"/>
      <c r="C981" s="4"/>
      <c r="D981" s="133"/>
      <c r="E981" s="14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76"/>
      <c r="B982" s="4"/>
      <c r="C982" s="4"/>
      <c r="D982" s="133"/>
      <c r="E982" s="14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76"/>
      <c r="B983" s="4"/>
      <c r="C983" s="4"/>
      <c r="D983" s="133"/>
      <c r="E983" s="14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76"/>
      <c r="B984" s="4"/>
      <c r="C984" s="4"/>
      <c r="D984" s="133"/>
      <c r="E984" s="14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76"/>
      <c r="B985" s="4"/>
      <c r="C985" s="4"/>
      <c r="D985" s="133"/>
      <c r="E985" s="14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76"/>
      <c r="B986" s="4"/>
      <c r="C986" s="4"/>
      <c r="D986" s="133"/>
      <c r="E986" s="14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76"/>
      <c r="B987" s="4"/>
      <c r="C987" s="4"/>
      <c r="D987" s="133"/>
      <c r="E987" s="14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76"/>
      <c r="B988" s="4"/>
      <c r="C988" s="4"/>
      <c r="D988" s="133"/>
      <c r="E988" s="14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76"/>
      <c r="B989" s="4"/>
      <c r="C989" s="4"/>
      <c r="D989" s="133"/>
      <c r="E989" s="14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76"/>
      <c r="B990" s="4"/>
      <c r="C990" s="4"/>
      <c r="D990" s="133"/>
      <c r="E990" s="14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76"/>
      <c r="B991" s="4"/>
      <c r="C991" s="4"/>
      <c r="D991" s="133"/>
      <c r="E991" s="14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76"/>
      <c r="B992" s="4"/>
      <c r="C992" s="4"/>
      <c r="D992" s="133"/>
      <c r="E992" s="14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76"/>
      <c r="B993" s="4"/>
      <c r="C993" s="4"/>
      <c r="D993" s="133"/>
      <c r="E993" s="14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76"/>
      <c r="B994" s="4"/>
      <c r="C994" s="4"/>
      <c r="D994" s="133"/>
      <c r="E994" s="14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76"/>
      <c r="B995" s="4"/>
      <c r="C995" s="4"/>
      <c r="D995" s="133"/>
      <c r="E995" s="14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76"/>
      <c r="B996" s="4"/>
      <c r="C996" s="4"/>
      <c r="D996" s="133"/>
      <c r="E996" s="14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76"/>
      <c r="B997" s="4"/>
      <c r="C997" s="4"/>
      <c r="D997" s="133"/>
      <c r="E997" s="14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76"/>
      <c r="B998" s="4"/>
      <c r="C998" s="4"/>
      <c r="D998" s="133"/>
      <c r="E998" s="14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76"/>
      <c r="B999" s="4"/>
      <c r="C999" s="4"/>
      <c r="D999" s="133"/>
      <c r="E999" s="14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76"/>
      <c r="B1000" s="4"/>
      <c r="C1000" s="4"/>
      <c r="D1000" s="133"/>
      <c r="E1000" s="14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76"/>
      <c r="B1001" s="4"/>
      <c r="C1001" s="4"/>
      <c r="D1001" s="133"/>
      <c r="E1001" s="14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3.29"/>
    <col customWidth="1" min="3" max="3" width="25.29"/>
    <col customWidth="1" min="4" max="4" width="36.57"/>
    <col customWidth="1" min="5" max="5" width="33.0"/>
    <col customWidth="1" min="6" max="6" width="39.0"/>
  </cols>
  <sheetData>
    <row r="1">
      <c r="A1" s="65" t="s">
        <v>144</v>
      </c>
      <c r="B1" s="1" t="s">
        <v>49</v>
      </c>
      <c r="C1" s="1" t="s">
        <v>50</v>
      </c>
      <c r="D1" s="1" t="s">
        <v>51</v>
      </c>
      <c r="E1" s="134" t="s">
        <v>117</v>
      </c>
      <c r="F1" s="1" t="s">
        <v>118</v>
      </c>
      <c r="G1" s="4"/>
      <c r="H1" s="69" t="s">
        <v>119</v>
      </c>
      <c r="I1" s="4"/>
      <c r="J1" s="4"/>
      <c r="K1" s="4"/>
      <c r="L1" s="69" t="s">
        <v>120</v>
      </c>
      <c r="M1" s="4"/>
      <c r="N1" s="4"/>
      <c r="O1" s="4"/>
      <c r="P1" s="69" t="s">
        <v>121</v>
      </c>
      <c r="Q1" s="4"/>
      <c r="R1" s="4"/>
      <c r="S1" s="69" t="s">
        <v>122</v>
      </c>
      <c r="T1" s="4"/>
      <c r="U1" s="4"/>
      <c r="V1" s="69" t="s">
        <v>123</v>
      </c>
      <c r="W1" s="4"/>
      <c r="X1" s="4"/>
    </row>
    <row r="2">
      <c r="A2" s="5">
        <v>43175.0</v>
      </c>
      <c r="B2" s="77" t="s">
        <v>65</v>
      </c>
      <c r="C2" s="110">
        <v>43175.350694444445</v>
      </c>
      <c r="D2" s="79">
        <f>C2-A69</f>
        <v>0.3506944444</v>
      </c>
      <c r="E2" s="141"/>
      <c r="F2" s="96" t="s">
        <v>124</v>
      </c>
      <c r="G2" s="4"/>
      <c r="H2" s="21" t="s">
        <v>176</v>
      </c>
      <c r="I2" s="4"/>
      <c r="J2" s="4"/>
      <c r="K2" s="4"/>
      <c r="L2" s="21" t="s">
        <v>55</v>
      </c>
      <c r="M2" s="4"/>
      <c r="N2" s="4"/>
      <c r="O2" s="4"/>
      <c r="P2" s="21" t="s">
        <v>55</v>
      </c>
      <c r="Q2" s="4"/>
      <c r="R2" s="4"/>
      <c r="S2" s="97" t="s">
        <v>55</v>
      </c>
      <c r="T2" s="4"/>
      <c r="U2" s="4"/>
      <c r="V2" s="97" t="s">
        <v>55</v>
      </c>
      <c r="W2" s="4"/>
      <c r="X2" s="4"/>
    </row>
    <row r="3">
      <c r="A3" s="76"/>
      <c r="B3" s="77" t="s">
        <v>8</v>
      </c>
      <c r="C3" s="110">
        <v>43175.364583333336</v>
      </c>
      <c r="D3" s="79">
        <f t="shared" ref="D3:D53" si="1">C3-A69</f>
        <v>0.3645833333</v>
      </c>
      <c r="E3" s="136">
        <f t="shared" ref="E3:E53" si="2">24*60*(D3-D2)</f>
        <v>20</v>
      </c>
      <c r="F3" s="96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6"/>
      <c r="B4" s="77" t="s">
        <v>154</v>
      </c>
      <c r="C4" s="110">
        <v>43175.36666666667</v>
      </c>
      <c r="D4" s="79">
        <f t="shared" si="1"/>
        <v>0.3666666667</v>
      </c>
      <c r="E4" s="136">
        <f t="shared" si="2"/>
        <v>2.999999999</v>
      </c>
      <c r="F4" s="96" t="s">
        <v>124</v>
      </c>
      <c r="G4" s="4"/>
      <c r="H4" s="4"/>
      <c r="I4" s="19"/>
      <c r="J4" s="4"/>
      <c r="K4" s="4"/>
      <c r="L4" s="21" t="s">
        <v>56</v>
      </c>
      <c r="M4" s="21" t="s">
        <v>126</v>
      </c>
      <c r="N4" s="4"/>
      <c r="O4" s="4"/>
      <c r="P4" s="21" t="s">
        <v>56</v>
      </c>
      <c r="Q4" s="21" t="s">
        <v>57</v>
      </c>
      <c r="R4" s="4"/>
      <c r="S4" s="21" t="s">
        <v>56</v>
      </c>
      <c r="T4" s="21" t="s">
        <v>57</v>
      </c>
      <c r="U4" s="4"/>
      <c r="V4" s="21" t="s">
        <v>56</v>
      </c>
      <c r="W4" s="21" t="s">
        <v>57</v>
      </c>
      <c r="X4" s="4"/>
    </row>
    <row r="5">
      <c r="A5" s="76"/>
      <c r="B5" s="77" t="s">
        <v>65</v>
      </c>
      <c r="C5" s="110">
        <v>43175.38125</v>
      </c>
      <c r="D5" s="79">
        <f t="shared" si="1"/>
        <v>0.38125</v>
      </c>
      <c r="E5" s="136">
        <f t="shared" si="2"/>
        <v>21</v>
      </c>
      <c r="F5" s="96" t="s">
        <v>124</v>
      </c>
      <c r="G5" s="4"/>
      <c r="H5" s="4"/>
      <c r="I5" s="4"/>
      <c r="J5" s="4"/>
      <c r="K5" s="4"/>
      <c r="L5" s="21" t="s">
        <v>60</v>
      </c>
      <c r="M5" s="97" t="s">
        <v>177</v>
      </c>
      <c r="N5" s="4"/>
      <c r="O5" s="4"/>
      <c r="P5" s="21" t="s">
        <v>60</v>
      </c>
      <c r="Q5" s="97" t="s">
        <v>178</v>
      </c>
      <c r="R5" s="4"/>
      <c r="S5" s="21" t="s">
        <v>60</v>
      </c>
      <c r="T5" s="21" t="s">
        <v>179</v>
      </c>
      <c r="U5" s="4"/>
      <c r="V5" s="21" t="s">
        <v>60</v>
      </c>
      <c r="W5" s="97" t="s">
        <v>179</v>
      </c>
      <c r="X5" s="4"/>
    </row>
    <row r="6">
      <c r="A6" s="12" t="s">
        <v>58</v>
      </c>
      <c r="B6" s="77" t="s">
        <v>8</v>
      </c>
      <c r="C6" s="110">
        <v>43175.38611111111</v>
      </c>
      <c r="D6" s="79">
        <f t="shared" si="1"/>
        <v>0.3861111111</v>
      </c>
      <c r="E6" s="136">
        <f t="shared" si="2"/>
        <v>7.000000002</v>
      </c>
      <c r="F6" s="96" t="s">
        <v>124</v>
      </c>
      <c r="G6" s="4"/>
      <c r="H6" s="4"/>
      <c r="I6" s="4"/>
      <c r="J6" s="4"/>
      <c r="K6" s="4"/>
      <c r="L6" s="21" t="s">
        <v>64</v>
      </c>
      <c r="M6" s="99">
        <v>0.021296</v>
      </c>
      <c r="N6" s="4"/>
      <c r="O6" s="4"/>
      <c r="P6" s="21" t="s">
        <v>64</v>
      </c>
      <c r="Q6" s="99">
        <v>0.011807</v>
      </c>
      <c r="R6" s="4"/>
      <c r="S6" s="21" t="s">
        <v>64</v>
      </c>
      <c r="T6" s="21">
        <v>0.056271</v>
      </c>
      <c r="U6" s="4"/>
      <c r="V6" s="21" t="s">
        <v>64</v>
      </c>
      <c r="W6" s="99">
        <v>0.056271</v>
      </c>
      <c r="X6" s="4"/>
    </row>
    <row r="7">
      <c r="A7" s="80" t="s">
        <v>62</v>
      </c>
      <c r="B7" s="77" t="s">
        <v>8</v>
      </c>
      <c r="C7" s="110">
        <v>43175.402083333334</v>
      </c>
      <c r="D7" s="79">
        <f t="shared" si="1"/>
        <v>0.4020833333</v>
      </c>
      <c r="E7" s="136">
        <f t="shared" si="2"/>
        <v>23</v>
      </c>
      <c r="F7" s="96" t="s">
        <v>124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3" t="s">
        <v>10</v>
      </c>
      <c r="B8" s="77" t="s">
        <v>8</v>
      </c>
      <c r="C8" s="110">
        <v>43175.40416666667</v>
      </c>
      <c r="D8" s="79">
        <f t="shared" si="1"/>
        <v>0.4041666667</v>
      </c>
      <c r="E8" s="136">
        <f t="shared" si="2"/>
        <v>2.999999999</v>
      </c>
      <c r="F8" s="96" t="s">
        <v>124</v>
      </c>
      <c r="G8" s="4"/>
      <c r="H8" s="4"/>
      <c r="I8" s="19"/>
      <c r="J8" s="4"/>
      <c r="K8" s="4"/>
      <c r="L8" s="21" t="s">
        <v>66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8" t="s">
        <v>11</v>
      </c>
      <c r="B9" s="77" t="s">
        <v>8</v>
      </c>
      <c r="C9" s="110">
        <v>43175.40694444445</v>
      </c>
      <c r="D9" s="79">
        <f t="shared" si="1"/>
        <v>0.4069444444</v>
      </c>
      <c r="E9" s="136">
        <f t="shared" si="2"/>
        <v>4.000000003</v>
      </c>
      <c r="F9" s="96" t="s">
        <v>124</v>
      </c>
      <c r="G9" s="4"/>
      <c r="H9" s="4"/>
      <c r="I9" s="4"/>
      <c r="J9" s="4"/>
      <c r="K9" s="4"/>
      <c r="L9" s="21" t="s">
        <v>68</v>
      </c>
      <c r="M9" s="19">
        <f> 4</f>
        <v>4</v>
      </c>
      <c r="N9" s="4"/>
      <c r="O9" s="4"/>
      <c r="P9" s="21" t="s">
        <v>78</v>
      </c>
      <c r="Q9" s="19"/>
      <c r="R9" s="4"/>
      <c r="S9" s="21" t="s">
        <v>78</v>
      </c>
      <c r="T9" s="4"/>
      <c r="U9" s="4"/>
      <c r="V9" s="97" t="s">
        <v>78</v>
      </c>
      <c r="W9" s="4"/>
      <c r="X9" s="4"/>
    </row>
    <row r="10">
      <c r="A10" s="20" t="s">
        <v>12</v>
      </c>
      <c r="B10" s="77" t="s">
        <v>8</v>
      </c>
      <c r="C10" s="110">
        <v>43175.433333333334</v>
      </c>
      <c r="D10" s="79">
        <f t="shared" si="1"/>
        <v>0.4333333333</v>
      </c>
      <c r="E10" s="136">
        <f t="shared" si="2"/>
        <v>38</v>
      </c>
      <c r="F10" s="96" t="s">
        <v>124</v>
      </c>
      <c r="G10" s="4"/>
      <c r="H10" s="4"/>
      <c r="I10" s="4"/>
      <c r="J10" s="4"/>
      <c r="K10" s="4"/>
      <c r="L10" s="21" t="s">
        <v>71</v>
      </c>
      <c r="M10" s="19">
        <f> 1</f>
        <v>1</v>
      </c>
      <c r="N10" s="4"/>
      <c r="O10" s="4"/>
      <c r="P10" s="21" t="s">
        <v>72</v>
      </c>
      <c r="Q10" s="19">
        <f> 0.206</f>
        <v>0.206</v>
      </c>
      <c r="R10" s="4"/>
      <c r="S10" s="21" t="s">
        <v>72</v>
      </c>
      <c r="T10" s="4">
        <f> 0.205</f>
        <v>0.205</v>
      </c>
      <c r="U10" s="4"/>
      <c r="V10" s="21" t="s">
        <v>72</v>
      </c>
      <c r="W10" s="19">
        <f> 0.205</f>
        <v>0.205</v>
      </c>
      <c r="X10" s="4"/>
    </row>
    <row r="11">
      <c r="A11" s="85" t="s">
        <v>69</v>
      </c>
      <c r="B11" s="77" t="s">
        <v>8</v>
      </c>
      <c r="C11" s="110">
        <v>43175.4375</v>
      </c>
      <c r="D11" s="79">
        <f t="shared" si="1"/>
        <v>0.4375</v>
      </c>
      <c r="E11" s="136">
        <f t="shared" si="2"/>
        <v>5.999999999</v>
      </c>
      <c r="F11" s="96" t="s">
        <v>124</v>
      </c>
      <c r="G11" s="4"/>
      <c r="H11" s="4"/>
      <c r="I11" s="4"/>
      <c r="J11" s="4"/>
      <c r="K11" s="4"/>
      <c r="L11" s="21" t="s">
        <v>72</v>
      </c>
      <c r="M11" s="19">
        <f> 3.64</f>
        <v>3.64</v>
      </c>
      <c r="N11" s="4"/>
      <c r="O11" s="4"/>
      <c r="P11" s="21" t="s">
        <v>74</v>
      </c>
      <c r="Q11" s="99" t="s">
        <v>134</v>
      </c>
      <c r="R11" s="4"/>
      <c r="S11" s="21" t="s">
        <v>74</v>
      </c>
      <c r="T11" s="21" t="s">
        <v>134</v>
      </c>
      <c r="U11" s="4"/>
      <c r="V11" s="21" t="s">
        <v>74</v>
      </c>
      <c r="W11" s="21" t="s">
        <v>134</v>
      </c>
      <c r="X11" s="4"/>
    </row>
    <row r="12">
      <c r="A12" s="76"/>
      <c r="B12" s="77" t="s">
        <v>65</v>
      </c>
      <c r="C12" s="110">
        <v>43175.455555555556</v>
      </c>
      <c r="D12" s="79">
        <f t="shared" si="1"/>
        <v>0.4555555556</v>
      </c>
      <c r="E12" s="136">
        <f t="shared" si="2"/>
        <v>26</v>
      </c>
      <c r="F12" s="96" t="s">
        <v>124</v>
      </c>
      <c r="G12" s="4"/>
      <c r="H12" s="4"/>
      <c r="I12" s="4"/>
      <c r="J12" s="4"/>
      <c r="K12" s="4"/>
      <c r="L12" s="21" t="s">
        <v>74</v>
      </c>
      <c r="M12" s="4">
        <f> 0.0589</f>
        <v>0.0589</v>
      </c>
      <c r="N12" s="4"/>
      <c r="O12" s="4"/>
      <c r="P12" s="4"/>
      <c r="Q12" s="19"/>
      <c r="R12" s="4"/>
      <c r="S12" s="4"/>
      <c r="T12" s="4"/>
      <c r="U12" s="4"/>
      <c r="V12" s="4"/>
      <c r="W12" s="4"/>
      <c r="X12" s="4"/>
    </row>
    <row r="13">
      <c r="A13" s="76"/>
      <c r="B13" s="77" t="s">
        <v>8</v>
      </c>
      <c r="C13" s="110">
        <v>43175.458333333336</v>
      </c>
      <c r="D13" s="79">
        <f t="shared" si="1"/>
        <v>0.4583333333</v>
      </c>
      <c r="E13" s="136">
        <f t="shared" si="2"/>
        <v>4.000000003</v>
      </c>
      <c r="F13" s="96" t="s">
        <v>124</v>
      </c>
      <c r="G13" s="4"/>
      <c r="H13" s="4"/>
      <c r="I13" s="19"/>
      <c r="J13" s="4"/>
      <c r="K13" s="4"/>
      <c r="L13" s="4"/>
      <c r="M13" s="4"/>
      <c r="N13" s="4"/>
      <c r="O13" s="4"/>
      <c r="P13" s="4"/>
      <c r="Q13" s="21" t="s">
        <v>81</v>
      </c>
      <c r="R13" s="4"/>
      <c r="S13" s="4"/>
      <c r="T13" s="21" t="s">
        <v>81</v>
      </c>
      <c r="U13" s="4"/>
      <c r="V13" s="4"/>
      <c r="W13" s="21" t="s">
        <v>81</v>
      </c>
      <c r="X13" s="4"/>
    </row>
    <row r="14">
      <c r="A14" s="76"/>
      <c r="B14" s="77" t="s">
        <v>143</v>
      </c>
      <c r="C14" s="110">
        <v>43175.46041666667</v>
      </c>
      <c r="D14" s="79">
        <f t="shared" si="1"/>
        <v>0.4604166667</v>
      </c>
      <c r="E14" s="136">
        <f t="shared" si="2"/>
        <v>2.999999999</v>
      </c>
      <c r="F14" s="96" t="s">
        <v>124</v>
      </c>
      <c r="G14" s="4"/>
      <c r="H14" s="4"/>
      <c r="I14" s="19"/>
      <c r="J14" s="4"/>
      <c r="K14" s="4"/>
      <c r="L14" s="4"/>
      <c r="M14" s="21" t="s">
        <v>81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76"/>
      <c r="B15" s="77" t="s">
        <v>8</v>
      </c>
      <c r="C15" s="110">
        <v>43175.48819444444</v>
      </c>
      <c r="D15" s="79">
        <f t="shared" si="1"/>
        <v>0.4881944444</v>
      </c>
      <c r="E15" s="136">
        <f t="shared" si="2"/>
        <v>39.99999999</v>
      </c>
      <c r="F15" s="96" t="s">
        <v>124</v>
      </c>
      <c r="G15" s="4"/>
      <c r="H15" s="4"/>
      <c r="I15" s="19"/>
      <c r="J15" s="4"/>
      <c r="K15" s="4"/>
      <c r="L15" s="4"/>
      <c r="M15" s="4"/>
      <c r="N15" s="4"/>
      <c r="O15" s="4"/>
      <c r="P15" s="21" t="s">
        <v>84</v>
      </c>
      <c r="Q15" s="4">
        <f> 18</f>
        <v>18</v>
      </c>
      <c r="R15" s="4"/>
      <c r="S15" s="21" t="s">
        <v>84</v>
      </c>
      <c r="T15" s="4">
        <f> 5</f>
        <v>5</v>
      </c>
      <c r="U15" s="4"/>
      <c r="V15" s="21" t="s">
        <v>84</v>
      </c>
      <c r="W15" s="19">
        <f> 5</f>
        <v>5</v>
      </c>
      <c r="X15" s="4"/>
    </row>
    <row r="16">
      <c r="A16" s="76"/>
      <c r="B16" s="77" t="s">
        <v>99</v>
      </c>
      <c r="C16" s="110">
        <v>43175.49652777778</v>
      </c>
      <c r="D16" s="79">
        <f t="shared" si="1"/>
        <v>0.4965277778</v>
      </c>
      <c r="E16" s="136">
        <f t="shared" si="2"/>
        <v>12.00000001</v>
      </c>
      <c r="F16" s="96" t="s">
        <v>124</v>
      </c>
      <c r="G16" s="4"/>
      <c r="H16" s="4"/>
      <c r="I16" s="19"/>
      <c r="J16" s="4"/>
      <c r="K16" s="4"/>
      <c r="L16" s="21" t="s">
        <v>84</v>
      </c>
      <c r="M16" s="19">
        <f> 25</f>
        <v>25</v>
      </c>
      <c r="N16" s="4"/>
      <c r="O16" s="4"/>
      <c r="P16" s="21" t="s">
        <v>86</v>
      </c>
      <c r="Q16" s="19">
        <f> 2</f>
        <v>2</v>
      </c>
      <c r="R16" s="4"/>
      <c r="S16" s="21" t="s">
        <v>86</v>
      </c>
      <c r="T16" s="4">
        <f> 2</f>
        <v>2</v>
      </c>
      <c r="U16" s="4"/>
      <c r="V16" s="21" t="s">
        <v>86</v>
      </c>
      <c r="W16" s="19">
        <f> 2</f>
        <v>2</v>
      </c>
      <c r="X16" s="4"/>
    </row>
    <row r="17">
      <c r="A17" s="76"/>
      <c r="B17" s="77" t="s">
        <v>87</v>
      </c>
      <c r="C17" s="110">
        <v>43175.50069444445</v>
      </c>
      <c r="D17" s="79">
        <f t="shared" si="1"/>
        <v>0.5006944444</v>
      </c>
      <c r="E17" s="136">
        <f t="shared" si="2"/>
        <v>5.999999999</v>
      </c>
      <c r="F17" s="96" t="s">
        <v>124</v>
      </c>
      <c r="G17" s="4"/>
      <c r="H17" s="4"/>
      <c r="I17" s="19"/>
      <c r="J17" s="4"/>
      <c r="K17" s="4"/>
      <c r="L17" s="21" t="s">
        <v>86</v>
      </c>
      <c r="M17" s="19">
        <f> 1</f>
        <v>1</v>
      </c>
      <c r="N17" s="4"/>
      <c r="O17" s="4"/>
      <c r="P17" s="21" t="s">
        <v>88</v>
      </c>
      <c r="Q17" s="19">
        <f> 71</f>
        <v>71</v>
      </c>
      <c r="R17" s="4"/>
      <c r="S17" s="21" t="s">
        <v>88</v>
      </c>
      <c r="T17" s="4">
        <f> 139</f>
        <v>139</v>
      </c>
      <c r="U17" s="4"/>
      <c r="V17" s="21" t="s">
        <v>88</v>
      </c>
      <c r="W17" s="19">
        <f> 139</f>
        <v>139</v>
      </c>
      <c r="X17" s="4"/>
    </row>
    <row r="18">
      <c r="A18" s="76"/>
      <c r="B18" s="77" t="s">
        <v>142</v>
      </c>
      <c r="C18" s="110">
        <v>43175.52361111111</v>
      </c>
      <c r="D18" s="79">
        <f t="shared" si="1"/>
        <v>0.5236111111</v>
      </c>
      <c r="E18" s="136">
        <f t="shared" si="2"/>
        <v>32.99999999</v>
      </c>
      <c r="F18" s="96" t="s">
        <v>124</v>
      </c>
      <c r="G18" s="4"/>
      <c r="H18" s="4"/>
      <c r="I18" s="4"/>
      <c r="J18" s="4"/>
      <c r="K18" s="4"/>
      <c r="L18" s="21" t="s">
        <v>88</v>
      </c>
      <c r="M18" s="19">
        <f> 40</f>
        <v>40</v>
      </c>
      <c r="N18" s="4"/>
      <c r="O18" s="4"/>
      <c r="P18" s="21" t="s">
        <v>90</v>
      </c>
      <c r="Q18" s="19">
        <f> 16.7</f>
        <v>16.7</v>
      </c>
      <c r="R18" s="4"/>
      <c r="S18" s="21" t="s">
        <v>90</v>
      </c>
      <c r="T18" s="4">
        <f> 57.6</f>
        <v>57.6</v>
      </c>
      <c r="U18" s="4"/>
      <c r="V18" s="21" t="s">
        <v>90</v>
      </c>
      <c r="W18" s="19">
        <f> 57.6</f>
        <v>57.6</v>
      </c>
      <c r="X18" s="4"/>
    </row>
    <row r="19">
      <c r="A19" s="76"/>
      <c r="B19" s="77" t="s">
        <v>155</v>
      </c>
      <c r="C19" s="110">
        <v>43175.525</v>
      </c>
      <c r="D19" s="79">
        <f t="shared" si="1"/>
        <v>0.525</v>
      </c>
      <c r="E19" s="136">
        <f t="shared" si="2"/>
        <v>2.000000007</v>
      </c>
      <c r="F19" s="96" t="s">
        <v>124</v>
      </c>
      <c r="G19" s="4"/>
      <c r="H19" s="4"/>
      <c r="I19" s="75"/>
      <c r="J19" s="4"/>
      <c r="K19" s="4"/>
      <c r="L19" s="21" t="s">
        <v>90</v>
      </c>
      <c r="M19" s="19">
        <f> 13.3</f>
        <v>13.3</v>
      </c>
      <c r="N19" s="4"/>
      <c r="O19" s="4"/>
      <c r="P19" s="21" t="s">
        <v>91</v>
      </c>
      <c r="Q19" s="19">
        <f> 19</f>
        <v>19</v>
      </c>
      <c r="R19" s="4"/>
      <c r="S19" s="21" t="s">
        <v>91</v>
      </c>
      <c r="T19" s="4">
        <f> 57.2</f>
        <v>57.2</v>
      </c>
      <c r="U19" s="4"/>
      <c r="V19" s="21" t="s">
        <v>91</v>
      </c>
      <c r="W19" s="19">
        <f> 57.2</f>
        <v>57.2</v>
      </c>
      <c r="X19" s="4"/>
    </row>
    <row r="20">
      <c r="A20" s="76"/>
      <c r="B20" s="77" t="s">
        <v>156</v>
      </c>
      <c r="C20" s="110">
        <v>43175.52569444444</v>
      </c>
      <c r="D20" s="79">
        <f t="shared" si="1"/>
        <v>0.5256944444</v>
      </c>
      <c r="E20" s="136">
        <f t="shared" si="2"/>
        <v>0.9999999928</v>
      </c>
      <c r="F20" s="96" t="s">
        <v>124</v>
      </c>
      <c r="G20" s="4"/>
      <c r="H20" s="4"/>
      <c r="I20" s="4"/>
      <c r="J20" s="4"/>
      <c r="K20" s="4"/>
      <c r="L20" s="21" t="s">
        <v>91</v>
      </c>
      <c r="M20" s="19">
        <f> 12.5</f>
        <v>12.5</v>
      </c>
      <c r="N20" s="4"/>
      <c r="O20" s="4"/>
      <c r="P20" s="4"/>
      <c r="Q20" s="19"/>
      <c r="R20" s="4"/>
      <c r="S20" s="4"/>
      <c r="T20" s="4"/>
      <c r="U20" s="4"/>
      <c r="V20" s="4"/>
      <c r="W20" s="4"/>
      <c r="X20" s="4"/>
    </row>
    <row r="21">
      <c r="A21" s="76"/>
      <c r="B21" s="77" t="s">
        <v>8</v>
      </c>
      <c r="C21" s="110">
        <v>43175.52916666667</v>
      </c>
      <c r="D21" s="79">
        <f t="shared" si="1"/>
        <v>0.5291666667</v>
      </c>
      <c r="E21" s="136">
        <f t="shared" si="2"/>
        <v>5.000000006</v>
      </c>
      <c r="F21" s="96" t="s">
        <v>124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1" t="s">
        <v>94</v>
      </c>
      <c r="U21" s="4"/>
      <c r="V21" s="4"/>
      <c r="W21" s="97" t="s">
        <v>94</v>
      </c>
      <c r="X21" s="4"/>
    </row>
    <row r="22">
      <c r="A22" s="76"/>
      <c r="B22" s="77" t="s">
        <v>54</v>
      </c>
      <c r="C22" s="110">
        <v>43175.552083333336</v>
      </c>
      <c r="D22" s="79">
        <f t="shared" si="1"/>
        <v>0.5520833333</v>
      </c>
      <c r="E22" s="136">
        <f t="shared" si="2"/>
        <v>33</v>
      </c>
      <c r="F22" s="96" t="s">
        <v>124</v>
      </c>
      <c r="G22" s="4"/>
      <c r="H22" s="4"/>
      <c r="I22" s="19"/>
      <c r="J22" s="4"/>
      <c r="K22" s="4"/>
      <c r="L22" s="4"/>
      <c r="M22" s="97" t="s">
        <v>94</v>
      </c>
      <c r="N22" s="4"/>
      <c r="O22" s="4"/>
      <c r="P22" s="21" t="s">
        <v>94</v>
      </c>
      <c r="Q22" s="75"/>
      <c r="R22" s="4"/>
      <c r="S22" s="4"/>
      <c r="T22" s="4"/>
      <c r="U22" s="4"/>
      <c r="V22" s="4"/>
      <c r="W22" s="4"/>
      <c r="X22" s="4"/>
    </row>
    <row r="23">
      <c r="A23" s="76"/>
      <c r="B23" s="77" t="s">
        <v>161</v>
      </c>
      <c r="C23" s="110">
        <v>43175.552777777775</v>
      </c>
      <c r="D23" s="79">
        <f t="shared" si="1"/>
        <v>0.5527777778</v>
      </c>
      <c r="E23" s="136">
        <f t="shared" si="2"/>
        <v>0.9999999928</v>
      </c>
      <c r="F23" s="96" t="s">
        <v>124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1" t="s">
        <v>96</v>
      </c>
      <c r="T23" s="21" t="s">
        <v>136</v>
      </c>
      <c r="U23" s="4"/>
      <c r="V23" s="21" t="s">
        <v>96</v>
      </c>
      <c r="W23" s="21" t="s">
        <v>136</v>
      </c>
      <c r="X23" s="4"/>
    </row>
    <row r="24">
      <c r="A24" s="76"/>
      <c r="B24" s="77" t="s">
        <v>157</v>
      </c>
      <c r="C24" s="110">
        <v>43175.558333333334</v>
      </c>
      <c r="D24" s="79">
        <f t="shared" si="1"/>
        <v>0.5583333333</v>
      </c>
      <c r="E24" s="136">
        <f t="shared" si="2"/>
        <v>8.000000005</v>
      </c>
      <c r="F24" s="96" t="s">
        <v>124</v>
      </c>
      <c r="G24" s="4"/>
      <c r="H24" s="4"/>
      <c r="I24" s="4"/>
      <c r="J24" s="4"/>
      <c r="K24" s="4"/>
      <c r="L24" s="21" t="s">
        <v>96</v>
      </c>
      <c r="M24" s="21" t="s">
        <v>185</v>
      </c>
      <c r="N24" s="4"/>
      <c r="O24" s="4"/>
      <c r="P24" s="21" t="s">
        <v>96</v>
      </c>
      <c r="Q24" s="21" t="s">
        <v>186</v>
      </c>
      <c r="R24" s="4"/>
      <c r="S24" s="21" t="s">
        <v>98</v>
      </c>
      <c r="T24" s="4">
        <f> 5</f>
        <v>5</v>
      </c>
      <c r="U24" s="4"/>
      <c r="V24" s="21" t="s">
        <v>98</v>
      </c>
      <c r="W24" s="19">
        <f> 5</f>
        <v>5</v>
      </c>
      <c r="X24" s="4"/>
    </row>
    <row r="25">
      <c r="A25" s="76"/>
      <c r="B25" s="77" t="s">
        <v>89</v>
      </c>
      <c r="C25" s="110">
        <v>43175.55972222222</v>
      </c>
      <c r="D25" s="79">
        <f t="shared" si="1"/>
        <v>0.5597222222</v>
      </c>
      <c r="E25" s="136">
        <f t="shared" si="2"/>
        <v>1.999999996</v>
      </c>
      <c r="F25" s="96" t="s">
        <v>124</v>
      </c>
      <c r="G25" s="4"/>
      <c r="H25" s="4"/>
      <c r="I25" s="4"/>
      <c r="J25" s="4"/>
      <c r="K25" s="4"/>
      <c r="L25" s="21" t="s">
        <v>98</v>
      </c>
      <c r="M25" s="19">
        <f> 40</f>
        <v>40</v>
      </c>
      <c r="N25" s="4"/>
      <c r="O25" s="4"/>
      <c r="P25" s="21" t="s">
        <v>98</v>
      </c>
      <c r="Q25" s="19">
        <f> 5</f>
        <v>5</v>
      </c>
      <c r="R25" s="4"/>
      <c r="S25" s="4"/>
      <c r="T25" s="4"/>
      <c r="U25" s="4"/>
      <c r="V25" s="4"/>
      <c r="W25" s="4"/>
      <c r="X25" s="4"/>
    </row>
    <row r="26">
      <c r="A26" s="76"/>
      <c r="B26" s="77" t="s">
        <v>8</v>
      </c>
      <c r="C26" s="110">
        <v>43175.57013888889</v>
      </c>
      <c r="D26" s="79">
        <f t="shared" si="1"/>
        <v>0.5701388889</v>
      </c>
      <c r="E26" s="136">
        <f t="shared" si="2"/>
        <v>15.00000001</v>
      </c>
      <c r="F26" s="96" t="s">
        <v>124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6"/>
      <c r="B27" s="77" t="s">
        <v>95</v>
      </c>
      <c r="C27" s="110">
        <v>43175.58125</v>
      </c>
      <c r="D27" s="79">
        <f t="shared" si="1"/>
        <v>0.58125</v>
      </c>
      <c r="E27" s="136">
        <f t="shared" si="2"/>
        <v>16</v>
      </c>
      <c r="F27" s="96" t="s">
        <v>124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6"/>
      <c r="B28" s="82" t="s">
        <v>20</v>
      </c>
      <c r="C28" s="89">
        <v>43175.584027777775</v>
      </c>
      <c r="D28" s="84">
        <f t="shared" si="1"/>
        <v>0.5840277778</v>
      </c>
      <c r="E28" s="137">
        <f t="shared" si="2"/>
        <v>3.999999992</v>
      </c>
      <c r="F28" s="96" t="s">
        <v>124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6"/>
      <c r="B29" s="82" t="s">
        <v>162</v>
      </c>
      <c r="C29" s="89">
        <v>43175.589583333334</v>
      </c>
      <c r="D29" s="84">
        <f t="shared" si="1"/>
        <v>0.5895833333</v>
      </c>
      <c r="E29" s="137">
        <f t="shared" si="2"/>
        <v>8.000000005</v>
      </c>
      <c r="F29" s="96" t="s">
        <v>124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76"/>
      <c r="B30" s="82" t="s">
        <v>106</v>
      </c>
      <c r="C30" s="89">
        <v>43175.59305555555</v>
      </c>
      <c r="D30" s="84">
        <f t="shared" si="1"/>
        <v>0.5930555556</v>
      </c>
      <c r="E30" s="137">
        <f t="shared" si="2"/>
        <v>4.999999995</v>
      </c>
      <c r="F30" s="96" t="s">
        <v>124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6"/>
      <c r="B31" s="82" t="s">
        <v>139</v>
      </c>
      <c r="C31" s="89">
        <v>43175.6</v>
      </c>
      <c r="D31" s="84">
        <f t="shared" si="1"/>
        <v>0.6</v>
      </c>
      <c r="E31" s="137">
        <f t="shared" si="2"/>
        <v>10</v>
      </c>
      <c r="F31" s="96" t="s">
        <v>124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76"/>
      <c r="B32" s="82" t="s">
        <v>102</v>
      </c>
      <c r="C32" s="89">
        <v>43175.618055555555</v>
      </c>
      <c r="D32" s="84">
        <f t="shared" si="1"/>
        <v>0.6180555556</v>
      </c>
      <c r="E32" s="137">
        <f t="shared" si="2"/>
        <v>26</v>
      </c>
      <c r="F32" s="96" t="s">
        <v>124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6"/>
      <c r="B33" s="82" t="s">
        <v>20</v>
      </c>
      <c r="C33" s="89">
        <v>43175.620833333334</v>
      </c>
      <c r="D33" s="84">
        <f t="shared" si="1"/>
        <v>0.6208333333</v>
      </c>
      <c r="E33" s="137">
        <f t="shared" si="2"/>
        <v>4.000000003</v>
      </c>
      <c r="F33" s="96" t="s">
        <v>124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6"/>
      <c r="B34" s="82" t="s">
        <v>160</v>
      </c>
      <c r="C34" s="89">
        <v>43175.62430555555</v>
      </c>
      <c r="D34" s="84">
        <f t="shared" si="1"/>
        <v>0.6243055556</v>
      </c>
      <c r="E34" s="137">
        <f t="shared" si="2"/>
        <v>4.999999995</v>
      </c>
      <c r="F34" s="96" t="s">
        <v>124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76"/>
      <c r="B35" s="82" t="s">
        <v>141</v>
      </c>
      <c r="C35" s="89">
        <v>43175.62847222222</v>
      </c>
      <c r="D35" s="84">
        <f t="shared" si="1"/>
        <v>0.6284722222</v>
      </c>
      <c r="E35" s="137">
        <f t="shared" si="2"/>
        <v>5.999999999</v>
      </c>
      <c r="F35" s="96" t="s">
        <v>124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6"/>
      <c r="B36" s="82" t="s">
        <v>159</v>
      </c>
      <c r="C36" s="89">
        <v>43175.645833333336</v>
      </c>
      <c r="D36" s="84">
        <f t="shared" si="1"/>
        <v>0.6458333333</v>
      </c>
      <c r="E36" s="137">
        <f t="shared" si="2"/>
        <v>25.00000001</v>
      </c>
      <c r="F36" s="96" t="s">
        <v>124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6"/>
      <c r="B37" s="82" t="s">
        <v>154</v>
      </c>
      <c r="C37" s="89">
        <v>43175.657638888886</v>
      </c>
      <c r="D37" s="84">
        <f t="shared" si="1"/>
        <v>0.6576388889</v>
      </c>
      <c r="E37" s="137">
        <f t="shared" si="2"/>
        <v>16.99999999</v>
      </c>
      <c r="F37" s="96" t="s">
        <v>124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76"/>
      <c r="B38" s="82" t="s">
        <v>163</v>
      </c>
      <c r="C38" s="89">
        <v>43175.66111111111</v>
      </c>
      <c r="D38" s="84">
        <f t="shared" si="1"/>
        <v>0.6611111111</v>
      </c>
      <c r="E38" s="137">
        <f t="shared" si="2"/>
        <v>5.000000006</v>
      </c>
      <c r="F38" s="96" t="s">
        <v>124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6"/>
      <c r="B39" s="82" t="s">
        <v>104</v>
      </c>
      <c r="C39" s="89">
        <v>43175.6625</v>
      </c>
      <c r="D39" s="84">
        <f t="shared" si="1"/>
        <v>0.6625</v>
      </c>
      <c r="E39" s="137">
        <f t="shared" si="2"/>
        <v>1.999999996</v>
      </c>
      <c r="F39" s="96" t="s">
        <v>124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6"/>
      <c r="B40" s="82" t="s">
        <v>164</v>
      </c>
      <c r="C40" s="89">
        <v>43175.66388888889</v>
      </c>
      <c r="D40" s="84">
        <f t="shared" si="1"/>
        <v>0.6638888889</v>
      </c>
      <c r="E40" s="137">
        <f t="shared" si="2"/>
        <v>2.000000007</v>
      </c>
      <c r="F40" s="96" t="s">
        <v>124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6"/>
      <c r="B41" s="82" t="s">
        <v>80</v>
      </c>
      <c r="C41" s="89">
        <v>43175.69652777778</v>
      </c>
      <c r="D41" s="84">
        <f t="shared" si="1"/>
        <v>0.6965277778</v>
      </c>
      <c r="E41" s="137">
        <f t="shared" si="2"/>
        <v>47</v>
      </c>
      <c r="F41" s="96" t="s">
        <v>124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6"/>
      <c r="B42" s="82" t="s">
        <v>85</v>
      </c>
      <c r="C42" s="89">
        <v>43175.70486111111</v>
      </c>
      <c r="D42" s="84">
        <f t="shared" si="1"/>
        <v>0.7048611111</v>
      </c>
      <c r="E42" s="137">
        <f t="shared" si="2"/>
        <v>12</v>
      </c>
      <c r="F42" s="96" t="s">
        <v>124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6"/>
      <c r="B43" s="82" t="s">
        <v>20</v>
      </c>
      <c r="C43" s="89">
        <v>43175.71111111111</v>
      </c>
      <c r="D43" s="84">
        <f t="shared" si="1"/>
        <v>0.7111111111</v>
      </c>
      <c r="E43" s="137">
        <f t="shared" si="2"/>
        <v>8.999999998</v>
      </c>
      <c r="F43" s="96" t="s">
        <v>124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6"/>
      <c r="B44" s="82" t="s">
        <v>65</v>
      </c>
      <c r="C44" s="89">
        <v>43175.760416666664</v>
      </c>
      <c r="D44" s="84">
        <f t="shared" si="1"/>
        <v>0.7604166667</v>
      </c>
      <c r="E44" s="137">
        <f t="shared" si="2"/>
        <v>71</v>
      </c>
      <c r="F44" s="96" t="s">
        <v>124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76"/>
      <c r="B45" s="82" t="s">
        <v>167</v>
      </c>
      <c r="C45" s="89">
        <v>43175.78958333333</v>
      </c>
      <c r="D45" s="84">
        <f t="shared" si="1"/>
        <v>0.7895833333</v>
      </c>
      <c r="E45" s="137">
        <f t="shared" si="2"/>
        <v>42</v>
      </c>
      <c r="F45" s="96" t="s">
        <v>124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6"/>
      <c r="B46" s="92" t="s">
        <v>112</v>
      </c>
      <c r="C46" s="93">
        <v>43175.93819444445</v>
      </c>
      <c r="D46" s="94">
        <f t="shared" si="1"/>
        <v>0.9381944444</v>
      </c>
      <c r="E46" s="145">
        <f t="shared" si="2"/>
        <v>214</v>
      </c>
      <c r="F46" s="96" t="s">
        <v>124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76"/>
      <c r="B47" s="92" t="s">
        <v>165</v>
      </c>
      <c r="C47" s="93">
        <v>43176.05694444444</v>
      </c>
      <c r="D47" s="94">
        <f t="shared" si="1"/>
        <v>1.056944444</v>
      </c>
      <c r="E47" s="145">
        <f t="shared" si="2"/>
        <v>171</v>
      </c>
      <c r="F47" s="96" t="s">
        <v>124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6"/>
      <c r="B48" s="92" t="s">
        <v>166</v>
      </c>
      <c r="C48" s="93">
        <v>43176.06458333333</v>
      </c>
      <c r="D48" s="94">
        <f t="shared" si="1"/>
        <v>1.064583333</v>
      </c>
      <c r="E48" s="145">
        <f t="shared" si="2"/>
        <v>11</v>
      </c>
      <c r="F48" s="96" t="s">
        <v>124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76"/>
      <c r="B49" s="92" t="s">
        <v>131</v>
      </c>
      <c r="C49" s="93">
        <v>43176.075694444444</v>
      </c>
      <c r="D49" s="94">
        <f t="shared" si="1"/>
        <v>1.075694444</v>
      </c>
      <c r="E49" s="145">
        <f t="shared" si="2"/>
        <v>16</v>
      </c>
      <c r="F49" s="96" t="s">
        <v>124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6"/>
      <c r="B50" s="92" t="s">
        <v>169</v>
      </c>
      <c r="C50" s="93">
        <v>43176.08125</v>
      </c>
      <c r="D50" s="94">
        <f t="shared" si="1"/>
        <v>1.08125</v>
      </c>
      <c r="E50" s="145">
        <f t="shared" si="2"/>
        <v>8.000000005</v>
      </c>
      <c r="F50" s="96" t="s">
        <v>124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76"/>
      <c r="B51" s="92" t="s">
        <v>168</v>
      </c>
      <c r="C51" s="93">
        <v>43176.14444444444</v>
      </c>
      <c r="D51" s="94">
        <f t="shared" si="1"/>
        <v>1.144444444</v>
      </c>
      <c r="E51" s="145">
        <f t="shared" si="2"/>
        <v>90.99999999</v>
      </c>
      <c r="F51" s="96" t="s">
        <v>124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6"/>
      <c r="B52" s="86" t="s">
        <v>30</v>
      </c>
      <c r="C52" s="91">
        <v>43176.27638888889</v>
      </c>
      <c r="D52" s="88">
        <f t="shared" si="1"/>
        <v>1.276388889</v>
      </c>
      <c r="E52" s="146">
        <f t="shared" si="2"/>
        <v>190</v>
      </c>
      <c r="F52" s="96" t="s">
        <v>124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76"/>
      <c r="B53" s="86" t="s">
        <v>30</v>
      </c>
      <c r="C53" s="91">
        <v>43178.524305555555</v>
      </c>
      <c r="D53" s="88">
        <f t="shared" si="1"/>
        <v>3.524305556</v>
      </c>
      <c r="E53" s="146">
        <f t="shared" si="2"/>
        <v>3237</v>
      </c>
      <c r="F53" s="96" t="s">
        <v>124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63"/>
      <c r="C54" s="125"/>
      <c r="D54" s="126"/>
      <c r="E54" s="139"/>
      <c r="F54" s="9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63"/>
      <c r="C55" s="125"/>
      <c r="D55" s="126"/>
      <c r="E55" s="139"/>
      <c r="F55" s="9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D56" s="126"/>
      <c r="E56" s="139"/>
      <c r="F56" s="9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D57" s="126"/>
      <c r="E57" s="139"/>
      <c r="F57" s="9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E58" s="139"/>
      <c r="F58" s="9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E59" s="139"/>
      <c r="F59" s="9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E60" s="139"/>
      <c r="F60" s="9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E61" s="139"/>
      <c r="F61" s="9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E62" s="139"/>
      <c r="F62" s="9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E63" s="139"/>
      <c r="F63" s="9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E64" s="139"/>
      <c r="F64" s="1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E65" s="139"/>
      <c r="F65" s="1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E66" s="139"/>
      <c r="F66" s="1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67" t="s">
        <v>133</v>
      </c>
      <c r="E67" s="139"/>
      <c r="F67" s="1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03">
        <v>43175.0</v>
      </c>
      <c r="E68" s="139"/>
      <c r="F68" s="1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04">
        <v>43175.0</v>
      </c>
      <c r="E69" s="139"/>
      <c r="F69" s="1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04">
        <v>43175.0</v>
      </c>
      <c r="E70" s="139"/>
      <c r="F70" s="1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04">
        <v>43175.0</v>
      </c>
      <c r="E71" s="139"/>
      <c r="F71" s="1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04">
        <v>43175.0</v>
      </c>
      <c r="E72" s="139"/>
      <c r="F72" s="1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04">
        <v>43175.0</v>
      </c>
      <c r="E73" s="139"/>
      <c r="F73" s="1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04">
        <v>43175.0</v>
      </c>
      <c r="E74" s="139"/>
      <c r="F74" s="1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04">
        <v>43175.0</v>
      </c>
      <c r="E75" s="139"/>
      <c r="F75" s="1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04">
        <v>43175.0</v>
      </c>
      <c r="E76" s="139"/>
      <c r="F76" s="1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04">
        <v>43175.0</v>
      </c>
      <c r="E77" s="139"/>
      <c r="F77" s="1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04">
        <v>43175.0</v>
      </c>
      <c r="E78" s="14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04">
        <v>43175.0</v>
      </c>
      <c r="E79" s="14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04">
        <v>43175.0</v>
      </c>
      <c r="E80" s="14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04">
        <v>43175.0</v>
      </c>
      <c r="E81" s="14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04">
        <v>43175.0</v>
      </c>
      <c r="E82" s="14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04">
        <v>43175.0</v>
      </c>
      <c r="E83" s="14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04">
        <v>43175.0</v>
      </c>
      <c r="E84" s="14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04">
        <v>43175.0</v>
      </c>
      <c r="E85" s="14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04">
        <v>43175.0</v>
      </c>
      <c r="E86" s="14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04">
        <v>43175.0</v>
      </c>
      <c r="E87" s="14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04">
        <v>43175.0</v>
      </c>
      <c r="E88" s="14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04">
        <v>43175.0</v>
      </c>
      <c r="E89" s="14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04">
        <v>43175.0</v>
      </c>
      <c r="E90" s="14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04">
        <v>43175.0</v>
      </c>
      <c r="E91" s="14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04">
        <v>43175.0</v>
      </c>
      <c r="E92" s="14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04">
        <v>43175.0</v>
      </c>
      <c r="E93" s="14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04">
        <v>43175.0</v>
      </c>
      <c r="E94" s="14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04">
        <v>43175.0</v>
      </c>
      <c r="E95" s="1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04">
        <v>43175.0</v>
      </c>
      <c r="E96" s="1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04">
        <v>43175.0</v>
      </c>
      <c r="E97" s="14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04">
        <v>43175.0</v>
      </c>
      <c r="E98" s="14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04">
        <v>43175.0</v>
      </c>
      <c r="E99" s="14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04">
        <v>43175.0</v>
      </c>
      <c r="E100" s="14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04">
        <v>43175.0</v>
      </c>
      <c r="E101" s="14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04">
        <v>43175.0</v>
      </c>
      <c r="E102" s="14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04">
        <v>43175.0</v>
      </c>
      <c r="E103" s="14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04">
        <v>43175.0</v>
      </c>
      <c r="E104" s="14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04">
        <v>43175.0</v>
      </c>
      <c r="E105" s="14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04">
        <v>43175.0</v>
      </c>
      <c r="E106" s="14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04">
        <v>43175.0</v>
      </c>
      <c r="E107" s="14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04">
        <v>43175.0</v>
      </c>
      <c r="E108" s="14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04">
        <v>43175.0</v>
      </c>
      <c r="E109" s="14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04">
        <v>43175.0</v>
      </c>
      <c r="E110" s="14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04">
        <v>43175.0</v>
      </c>
      <c r="E111" s="14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04">
        <v>43175.0</v>
      </c>
      <c r="E112" s="1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04">
        <v>43175.0</v>
      </c>
      <c r="E113" s="14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04">
        <v>43175.0</v>
      </c>
      <c r="E114" s="14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04">
        <v>43175.0</v>
      </c>
      <c r="E115" s="14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04">
        <v>43175.0</v>
      </c>
      <c r="E116" s="14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04">
        <v>43175.0</v>
      </c>
      <c r="E117" s="14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04">
        <v>43175.0</v>
      </c>
      <c r="E118" s="14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04">
        <v>43175.0</v>
      </c>
      <c r="E119" s="14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04">
        <v>43175.0</v>
      </c>
      <c r="E120" s="14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04">
        <v>43175.0</v>
      </c>
      <c r="E121" s="14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04">
        <v>43175.0</v>
      </c>
      <c r="E122" s="1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04">
        <v>43175.0</v>
      </c>
      <c r="E123" s="14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04">
        <v>43175.0</v>
      </c>
      <c r="E124" s="14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04">
        <v>43175.0</v>
      </c>
      <c r="E125" s="14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04">
        <v>43175.0</v>
      </c>
      <c r="E126" s="14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04">
        <v>43175.0</v>
      </c>
      <c r="E127" s="14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04">
        <v>43175.0</v>
      </c>
      <c r="E128" s="14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04">
        <v>43175.0</v>
      </c>
      <c r="E129" s="1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04">
        <v>43175.0</v>
      </c>
      <c r="E130" s="14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E131" s="14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E132" s="14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E133" s="14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E134" s="14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E135" s="14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E136" s="14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E137" s="1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E138" s="14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E139" s="14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E140" s="14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E141" s="14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E142" s="14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76"/>
      <c r="E143" s="14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76"/>
      <c r="E144" s="14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76"/>
      <c r="E145" s="14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76"/>
      <c r="E146" s="14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76"/>
      <c r="E147" s="14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76"/>
      <c r="E148" s="14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76"/>
      <c r="E149" s="14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76"/>
      <c r="E150" s="14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76"/>
      <c r="E151" s="14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76"/>
      <c r="E152" s="14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76"/>
      <c r="E153" s="14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76"/>
      <c r="E154" s="14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76"/>
      <c r="E155" s="14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76"/>
      <c r="E156" s="14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76"/>
      <c r="E157" s="14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76"/>
      <c r="E158" s="14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76"/>
      <c r="E159" s="14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76"/>
      <c r="E160" s="14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76"/>
      <c r="E161" s="14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76"/>
      <c r="E162" s="14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76"/>
      <c r="E163" s="14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76"/>
      <c r="E164" s="14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76"/>
      <c r="E165" s="14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76"/>
      <c r="E166" s="14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76"/>
      <c r="E167" s="14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76"/>
      <c r="E168" s="14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76"/>
      <c r="E169" s="14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76"/>
      <c r="E170" s="14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76"/>
      <c r="E171" s="14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76"/>
      <c r="E172" s="14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76"/>
      <c r="E173" s="14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76"/>
      <c r="E174" s="14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76"/>
      <c r="E175" s="14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76"/>
      <c r="E176" s="14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76"/>
      <c r="E177" s="14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76"/>
      <c r="E178" s="14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76"/>
      <c r="E179" s="14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76"/>
      <c r="E180" s="14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76"/>
      <c r="E181" s="14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76"/>
      <c r="E182" s="14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76"/>
      <c r="E183" s="14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76"/>
      <c r="E184" s="14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76"/>
      <c r="E185" s="14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76"/>
      <c r="E186" s="14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76"/>
      <c r="E187" s="14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76"/>
      <c r="E188" s="14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76"/>
      <c r="E189" s="14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76"/>
      <c r="E190" s="14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76"/>
      <c r="E191" s="14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76"/>
      <c r="E192" s="14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76"/>
      <c r="E193" s="14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76"/>
      <c r="E194" s="14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76"/>
      <c r="E195" s="14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76"/>
      <c r="E196" s="14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76"/>
      <c r="E197" s="14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76"/>
      <c r="E198" s="14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76"/>
      <c r="E199" s="14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76"/>
      <c r="E200" s="14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76"/>
      <c r="E201" s="14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76"/>
      <c r="E202" s="14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76"/>
      <c r="E203" s="14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76"/>
      <c r="E204" s="14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76"/>
      <c r="E205" s="14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76"/>
      <c r="E206" s="14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76"/>
      <c r="E207" s="14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76"/>
      <c r="E208" s="14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76"/>
      <c r="E209" s="14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76"/>
      <c r="E210" s="14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76"/>
      <c r="E211" s="14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76"/>
      <c r="E212" s="14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76"/>
      <c r="E213" s="14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76"/>
      <c r="E214" s="14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76"/>
      <c r="E215" s="14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76"/>
      <c r="E216" s="14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76"/>
      <c r="E217" s="14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76"/>
      <c r="E218" s="14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76"/>
      <c r="E219" s="14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76"/>
      <c r="E220" s="14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76"/>
      <c r="E221" s="14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76"/>
      <c r="E222" s="14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76"/>
      <c r="E223" s="14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76"/>
      <c r="E224" s="14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76"/>
      <c r="E225" s="14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76"/>
      <c r="E226" s="14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76"/>
      <c r="E227" s="14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76"/>
      <c r="E228" s="14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76"/>
      <c r="E229" s="14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76"/>
      <c r="E230" s="14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76"/>
      <c r="E231" s="14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76"/>
      <c r="E232" s="14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76"/>
      <c r="E233" s="14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76"/>
      <c r="E234" s="14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76"/>
      <c r="E235" s="14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76"/>
      <c r="E236" s="14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76"/>
      <c r="E237" s="14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76"/>
      <c r="E238" s="14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76"/>
      <c r="E239" s="14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76"/>
      <c r="E240" s="1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76"/>
      <c r="E241" s="14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76"/>
      <c r="E242" s="1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76"/>
      <c r="E243" s="14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76"/>
      <c r="E244" s="1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76"/>
      <c r="E245" s="14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76"/>
      <c r="E246" s="1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76"/>
      <c r="E247" s="14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76"/>
      <c r="E248" s="1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76"/>
      <c r="E249" s="14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76"/>
      <c r="E250" s="1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76"/>
      <c r="E251" s="14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76"/>
      <c r="E252" s="1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76"/>
      <c r="E253" s="14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76"/>
      <c r="E254" s="1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76"/>
      <c r="E255" s="14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76"/>
      <c r="E256" s="1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76"/>
      <c r="E257" s="14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76"/>
      <c r="E258" s="1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76"/>
      <c r="E259" s="14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76"/>
      <c r="E260" s="1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76"/>
      <c r="E261" s="14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76"/>
      <c r="E262" s="1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76"/>
      <c r="E263" s="14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76"/>
      <c r="E264" s="1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76"/>
      <c r="E265" s="14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76"/>
      <c r="E266" s="1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76"/>
      <c r="E267" s="14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76"/>
      <c r="E268" s="1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76"/>
      <c r="E269" s="14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76"/>
      <c r="E270" s="14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76"/>
      <c r="E271" s="14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76"/>
      <c r="E272" s="14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76"/>
      <c r="E273" s="14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76"/>
      <c r="E274" s="14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76"/>
      <c r="E275" s="14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76"/>
      <c r="E276" s="14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76"/>
      <c r="E277" s="14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76"/>
      <c r="E278" s="14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76"/>
      <c r="E279" s="14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76"/>
      <c r="E280" s="14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76"/>
      <c r="E281" s="14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76"/>
      <c r="E282" s="14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76"/>
      <c r="E283" s="14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76"/>
      <c r="E284" s="14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76"/>
      <c r="E285" s="14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76"/>
      <c r="E286" s="14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76"/>
      <c r="E287" s="14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76"/>
      <c r="E288" s="14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76"/>
      <c r="E289" s="14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76"/>
      <c r="E290" s="14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76"/>
      <c r="E291" s="14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76"/>
      <c r="E292" s="14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76"/>
      <c r="E293" s="14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76"/>
      <c r="E294" s="14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76"/>
      <c r="E295" s="14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76"/>
      <c r="E296" s="14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76"/>
      <c r="E297" s="14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76"/>
      <c r="E298" s="14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76"/>
      <c r="E299" s="14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76"/>
      <c r="E300" s="14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76"/>
      <c r="E301" s="14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76"/>
      <c r="E302" s="14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76"/>
      <c r="E303" s="14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76"/>
      <c r="E304" s="14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76"/>
      <c r="E305" s="14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76"/>
      <c r="E306" s="14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76"/>
      <c r="E307" s="14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76"/>
      <c r="E308" s="14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76"/>
      <c r="E309" s="14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76"/>
      <c r="E310" s="14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76"/>
      <c r="E311" s="14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76"/>
      <c r="E312" s="14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76"/>
      <c r="E313" s="14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76"/>
      <c r="E314" s="14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76"/>
      <c r="E315" s="14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76"/>
      <c r="E316" s="14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76"/>
      <c r="E317" s="14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76"/>
      <c r="E318" s="14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76"/>
      <c r="E319" s="14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76"/>
      <c r="E320" s="14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76"/>
      <c r="E321" s="14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76"/>
      <c r="E322" s="14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76"/>
      <c r="E323" s="14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76"/>
      <c r="E324" s="14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76"/>
      <c r="E325" s="14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76"/>
      <c r="E326" s="14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76"/>
      <c r="E327" s="14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76"/>
      <c r="E328" s="14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76"/>
      <c r="E329" s="14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76"/>
      <c r="E330" s="14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76"/>
      <c r="E331" s="14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76"/>
      <c r="E332" s="14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76"/>
      <c r="E333" s="14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76"/>
      <c r="E334" s="14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76"/>
      <c r="E335" s="14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76"/>
      <c r="E336" s="14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76"/>
      <c r="E337" s="14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76"/>
      <c r="E338" s="14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76"/>
      <c r="E339" s="14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76"/>
      <c r="E340" s="14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76"/>
      <c r="E341" s="14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76"/>
      <c r="E342" s="14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76"/>
      <c r="E343" s="14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76"/>
      <c r="E344" s="14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76"/>
      <c r="E345" s="14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76"/>
      <c r="E346" s="14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76"/>
      <c r="E347" s="14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76"/>
      <c r="E348" s="14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76"/>
      <c r="E349" s="14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76"/>
      <c r="E350" s="14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76"/>
      <c r="E351" s="14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76"/>
      <c r="E352" s="14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76"/>
      <c r="E353" s="14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76"/>
      <c r="E354" s="14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76"/>
      <c r="E355" s="14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76"/>
      <c r="E356" s="14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76"/>
      <c r="E357" s="14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76"/>
      <c r="E358" s="14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76"/>
      <c r="E359" s="14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76"/>
      <c r="E360" s="14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76"/>
      <c r="E361" s="14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76"/>
      <c r="E362" s="14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76"/>
      <c r="E363" s="14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76"/>
      <c r="E364" s="14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76"/>
      <c r="E365" s="14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76"/>
      <c r="E366" s="14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76"/>
      <c r="E367" s="14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76"/>
      <c r="E368" s="14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76"/>
      <c r="E369" s="14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76"/>
      <c r="E370" s="14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76"/>
      <c r="E371" s="14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76"/>
      <c r="E372" s="14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76"/>
      <c r="E373" s="14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76"/>
      <c r="E374" s="14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76"/>
      <c r="E375" s="14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76"/>
      <c r="E376" s="14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76"/>
      <c r="E377" s="14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76"/>
      <c r="E378" s="14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76"/>
      <c r="E379" s="14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76"/>
      <c r="E380" s="14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76"/>
      <c r="E381" s="14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76"/>
      <c r="E382" s="14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76"/>
      <c r="E383" s="14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76"/>
      <c r="E384" s="14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76"/>
      <c r="E385" s="14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76"/>
      <c r="E386" s="14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76"/>
      <c r="E387" s="14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76"/>
      <c r="E388" s="14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76"/>
      <c r="E389" s="14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76"/>
      <c r="E390" s="14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76"/>
      <c r="E391" s="14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76"/>
      <c r="E392" s="14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76"/>
      <c r="E393" s="14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76"/>
      <c r="E394" s="14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76"/>
      <c r="E395" s="14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76"/>
      <c r="E396" s="14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76"/>
      <c r="E397" s="14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76"/>
      <c r="E398" s="14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76"/>
      <c r="E399" s="14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76"/>
      <c r="E400" s="14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76"/>
      <c r="E401" s="14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76"/>
      <c r="E402" s="14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76"/>
      <c r="E403" s="14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76"/>
      <c r="E404" s="14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76"/>
      <c r="E405" s="14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76"/>
      <c r="E406" s="14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76"/>
      <c r="E407" s="14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76"/>
      <c r="E408" s="14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76"/>
      <c r="E409" s="14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76"/>
      <c r="E410" s="14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76"/>
      <c r="E411" s="14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76"/>
      <c r="E412" s="14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76"/>
      <c r="E413" s="14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76"/>
      <c r="E414" s="14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76"/>
      <c r="E415" s="14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76"/>
      <c r="E416" s="14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76"/>
      <c r="E417" s="14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76"/>
      <c r="E418" s="14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76"/>
      <c r="E419" s="14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76"/>
      <c r="E420" s="14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76"/>
      <c r="E421" s="14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76"/>
      <c r="E422" s="14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76"/>
      <c r="E423" s="14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76"/>
      <c r="E424" s="14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76"/>
      <c r="E425" s="14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76"/>
      <c r="E426" s="14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76"/>
      <c r="E427" s="14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76"/>
      <c r="E428" s="14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76"/>
      <c r="E429" s="14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76"/>
      <c r="E430" s="14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76"/>
      <c r="E431" s="14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76"/>
      <c r="E432" s="14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76"/>
      <c r="E433" s="14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76"/>
      <c r="E434" s="14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76"/>
      <c r="E435" s="14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76"/>
      <c r="E436" s="14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76"/>
      <c r="E437" s="14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76"/>
      <c r="E438" s="14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76"/>
      <c r="E439" s="14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76"/>
      <c r="E440" s="14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76"/>
      <c r="E441" s="14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76"/>
      <c r="E442" s="14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76"/>
      <c r="E443" s="14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76"/>
      <c r="E444" s="14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76"/>
      <c r="E445" s="14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76"/>
      <c r="E446" s="14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76"/>
      <c r="E447" s="14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76"/>
      <c r="E448" s="14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76"/>
      <c r="E449" s="14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76"/>
      <c r="E450" s="14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76"/>
      <c r="E451" s="14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76"/>
      <c r="E452" s="14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76"/>
      <c r="E453" s="14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76"/>
      <c r="E454" s="14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76"/>
      <c r="E455" s="14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76"/>
      <c r="E456" s="14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76"/>
      <c r="E457" s="14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76"/>
      <c r="E458" s="14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76"/>
      <c r="E459" s="14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76"/>
      <c r="E460" s="14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76"/>
      <c r="E461" s="14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76"/>
      <c r="E462" s="14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76"/>
      <c r="E463" s="14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76"/>
      <c r="E464" s="14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76"/>
      <c r="E465" s="14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76"/>
      <c r="E466" s="14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76"/>
      <c r="E467" s="14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76"/>
      <c r="E468" s="14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76"/>
      <c r="E469" s="14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76"/>
      <c r="E470" s="14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76"/>
      <c r="E471" s="14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76"/>
      <c r="E472" s="14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76"/>
      <c r="E473" s="14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76"/>
      <c r="E474" s="14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76"/>
      <c r="E475" s="14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76"/>
      <c r="E476" s="14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76"/>
      <c r="E477" s="14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76"/>
      <c r="E478" s="14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76"/>
      <c r="E479" s="14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76"/>
      <c r="E480" s="14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76"/>
      <c r="E481" s="14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76"/>
      <c r="E482" s="14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76"/>
      <c r="E483" s="14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76"/>
      <c r="E484" s="14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76"/>
      <c r="E485" s="14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76"/>
      <c r="E486" s="14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76"/>
      <c r="E487" s="14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76"/>
      <c r="E488" s="14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76"/>
      <c r="E489" s="14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76"/>
      <c r="E490" s="14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76"/>
      <c r="E491" s="14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76"/>
      <c r="E492" s="14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76"/>
      <c r="E493" s="14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76"/>
      <c r="E494" s="14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76"/>
      <c r="E495" s="14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76"/>
      <c r="E496" s="14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76"/>
      <c r="E497" s="14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76"/>
      <c r="E498" s="14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76"/>
      <c r="E499" s="14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76"/>
      <c r="E500" s="14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76"/>
      <c r="E501" s="14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76"/>
      <c r="E502" s="14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76"/>
      <c r="E503" s="14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76"/>
      <c r="E504" s="14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76"/>
      <c r="E505" s="14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76"/>
      <c r="E506" s="14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76"/>
      <c r="E507" s="14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76"/>
      <c r="E508" s="14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76"/>
      <c r="E509" s="14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76"/>
      <c r="E510" s="14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76"/>
      <c r="E511" s="14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76"/>
      <c r="E512" s="14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76"/>
      <c r="E513" s="14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76"/>
      <c r="E514" s="14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76"/>
      <c r="E515" s="14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76"/>
      <c r="E516" s="14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76"/>
      <c r="E517" s="14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76"/>
      <c r="E518" s="14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76"/>
      <c r="E519" s="14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76"/>
      <c r="E520" s="14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76"/>
      <c r="E521" s="14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76"/>
      <c r="E522" s="14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76"/>
      <c r="E523" s="14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76"/>
      <c r="E524" s="14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76"/>
      <c r="E525" s="14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76"/>
      <c r="E526" s="14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76"/>
      <c r="E527" s="14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76"/>
      <c r="E528" s="14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76"/>
      <c r="E529" s="14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76"/>
      <c r="E530" s="14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76"/>
      <c r="E531" s="14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76"/>
      <c r="E532" s="14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76"/>
      <c r="E533" s="14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76"/>
      <c r="E534" s="14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76"/>
      <c r="E535" s="14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76"/>
      <c r="E536" s="14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76"/>
      <c r="E537" s="14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76"/>
      <c r="E538" s="14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76"/>
      <c r="E539" s="14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76"/>
      <c r="E540" s="14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76"/>
      <c r="E541" s="14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76"/>
      <c r="E542" s="14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76"/>
      <c r="E543" s="14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76"/>
      <c r="E544" s="14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76"/>
      <c r="E545" s="14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76"/>
      <c r="E546" s="14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76"/>
      <c r="E547" s="14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76"/>
      <c r="E548" s="14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76"/>
      <c r="E549" s="14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76"/>
      <c r="E550" s="14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76"/>
      <c r="E551" s="14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76"/>
      <c r="E552" s="14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76"/>
      <c r="E553" s="14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76"/>
      <c r="E554" s="14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76"/>
      <c r="E555" s="14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76"/>
      <c r="E556" s="14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76"/>
      <c r="E557" s="14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76"/>
      <c r="E558" s="14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76"/>
      <c r="E559" s="14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76"/>
      <c r="E560" s="14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76"/>
      <c r="E561" s="14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76"/>
      <c r="E562" s="14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76"/>
      <c r="E563" s="14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76"/>
      <c r="E564" s="14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76"/>
      <c r="E565" s="14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76"/>
      <c r="E566" s="14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76"/>
      <c r="E567" s="14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76"/>
      <c r="E568" s="14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76"/>
      <c r="E569" s="14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76"/>
      <c r="E570" s="14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76"/>
      <c r="E571" s="14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76"/>
      <c r="E572" s="14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76"/>
      <c r="E573" s="14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76"/>
      <c r="E574" s="14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76"/>
      <c r="E575" s="14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76"/>
      <c r="E576" s="14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76"/>
      <c r="E577" s="14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76"/>
      <c r="E578" s="14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76"/>
      <c r="E579" s="14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76"/>
      <c r="E580" s="14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76"/>
      <c r="E581" s="14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76"/>
      <c r="E582" s="14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76"/>
      <c r="E583" s="14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76"/>
      <c r="E584" s="14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76"/>
      <c r="E585" s="14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76"/>
      <c r="E586" s="14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76"/>
      <c r="E587" s="14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76"/>
      <c r="E588" s="14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76"/>
      <c r="E589" s="14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76"/>
      <c r="E590" s="14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76"/>
      <c r="E591" s="14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76"/>
      <c r="E592" s="14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76"/>
      <c r="E593" s="14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76"/>
      <c r="E594" s="14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76"/>
      <c r="E595" s="14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76"/>
      <c r="E596" s="14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76"/>
      <c r="E597" s="14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76"/>
      <c r="E598" s="14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76"/>
      <c r="E599" s="14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76"/>
      <c r="E600" s="14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76"/>
      <c r="E601" s="14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76"/>
      <c r="E602" s="14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76"/>
      <c r="E603" s="14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76"/>
      <c r="E604" s="14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76"/>
      <c r="E605" s="14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76"/>
      <c r="E606" s="14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76"/>
      <c r="E607" s="14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76"/>
      <c r="E608" s="14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76"/>
      <c r="E609" s="14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76"/>
      <c r="E610" s="14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76"/>
      <c r="E611" s="14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76"/>
      <c r="E612" s="14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76"/>
      <c r="E613" s="14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76"/>
      <c r="E614" s="14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76"/>
      <c r="E615" s="14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76"/>
      <c r="E616" s="14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76"/>
      <c r="E617" s="14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76"/>
      <c r="E618" s="14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76"/>
      <c r="E619" s="14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76"/>
      <c r="E620" s="14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76"/>
      <c r="E621" s="14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76"/>
      <c r="E622" s="14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76"/>
      <c r="E623" s="14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76"/>
      <c r="E624" s="14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76"/>
      <c r="E625" s="14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76"/>
      <c r="E626" s="14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76"/>
      <c r="E627" s="14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76"/>
      <c r="E628" s="14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76"/>
      <c r="E629" s="14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76"/>
      <c r="E630" s="14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76"/>
      <c r="E631" s="14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76"/>
      <c r="E632" s="14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76"/>
      <c r="E633" s="14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76"/>
      <c r="E634" s="14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76"/>
      <c r="E635" s="14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76"/>
      <c r="E636" s="14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76"/>
      <c r="E637" s="14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76"/>
      <c r="E638" s="14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76"/>
      <c r="E639" s="14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76"/>
      <c r="E640" s="14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76"/>
      <c r="E641" s="14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76"/>
      <c r="E642" s="14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76"/>
      <c r="E643" s="14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76"/>
      <c r="E644" s="14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76"/>
      <c r="E645" s="14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76"/>
      <c r="E646" s="14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76"/>
      <c r="E647" s="14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76"/>
      <c r="E648" s="14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76"/>
      <c r="E649" s="14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76"/>
      <c r="E650" s="14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76"/>
      <c r="E651" s="14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76"/>
      <c r="E652" s="14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76"/>
      <c r="E653" s="14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76"/>
      <c r="E654" s="14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76"/>
      <c r="E655" s="14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76"/>
      <c r="E656" s="14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76"/>
      <c r="E657" s="14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76"/>
      <c r="E658" s="14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76"/>
      <c r="E659" s="14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76"/>
      <c r="E660" s="14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76"/>
      <c r="E661" s="14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76"/>
      <c r="E662" s="14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76"/>
      <c r="E663" s="14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76"/>
      <c r="E664" s="14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76"/>
      <c r="E665" s="14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76"/>
      <c r="E666" s="14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76"/>
      <c r="E667" s="14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76"/>
      <c r="E668" s="14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76"/>
      <c r="E669" s="14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76"/>
      <c r="E670" s="14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76"/>
      <c r="E671" s="14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76"/>
      <c r="E672" s="14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76"/>
      <c r="E673" s="14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76"/>
      <c r="E674" s="14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76"/>
      <c r="E675" s="14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76"/>
      <c r="E676" s="14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76"/>
      <c r="E677" s="14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76"/>
      <c r="E678" s="14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76"/>
      <c r="E679" s="14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76"/>
      <c r="E680" s="14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76"/>
      <c r="E681" s="14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76"/>
      <c r="E682" s="14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76"/>
      <c r="E683" s="14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76"/>
      <c r="E684" s="14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76"/>
      <c r="E685" s="14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76"/>
      <c r="E686" s="14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76"/>
      <c r="E687" s="14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76"/>
      <c r="E688" s="14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76"/>
      <c r="E689" s="14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76"/>
      <c r="E690" s="14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76"/>
      <c r="E691" s="14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76"/>
      <c r="E692" s="14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76"/>
      <c r="E693" s="14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76"/>
      <c r="E694" s="14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76"/>
      <c r="E695" s="14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76"/>
      <c r="E696" s="14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76"/>
      <c r="E697" s="14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76"/>
      <c r="E698" s="14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76"/>
      <c r="E699" s="14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76"/>
      <c r="E700" s="14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76"/>
      <c r="E701" s="14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76"/>
      <c r="E702" s="14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76"/>
      <c r="E703" s="14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76"/>
      <c r="E704" s="14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76"/>
      <c r="E705" s="14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76"/>
      <c r="E706" s="14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76"/>
      <c r="E707" s="14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76"/>
      <c r="E708" s="14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76"/>
      <c r="E709" s="14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76"/>
      <c r="E710" s="14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76"/>
      <c r="E711" s="14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76"/>
      <c r="E712" s="14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76"/>
      <c r="E713" s="14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76"/>
      <c r="E714" s="14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76"/>
      <c r="E715" s="14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76"/>
      <c r="E716" s="14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76"/>
      <c r="E717" s="14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76"/>
      <c r="E718" s="14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76"/>
      <c r="E719" s="14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76"/>
      <c r="E720" s="14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76"/>
      <c r="E721" s="14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76"/>
      <c r="E722" s="14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76"/>
      <c r="E723" s="14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76"/>
      <c r="E724" s="14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76"/>
      <c r="E725" s="14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76"/>
      <c r="E726" s="14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76"/>
      <c r="E727" s="14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76"/>
      <c r="E728" s="14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76"/>
      <c r="E729" s="14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76"/>
      <c r="E730" s="14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76"/>
      <c r="E731" s="14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76"/>
      <c r="E732" s="14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76"/>
      <c r="E733" s="14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76"/>
      <c r="E734" s="14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76"/>
      <c r="E735" s="14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76"/>
      <c r="E736" s="14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76"/>
      <c r="E737" s="14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76"/>
      <c r="E738" s="14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76"/>
      <c r="E739" s="14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76"/>
      <c r="E740" s="14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76"/>
      <c r="E741" s="14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76"/>
      <c r="E742" s="14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76"/>
      <c r="E743" s="14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76"/>
      <c r="E744" s="14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76"/>
      <c r="E745" s="14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76"/>
      <c r="E746" s="14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76"/>
      <c r="E747" s="14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76"/>
      <c r="E748" s="14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76"/>
      <c r="E749" s="14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76"/>
      <c r="E750" s="14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76"/>
      <c r="E751" s="14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76"/>
      <c r="E752" s="14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76"/>
      <c r="E753" s="14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76"/>
      <c r="E754" s="14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76"/>
      <c r="E755" s="14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76"/>
      <c r="E756" s="14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76"/>
      <c r="E757" s="14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76"/>
      <c r="E758" s="14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76"/>
      <c r="E759" s="14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76"/>
      <c r="E760" s="14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76"/>
      <c r="E761" s="14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76"/>
      <c r="E762" s="14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76"/>
      <c r="E763" s="14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76"/>
      <c r="E764" s="14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76"/>
      <c r="E765" s="14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76"/>
      <c r="E766" s="14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76"/>
      <c r="E767" s="14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76"/>
      <c r="E768" s="14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76"/>
      <c r="E769" s="14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76"/>
      <c r="E770" s="14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76"/>
      <c r="E771" s="14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76"/>
      <c r="E772" s="14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76"/>
      <c r="E773" s="14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76"/>
      <c r="E774" s="14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76"/>
      <c r="E775" s="14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76"/>
      <c r="E776" s="14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76"/>
      <c r="E777" s="14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76"/>
      <c r="E778" s="14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76"/>
      <c r="E779" s="14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76"/>
      <c r="E780" s="14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76"/>
      <c r="E781" s="14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76"/>
      <c r="E782" s="14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76"/>
      <c r="E783" s="14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76"/>
      <c r="E784" s="14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76"/>
      <c r="E785" s="14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76"/>
      <c r="E786" s="14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76"/>
      <c r="E787" s="14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76"/>
      <c r="E788" s="14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76"/>
      <c r="E789" s="14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76"/>
      <c r="E790" s="14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76"/>
      <c r="E791" s="14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76"/>
      <c r="E792" s="14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76"/>
      <c r="E793" s="14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76"/>
      <c r="E794" s="14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76"/>
      <c r="E795" s="14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76"/>
      <c r="E796" s="14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76"/>
      <c r="E797" s="14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76"/>
      <c r="E798" s="14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76"/>
      <c r="E799" s="14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76"/>
      <c r="E800" s="14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76"/>
      <c r="E801" s="14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76"/>
      <c r="E802" s="14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76"/>
      <c r="E803" s="14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76"/>
      <c r="E804" s="14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76"/>
      <c r="E805" s="14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76"/>
      <c r="E806" s="14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76"/>
      <c r="E807" s="14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76"/>
      <c r="E808" s="14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76"/>
      <c r="E809" s="14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76"/>
      <c r="E810" s="14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76"/>
      <c r="E811" s="14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76"/>
      <c r="E812" s="14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76"/>
      <c r="E813" s="14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76"/>
      <c r="E814" s="14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76"/>
      <c r="E815" s="14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76"/>
      <c r="E816" s="14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76"/>
      <c r="E817" s="14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76"/>
      <c r="E818" s="14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76"/>
      <c r="E819" s="14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76"/>
      <c r="E820" s="14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76"/>
      <c r="E821" s="14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76"/>
      <c r="E822" s="14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76"/>
      <c r="E823" s="14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76"/>
      <c r="E824" s="14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76"/>
      <c r="E825" s="14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76"/>
      <c r="E826" s="14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76"/>
      <c r="E827" s="14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76"/>
      <c r="E828" s="14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76"/>
      <c r="E829" s="14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76"/>
      <c r="E830" s="14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76"/>
      <c r="E831" s="14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76"/>
      <c r="E832" s="14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76"/>
      <c r="E833" s="14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76"/>
      <c r="E834" s="14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76"/>
      <c r="E835" s="14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76"/>
      <c r="E836" s="14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76"/>
      <c r="E837" s="14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76"/>
      <c r="E838" s="14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76"/>
      <c r="E839" s="14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76"/>
      <c r="E840" s="14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76"/>
      <c r="E841" s="14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76"/>
      <c r="E842" s="14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76"/>
      <c r="E843" s="14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76"/>
      <c r="E844" s="14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76"/>
      <c r="E845" s="14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76"/>
      <c r="E846" s="14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76"/>
      <c r="E847" s="14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76"/>
      <c r="E848" s="14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76"/>
      <c r="E849" s="14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76"/>
      <c r="E850" s="14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76"/>
      <c r="E851" s="14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76"/>
      <c r="E852" s="14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76"/>
      <c r="E853" s="14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76"/>
      <c r="E854" s="14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76"/>
      <c r="E855" s="14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76"/>
      <c r="E856" s="14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76"/>
      <c r="E857" s="14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76"/>
      <c r="E858" s="14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76"/>
      <c r="E859" s="14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76"/>
      <c r="E860" s="14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76"/>
      <c r="E861" s="14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76"/>
      <c r="E862" s="14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76"/>
      <c r="E863" s="14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76"/>
      <c r="E864" s="14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76"/>
      <c r="E865" s="14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76"/>
      <c r="E866" s="14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76"/>
      <c r="E867" s="14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76"/>
      <c r="E868" s="14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76"/>
      <c r="E869" s="14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76"/>
      <c r="E870" s="14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76"/>
      <c r="E871" s="14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76"/>
      <c r="E872" s="14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76"/>
      <c r="E873" s="14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76"/>
      <c r="E874" s="14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76"/>
      <c r="E875" s="14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76"/>
      <c r="E876" s="14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76"/>
      <c r="E877" s="14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76"/>
      <c r="E878" s="14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76"/>
      <c r="E879" s="14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76"/>
      <c r="E880" s="14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76"/>
      <c r="E881" s="14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76"/>
      <c r="E882" s="14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76"/>
      <c r="E883" s="14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76"/>
      <c r="E884" s="14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76"/>
      <c r="E885" s="14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76"/>
      <c r="E886" s="14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76"/>
      <c r="E887" s="14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76"/>
      <c r="E888" s="14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76"/>
      <c r="E889" s="14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76"/>
      <c r="E890" s="14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76"/>
      <c r="E891" s="14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76"/>
      <c r="E892" s="14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76"/>
      <c r="E893" s="14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76"/>
      <c r="E894" s="14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76"/>
      <c r="E895" s="14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76"/>
      <c r="E896" s="14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76"/>
      <c r="E897" s="14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76"/>
      <c r="E898" s="14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76"/>
      <c r="E899" s="14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76"/>
      <c r="E900" s="14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76"/>
      <c r="E901" s="14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76"/>
      <c r="E902" s="14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76"/>
      <c r="E903" s="14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76"/>
      <c r="E904" s="14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76"/>
      <c r="E905" s="14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76"/>
      <c r="E906" s="14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76"/>
      <c r="E907" s="14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76"/>
      <c r="E908" s="14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76"/>
      <c r="E909" s="14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76"/>
      <c r="E910" s="14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76"/>
      <c r="E911" s="14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76"/>
      <c r="E912" s="14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76"/>
      <c r="E913" s="14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76"/>
      <c r="E914" s="14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76"/>
      <c r="E915" s="14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76"/>
      <c r="E916" s="14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76"/>
      <c r="E917" s="14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76"/>
      <c r="E918" s="14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76"/>
      <c r="E919" s="14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76"/>
      <c r="E920" s="14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76"/>
      <c r="E921" s="14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76"/>
      <c r="E922" s="14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76"/>
      <c r="E923" s="14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76"/>
      <c r="E924" s="14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76"/>
      <c r="E925" s="14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76"/>
      <c r="E926" s="14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76"/>
      <c r="E927" s="14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76"/>
      <c r="E928" s="14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76"/>
      <c r="E929" s="14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76"/>
      <c r="E930" s="14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76"/>
      <c r="E931" s="14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76"/>
      <c r="E932" s="14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76"/>
      <c r="E933" s="14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76"/>
      <c r="E934" s="14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76"/>
      <c r="E935" s="14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76"/>
      <c r="E936" s="14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76"/>
      <c r="E937" s="14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76"/>
      <c r="E938" s="14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76"/>
      <c r="E939" s="14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76"/>
      <c r="E940" s="14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76"/>
      <c r="E941" s="14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76"/>
      <c r="E942" s="14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76"/>
      <c r="E943" s="14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76"/>
      <c r="E944" s="14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76"/>
      <c r="E945" s="14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76"/>
      <c r="E946" s="14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76"/>
      <c r="E947" s="14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76"/>
      <c r="E948" s="14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76"/>
      <c r="E949" s="14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76"/>
      <c r="E950" s="14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76"/>
      <c r="E951" s="14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76"/>
      <c r="E952" s="14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76"/>
      <c r="E953" s="14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76"/>
      <c r="E954" s="14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76"/>
      <c r="E955" s="14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76"/>
      <c r="E956" s="14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76"/>
      <c r="E957" s="14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76"/>
      <c r="E958" s="14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76"/>
      <c r="E959" s="14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76"/>
      <c r="E960" s="14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76"/>
      <c r="E961" s="14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76"/>
      <c r="E962" s="14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76"/>
      <c r="E963" s="14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76"/>
      <c r="E964" s="14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76"/>
      <c r="E965" s="14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76"/>
      <c r="E966" s="14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76"/>
      <c r="E967" s="14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76"/>
      <c r="E968" s="14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76"/>
      <c r="E969" s="14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76"/>
      <c r="E970" s="14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76"/>
      <c r="E971" s="14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76"/>
      <c r="E972" s="14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76"/>
      <c r="E973" s="14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76"/>
      <c r="E974" s="14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76"/>
      <c r="E975" s="14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76"/>
      <c r="E976" s="14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76"/>
      <c r="E977" s="14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76"/>
      <c r="E978" s="14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76"/>
      <c r="E979" s="14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76"/>
      <c r="E980" s="14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76"/>
      <c r="E981" s="14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76"/>
      <c r="E982" s="14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76"/>
      <c r="E983" s="14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76"/>
      <c r="E984" s="14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76"/>
      <c r="E985" s="14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76"/>
      <c r="E986" s="14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76"/>
      <c r="E987" s="14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76"/>
      <c r="E988" s="14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76"/>
      <c r="E989" s="14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76"/>
      <c r="E990" s="14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76"/>
      <c r="E991" s="14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76"/>
      <c r="E992" s="14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76"/>
      <c r="E993" s="14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76"/>
      <c r="E994" s="14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76"/>
      <c r="E995" s="14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76"/>
      <c r="E996" s="14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76"/>
      <c r="B997" s="4"/>
      <c r="C997" s="4"/>
      <c r="D997" s="133"/>
      <c r="E997" s="14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76"/>
      <c r="B998" s="4"/>
      <c r="C998" s="4"/>
      <c r="D998" s="133"/>
      <c r="E998" s="14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76"/>
      <c r="B999" s="4"/>
      <c r="C999" s="4"/>
      <c r="D999" s="133"/>
      <c r="E999" s="14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76"/>
      <c r="B1000" s="4"/>
      <c r="C1000" s="4"/>
      <c r="D1000" s="133"/>
      <c r="E1000" s="14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76"/>
      <c r="B1001" s="4"/>
      <c r="C1001" s="4"/>
      <c r="D1001" s="133"/>
      <c r="E1001" s="14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17.86"/>
    <col customWidth="1" min="3" max="3" width="25.43"/>
    <col customWidth="1" min="4" max="4" width="31.86"/>
    <col customWidth="1" min="5" max="5" width="19.14"/>
    <col customWidth="1" min="6" max="6" width="25.29"/>
    <col customWidth="1" min="7" max="7" width="36.57"/>
    <col customWidth="1" min="8" max="8" width="34.43"/>
  </cols>
  <sheetData>
    <row r="1">
      <c r="A1" s="1" t="s">
        <v>45</v>
      </c>
      <c r="B1" s="106" t="s">
        <v>46</v>
      </c>
      <c r="C1" s="106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07" t="s">
        <v>52</v>
      </c>
      <c r="I1" s="4"/>
      <c r="J1" s="4"/>
      <c r="K1" s="142" t="s">
        <v>53</v>
      </c>
      <c r="L1" s="4"/>
      <c r="M1" s="4"/>
      <c r="N1" s="4"/>
      <c r="O1" s="4"/>
      <c r="P1" s="68"/>
      <c r="Q1" s="4"/>
      <c r="R1" s="4"/>
      <c r="S1" s="69"/>
      <c r="T1" s="4"/>
      <c r="U1" s="4"/>
      <c r="V1" s="69"/>
      <c r="W1" s="4"/>
    </row>
    <row r="2">
      <c r="A2" s="5">
        <v>43176.0</v>
      </c>
      <c r="B2" s="77" t="s">
        <v>30</v>
      </c>
      <c r="C2" s="110">
        <v>43176.27638888889</v>
      </c>
      <c r="D2" s="143">
        <f t="shared" ref="D2:D22" si="1">C2-A65</f>
        <v>0.2763888889</v>
      </c>
      <c r="E2" s="77" t="s">
        <v>30</v>
      </c>
      <c r="F2" s="110">
        <v>43176.36944444444</v>
      </c>
      <c r="G2" s="79">
        <f t="shared" ref="G2:G22" si="2">F2-A65</f>
        <v>0.3694444444</v>
      </c>
      <c r="H2" s="111">
        <f t="shared" ref="H2:H22" si="3">60*24*(G2-D2)</f>
        <v>134</v>
      </c>
      <c r="I2" s="4"/>
      <c r="J2" s="4"/>
      <c r="K2" s="4"/>
      <c r="L2" s="4"/>
      <c r="M2" s="4"/>
      <c r="N2" s="4"/>
      <c r="O2" s="4"/>
      <c r="P2" s="4"/>
      <c r="Q2" s="4"/>
      <c r="R2" s="4"/>
      <c r="S2" s="75"/>
      <c r="T2" s="4"/>
      <c r="U2" s="4"/>
      <c r="V2" s="75"/>
      <c r="W2" s="4"/>
    </row>
    <row r="3">
      <c r="A3" s="76"/>
      <c r="B3" s="77" t="s">
        <v>30</v>
      </c>
      <c r="C3" s="110">
        <v>43176.29375</v>
      </c>
      <c r="D3" s="143">
        <f t="shared" si="1"/>
        <v>0.29375</v>
      </c>
      <c r="E3" s="77" t="s">
        <v>180</v>
      </c>
      <c r="F3" s="110">
        <v>43176.51527777778</v>
      </c>
      <c r="G3" s="79">
        <f t="shared" si="2"/>
        <v>0.5152777778</v>
      </c>
      <c r="H3" s="111">
        <f t="shared" si="3"/>
        <v>319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76"/>
      <c r="B4" s="77" t="s">
        <v>30</v>
      </c>
      <c r="C4" s="110">
        <v>43176.308333333334</v>
      </c>
      <c r="D4" s="143">
        <f t="shared" si="1"/>
        <v>0.3083333333</v>
      </c>
      <c r="E4" s="77" t="s">
        <v>65</v>
      </c>
      <c r="F4" s="110">
        <v>43176.336805555555</v>
      </c>
      <c r="G4" s="79">
        <f t="shared" si="2"/>
        <v>0.3368055556</v>
      </c>
      <c r="H4" s="111">
        <f t="shared" si="3"/>
        <v>41</v>
      </c>
      <c r="I4" s="1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76"/>
      <c r="B5" s="77" t="s">
        <v>30</v>
      </c>
      <c r="C5" s="110">
        <v>43176.33541666667</v>
      </c>
      <c r="D5" s="143">
        <f t="shared" si="1"/>
        <v>0.3354166667</v>
      </c>
      <c r="E5" s="77" t="s">
        <v>30</v>
      </c>
      <c r="F5" s="110">
        <v>43176.34722222222</v>
      </c>
      <c r="G5" s="79">
        <f t="shared" si="2"/>
        <v>0.3472222222</v>
      </c>
      <c r="H5" s="111">
        <f t="shared" si="3"/>
        <v>16.99999999</v>
      </c>
      <c r="I5" s="4"/>
      <c r="J5" s="4"/>
      <c r="K5" s="4"/>
      <c r="L5" s="4"/>
      <c r="M5" s="75"/>
      <c r="N5" s="4"/>
      <c r="O5" s="4"/>
      <c r="P5" s="4"/>
      <c r="Q5" s="75"/>
      <c r="R5" s="4"/>
      <c r="S5" s="4"/>
      <c r="T5" s="4"/>
      <c r="U5" s="4"/>
      <c r="V5" s="4"/>
      <c r="W5" s="75"/>
    </row>
    <row r="6">
      <c r="A6" s="12" t="s">
        <v>58</v>
      </c>
      <c r="B6" s="77" t="s">
        <v>30</v>
      </c>
      <c r="C6" s="110">
        <v>43176.34722222222</v>
      </c>
      <c r="D6" s="143">
        <f t="shared" si="1"/>
        <v>0.3472222222</v>
      </c>
      <c r="E6" s="77" t="s">
        <v>161</v>
      </c>
      <c r="F6" s="110">
        <v>43176.50347222222</v>
      </c>
      <c r="G6" s="79">
        <f t="shared" si="2"/>
        <v>0.5034722222</v>
      </c>
      <c r="H6" s="111">
        <f t="shared" si="3"/>
        <v>225</v>
      </c>
      <c r="I6" s="4"/>
      <c r="J6" s="4"/>
      <c r="K6" s="4"/>
      <c r="L6" s="4"/>
      <c r="M6" s="19"/>
      <c r="N6" s="4"/>
      <c r="O6" s="4"/>
      <c r="P6" s="4"/>
      <c r="Q6" s="19"/>
      <c r="R6" s="4"/>
      <c r="S6" s="4"/>
      <c r="T6" s="4"/>
      <c r="U6" s="4"/>
      <c r="V6" s="4"/>
      <c r="W6" s="19"/>
    </row>
    <row r="7">
      <c r="A7" s="80" t="s">
        <v>62</v>
      </c>
      <c r="B7" s="77" t="s">
        <v>30</v>
      </c>
      <c r="C7" s="110">
        <v>43176.35277777778</v>
      </c>
      <c r="D7" s="143">
        <f t="shared" si="1"/>
        <v>0.3527777778</v>
      </c>
      <c r="E7" s="77" t="s">
        <v>181</v>
      </c>
      <c r="F7" s="110">
        <v>43176.53958333333</v>
      </c>
      <c r="G7" s="79">
        <f t="shared" si="2"/>
        <v>0.5395833333</v>
      </c>
      <c r="H7" s="111">
        <f t="shared" si="3"/>
        <v>269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3" t="s">
        <v>10</v>
      </c>
      <c r="B8" s="77" t="s">
        <v>30</v>
      </c>
      <c r="C8" s="110">
        <v>43176.36597222222</v>
      </c>
      <c r="D8" s="143">
        <f t="shared" si="1"/>
        <v>0.3659722222</v>
      </c>
      <c r="E8" s="82" t="s">
        <v>142</v>
      </c>
      <c r="F8" s="89">
        <v>43176.65277777778</v>
      </c>
      <c r="G8" s="84">
        <f t="shared" si="2"/>
        <v>0.6527777778</v>
      </c>
      <c r="H8" s="111">
        <f t="shared" si="3"/>
        <v>413</v>
      </c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8" t="s">
        <v>11</v>
      </c>
      <c r="B9" s="77" t="s">
        <v>30</v>
      </c>
      <c r="C9" s="110">
        <v>43176.36944444444</v>
      </c>
      <c r="D9" s="143">
        <f t="shared" si="1"/>
        <v>0.3694444444</v>
      </c>
      <c r="E9" s="77" t="s">
        <v>164</v>
      </c>
      <c r="F9" s="110">
        <v>43176.42222222222</v>
      </c>
      <c r="G9" s="79">
        <f t="shared" si="2"/>
        <v>0.4222222222</v>
      </c>
      <c r="H9" s="111">
        <f t="shared" si="3"/>
        <v>76.00000001</v>
      </c>
      <c r="I9" s="4"/>
      <c r="J9" s="4"/>
      <c r="K9" s="4"/>
      <c r="L9" s="4"/>
      <c r="M9" s="19"/>
      <c r="N9" s="4"/>
      <c r="O9" s="4"/>
      <c r="P9" s="4"/>
      <c r="Q9" s="19"/>
      <c r="R9" s="4"/>
      <c r="S9" s="4"/>
      <c r="T9" s="4"/>
      <c r="U9" s="4"/>
      <c r="V9" s="75"/>
      <c r="W9" s="4"/>
    </row>
    <row r="10">
      <c r="A10" s="20" t="s">
        <v>12</v>
      </c>
      <c r="B10" s="77" t="s">
        <v>30</v>
      </c>
      <c r="C10" s="110">
        <v>43176.40277777778</v>
      </c>
      <c r="D10" s="143">
        <f t="shared" si="1"/>
        <v>0.4027777778</v>
      </c>
      <c r="E10" s="82" t="s">
        <v>156</v>
      </c>
      <c r="F10" s="89">
        <v>43176.66458333333</v>
      </c>
      <c r="G10" s="84">
        <f t="shared" si="2"/>
        <v>0.6645833333</v>
      </c>
      <c r="H10" s="111">
        <f t="shared" si="3"/>
        <v>377</v>
      </c>
      <c r="I10" s="4"/>
      <c r="J10" s="4"/>
      <c r="K10" s="4"/>
      <c r="L10" s="4"/>
      <c r="M10" s="19"/>
      <c r="N10" s="4"/>
      <c r="O10" s="4"/>
      <c r="P10" s="4"/>
      <c r="Q10" s="19"/>
      <c r="R10" s="4"/>
      <c r="S10" s="4"/>
      <c r="T10" s="4"/>
      <c r="U10" s="4"/>
      <c r="V10" s="4"/>
      <c r="W10" s="19"/>
    </row>
    <row r="11">
      <c r="A11" s="85" t="s">
        <v>69</v>
      </c>
      <c r="B11" s="77" t="s">
        <v>30</v>
      </c>
      <c r="C11" s="110">
        <v>43176.40694444445</v>
      </c>
      <c r="D11" s="143">
        <f t="shared" si="1"/>
        <v>0.4069444444</v>
      </c>
      <c r="E11" s="82" t="s">
        <v>182</v>
      </c>
      <c r="F11" s="89">
        <v>43176.59375</v>
      </c>
      <c r="G11" s="84">
        <f t="shared" si="2"/>
        <v>0.59375</v>
      </c>
      <c r="H11" s="111">
        <f t="shared" si="3"/>
        <v>269</v>
      </c>
      <c r="I11" s="4"/>
      <c r="J11" s="4"/>
      <c r="K11" s="4"/>
      <c r="L11" s="4"/>
      <c r="M11" s="19"/>
      <c r="N11" s="4"/>
      <c r="O11" s="4"/>
      <c r="P11" s="4"/>
      <c r="Q11" s="19"/>
      <c r="R11" s="4"/>
      <c r="S11" s="4"/>
      <c r="T11" s="4"/>
      <c r="U11" s="4"/>
      <c r="V11" s="4"/>
      <c r="W11" s="4"/>
    </row>
    <row r="12">
      <c r="A12" s="76"/>
      <c r="B12" s="77" t="s">
        <v>30</v>
      </c>
      <c r="C12" s="110">
        <v>43176.424305555556</v>
      </c>
      <c r="D12" s="143">
        <f t="shared" si="1"/>
        <v>0.4243055556</v>
      </c>
      <c r="E12" s="77" t="s">
        <v>30</v>
      </c>
      <c r="F12" s="110">
        <v>43176.506944444445</v>
      </c>
      <c r="G12" s="79">
        <f t="shared" si="2"/>
        <v>0.5069444444</v>
      </c>
      <c r="H12" s="111">
        <f t="shared" si="3"/>
        <v>119</v>
      </c>
      <c r="I12" s="4"/>
      <c r="J12" s="4"/>
      <c r="K12" s="4"/>
      <c r="L12" s="4"/>
      <c r="M12" s="4"/>
      <c r="N12" s="4"/>
      <c r="O12" s="4"/>
      <c r="P12" s="4"/>
      <c r="Q12" s="19"/>
      <c r="R12" s="4"/>
      <c r="S12" s="4"/>
      <c r="T12" s="4"/>
      <c r="U12" s="4"/>
      <c r="V12" s="4"/>
      <c r="W12" s="4"/>
    </row>
    <row r="13">
      <c r="A13" s="76"/>
      <c r="B13" s="77" t="s">
        <v>30</v>
      </c>
      <c r="C13" s="110">
        <v>43176.506944444445</v>
      </c>
      <c r="D13" s="143">
        <f t="shared" si="1"/>
        <v>0.5069444444</v>
      </c>
      <c r="E13" s="82" t="s">
        <v>32</v>
      </c>
      <c r="F13" s="89">
        <v>43176.63055555556</v>
      </c>
      <c r="G13" s="84">
        <f t="shared" si="2"/>
        <v>0.6305555556</v>
      </c>
      <c r="H13" s="111">
        <f t="shared" si="3"/>
        <v>178</v>
      </c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6"/>
      <c r="B14" s="77" t="s">
        <v>30</v>
      </c>
      <c r="C14" s="110">
        <v>43176.54652777778</v>
      </c>
      <c r="D14" s="143">
        <f t="shared" si="1"/>
        <v>0.5465277778</v>
      </c>
      <c r="E14" s="82" t="s">
        <v>183</v>
      </c>
      <c r="F14" s="89">
        <v>43176.620833333334</v>
      </c>
      <c r="G14" s="84">
        <f t="shared" si="2"/>
        <v>0.6208333333</v>
      </c>
      <c r="H14" s="111">
        <f t="shared" si="3"/>
        <v>107</v>
      </c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B15" s="82" t="s">
        <v>32</v>
      </c>
      <c r="C15" s="89">
        <v>43176.59722222222</v>
      </c>
      <c r="D15" s="144">
        <f t="shared" si="1"/>
        <v>0.5972222222</v>
      </c>
      <c r="E15" s="82" t="s">
        <v>65</v>
      </c>
      <c r="F15" s="89">
        <v>43176.62708333333</v>
      </c>
      <c r="G15" s="84">
        <f t="shared" si="2"/>
        <v>0.6270833333</v>
      </c>
      <c r="H15" s="111">
        <f t="shared" si="3"/>
        <v>43</v>
      </c>
    </row>
    <row r="16">
      <c r="B16" s="82" t="s">
        <v>32</v>
      </c>
      <c r="C16" s="89">
        <v>43176.623611111114</v>
      </c>
      <c r="D16" s="144">
        <f t="shared" si="1"/>
        <v>0.6236111111</v>
      </c>
      <c r="E16" s="82" t="s">
        <v>32</v>
      </c>
      <c r="F16" s="89">
        <v>43176.830555555556</v>
      </c>
      <c r="G16" s="84">
        <f t="shared" si="2"/>
        <v>0.8305555556</v>
      </c>
      <c r="H16" s="111">
        <f t="shared" si="3"/>
        <v>298</v>
      </c>
    </row>
    <row r="17">
      <c r="B17" s="82" t="s">
        <v>32</v>
      </c>
      <c r="C17" s="89">
        <v>43176.63055555556</v>
      </c>
      <c r="D17" s="144">
        <f t="shared" si="1"/>
        <v>0.6305555556</v>
      </c>
      <c r="E17" s="82" t="s">
        <v>164</v>
      </c>
      <c r="F17" s="89">
        <v>43176.68958333333</v>
      </c>
      <c r="G17" s="84">
        <f t="shared" si="2"/>
        <v>0.6895833333</v>
      </c>
      <c r="H17" s="111">
        <f t="shared" si="3"/>
        <v>84.99999999</v>
      </c>
    </row>
    <row r="18">
      <c r="B18" s="82" t="s">
        <v>32</v>
      </c>
      <c r="C18" s="89">
        <v>43176.649305555555</v>
      </c>
      <c r="D18" s="144">
        <f t="shared" si="1"/>
        <v>0.6493055556</v>
      </c>
      <c r="E18" s="82" t="s">
        <v>182</v>
      </c>
      <c r="F18" s="89">
        <v>43176.83194444444</v>
      </c>
      <c r="G18" s="84">
        <f t="shared" si="2"/>
        <v>0.8319444444</v>
      </c>
      <c r="H18" s="111">
        <f t="shared" si="3"/>
        <v>263</v>
      </c>
    </row>
    <row r="19">
      <c r="B19" s="82" t="s">
        <v>32</v>
      </c>
      <c r="C19" s="89">
        <v>43176.65972222222</v>
      </c>
      <c r="D19" s="144">
        <f t="shared" si="1"/>
        <v>0.6597222222</v>
      </c>
      <c r="E19" s="92" t="s">
        <v>63</v>
      </c>
      <c r="F19" s="93">
        <v>43176.94652777778</v>
      </c>
      <c r="G19" s="94">
        <f t="shared" si="2"/>
        <v>0.9465277778</v>
      </c>
      <c r="H19" s="111">
        <f t="shared" si="3"/>
        <v>413</v>
      </c>
    </row>
    <row r="20">
      <c r="B20" s="82" t="s">
        <v>32</v>
      </c>
      <c r="C20" s="89">
        <v>43176.73125</v>
      </c>
      <c r="D20" s="144">
        <f t="shared" si="1"/>
        <v>0.73125</v>
      </c>
      <c r="E20" s="82" t="s">
        <v>65</v>
      </c>
      <c r="F20" s="89">
        <v>43176.868055555555</v>
      </c>
      <c r="G20" s="84">
        <f t="shared" si="2"/>
        <v>0.8680555556</v>
      </c>
      <c r="H20" s="111">
        <f t="shared" si="3"/>
        <v>197</v>
      </c>
    </row>
    <row r="21">
      <c r="B21" s="82" t="s">
        <v>32</v>
      </c>
      <c r="C21" s="89">
        <v>43176.830555555556</v>
      </c>
      <c r="D21" s="144">
        <f t="shared" si="1"/>
        <v>0.8305555556</v>
      </c>
      <c r="E21" s="92" t="s">
        <v>138</v>
      </c>
      <c r="F21" s="93">
        <v>43177.115277777775</v>
      </c>
      <c r="G21" s="94">
        <f t="shared" si="2"/>
        <v>1.115277778</v>
      </c>
      <c r="H21" s="111">
        <f t="shared" si="3"/>
        <v>410</v>
      </c>
    </row>
    <row r="22">
      <c r="B22" s="82" t="s">
        <v>32</v>
      </c>
      <c r="C22" s="89">
        <v>43176.893055555556</v>
      </c>
      <c r="D22" s="144">
        <f t="shared" si="1"/>
        <v>0.8930555556</v>
      </c>
      <c r="E22" s="92" t="s">
        <v>184</v>
      </c>
      <c r="F22" s="93">
        <v>43177.14236111111</v>
      </c>
      <c r="G22" s="94">
        <f t="shared" si="2"/>
        <v>1.142361111</v>
      </c>
      <c r="H22" s="111">
        <f t="shared" si="3"/>
        <v>359</v>
      </c>
    </row>
    <row r="23">
      <c r="B23" s="63"/>
      <c r="C23" s="125"/>
      <c r="D23" s="124"/>
      <c r="E23" s="63"/>
      <c r="F23" s="125"/>
      <c r="G23" s="126"/>
      <c r="H23" s="127"/>
    </row>
    <row r="24">
      <c r="B24" s="63"/>
      <c r="C24" s="125"/>
      <c r="D24" s="124"/>
      <c r="E24" s="63"/>
      <c r="F24" s="125"/>
      <c r="G24" s="126"/>
      <c r="H24" s="127"/>
    </row>
    <row r="25">
      <c r="B25" s="63"/>
      <c r="C25" s="125"/>
      <c r="D25" s="124"/>
      <c r="E25" s="63"/>
      <c r="F25" s="125"/>
      <c r="G25" s="126"/>
      <c r="H25" s="127"/>
    </row>
    <row r="26">
      <c r="B26" s="63"/>
      <c r="C26" s="125"/>
      <c r="D26" s="124"/>
      <c r="E26" s="63"/>
      <c r="F26" s="125"/>
      <c r="G26" s="126"/>
      <c r="H26" s="127"/>
    </row>
    <row r="27">
      <c r="B27" s="63"/>
      <c r="C27" s="125"/>
      <c r="D27" s="124"/>
      <c r="E27" s="63"/>
      <c r="F27" s="125"/>
      <c r="G27" s="126"/>
      <c r="H27" s="127"/>
    </row>
    <row r="28">
      <c r="B28" s="63"/>
      <c r="C28" s="125"/>
      <c r="D28" s="124"/>
      <c r="E28" s="63"/>
      <c r="F28" s="125"/>
      <c r="G28" s="126"/>
      <c r="H28" s="127"/>
    </row>
    <row r="29">
      <c r="B29" s="63"/>
      <c r="C29" s="125"/>
      <c r="D29" s="124"/>
      <c r="E29" s="63"/>
      <c r="F29" s="125"/>
      <c r="G29" s="126"/>
      <c r="H29" s="127"/>
    </row>
    <row r="30">
      <c r="B30" s="63"/>
      <c r="C30" s="125"/>
      <c r="D30" s="124"/>
      <c r="E30" s="63"/>
      <c r="F30" s="125"/>
      <c r="G30" s="126"/>
      <c r="H30" s="127"/>
    </row>
    <row r="31">
      <c r="B31" s="63"/>
      <c r="C31" s="125"/>
      <c r="D31" s="124"/>
      <c r="E31" s="63"/>
      <c r="F31" s="125"/>
      <c r="G31" s="126"/>
      <c r="H31" s="127"/>
    </row>
    <row r="32">
      <c r="B32" s="63"/>
      <c r="C32" s="125"/>
      <c r="D32" s="124"/>
      <c r="E32" s="63"/>
      <c r="F32" s="125"/>
      <c r="G32" s="126"/>
      <c r="H32" s="127"/>
    </row>
    <row r="33">
      <c r="B33" s="63"/>
      <c r="C33" s="125"/>
      <c r="D33" s="124"/>
      <c r="E33" s="63"/>
      <c r="F33" s="125"/>
      <c r="G33" s="126"/>
      <c r="H33" s="127"/>
    </row>
    <row r="34">
      <c r="B34" s="63"/>
      <c r="C34" s="125"/>
      <c r="D34" s="124"/>
      <c r="E34" s="63"/>
      <c r="F34" s="125"/>
      <c r="G34" s="126"/>
      <c r="H34" s="127"/>
    </row>
    <row r="35">
      <c r="B35" s="63"/>
      <c r="C35" s="125"/>
      <c r="D35" s="124"/>
      <c r="E35" s="63"/>
      <c r="F35" s="125"/>
      <c r="G35" s="126"/>
      <c r="H35" s="127"/>
    </row>
    <row r="36">
      <c r="B36" s="63"/>
      <c r="C36" s="125"/>
      <c r="D36" s="124"/>
      <c r="E36" s="63"/>
      <c r="F36" s="125"/>
      <c r="G36" s="126"/>
      <c r="H36" s="127"/>
    </row>
    <row r="37">
      <c r="B37" s="63"/>
      <c r="C37" s="125"/>
      <c r="D37" s="124"/>
      <c r="E37" s="63"/>
      <c r="F37" s="125"/>
      <c r="G37" s="126"/>
      <c r="H37" s="127"/>
    </row>
    <row r="38">
      <c r="B38" s="63"/>
      <c r="C38" s="125"/>
      <c r="D38" s="124"/>
      <c r="E38" s="63"/>
      <c r="F38" s="125"/>
      <c r="G38" s="126"/>
      <c r="H38" s="127"/>
    </row>
    <row r="39">
      <c r="B39" s="63"/>
      <c r="C39" s="125"/>
      <c r="D39" s="124"/>
      <c r="E39" s="63"/>
      <c r="F39" s="125"/>
      <c r="G39" s="126"/>
      <c r="H39" s="127"/>
    </row>
    <row r="40">
      <c r="B40" s="63"/>
      <c r="C40" s="125"/>
      <c r="D40" s="124"/>
      <c r="E40" s="63"/>
      <c r="F40" s="125"/>
      <c r="G40" s="126"/>
      <c r="H40" s="127"/>
    </row>
    <row r="41">
      <c r="B41" s="63"/>
      <c r="C41" s="125"/>
      <c r="D41" s="124"/>
      <c r="E41" s="63"/>
      <c r="F41" s="125"/>
      <c r="G41" s="126"/>
      <c r="H41" s="127"/>
    </row>
    <row r="42">
      <c r="B42" s="63"/>
      <c r="C42" s="125"/>
      <c r="D42" s="124"/>
      <c r="E42" s="63"/>
      <c r="F42" s="125"/>
      <c r="G42" s="126"/>
      <c r="H42" s="127"/>
    </row>
    <row r="43">
      <c r="B43" s="63"/>
      <c r="C43" s="125"/>
      <c r="D43" s="124"/>
      <c r="E43" s="63"/>
      <c r="F43" s="125"/>
      <c r="G43" s="126"/>
      <c r="H43" s="127"/>
    </row>
    <row r="44">
      <c r="B44" s="63"/>
      <c r="C44" s="125"/>
      <c r="D44" s="124"/>
      <c r="E44" s="63"/>
      <c r="F44" s="125"/>
      <c r="G44" s="126"/>
      <c r="H44" s="127"/>
    </row>
    <row r="45">
      <c r="B45" s="63"/>
      <c r="C45" s="125"/>
      <c r="D45" s="124"/>
      <c r="E45" s="63"/>
      <c r="F45" s="125"/>
      <c r="G45" s="126"/>
      <c r="H45" s="127"/>
    </row>
    <row r="46">
      <c r="B46" s="63"/>
      <c r="C46" s="125"/>
      <c r="D46" s="124"/>
      <c r="E46" s="63"/>
      <c r="F46" s="125"/>
      <c r="G46" s="126"/>
      <c r="H46" s="127"/>
    </row>
    <row r="47">
      <c r="B47" s="63"/>
      <c r="C47" s="125"/>
      <c r="D47" s="124"/>
      <c r="E47" s="63"/>
      <c r="F47" s="125"/>
      <c r="G47" s="126"/>
      <c r="H47" s="127"/>
    </row>
    <row r="48">
      <c r="B48" s="63"/>
      <c r="C48" s="125"/>
      <c r="D48" s="124"/>
      <c r="E48" s="63"/>
      <c r="F48" s="125"/>
      <c r="G48" s="126"/>
      <c r="H48" s="127"/>
    </row>
    <row r="49">
      <c r="B49" s="63"/>
      <c r="C49" s="125"/>
      <c r="D49" s="124"/>
      <c r="E49" s="63"/>
      <c r="F49" s="125"/>
      <c r="G49" s="126"/>
      <c r="H49" s="127"/>
    </row>
    <row r="50">
      <c r="B50" s="63"/>
      <c r="C50" s="125"/>
      <c r="D50" s="124"/>
      <c r="E50" s="63"/>
      <c r="F50" s="125"/>
      <c r="G50" s="126"/>
      <c r="H50" s="127"/>
    </row>
    <row r="51">
      <c r="B51" s="63"/>
      <c r="C51" s="125"/>
      <c r="D51" s="124"/>
      <c r="E51" s="63"/>
      <c r="F51" s="125"/>
      <c r="G51" s="126"/>
      <c r="H51" s="127"/>
    </row>
    <row r="52">
      <c r="B52" s="63"/>
      <c r="C52" s="125"/>
      <c r="D52" s="124"/>
      <c r="E52" s="63"/>
      <c r="F52" s="125"/>
      <c r="G52" s="126"/>
      <c r="H52" s="127"/>
    </row>
    <row r="53">
      <c r="B53" s="123"/>
      <c r="C53" s="63"/>
      <c r="D53" s="124"/>
      <c r="E53" s="63"/>
      <c r="F53" s="125"/>
      <c r="G53" s="126"/>
      <c r="H53" s="127"/>
    </row>
    <row r="54">
      <c r="B54" s="123"/>
      <c r="C54" s="63"/>
      <c r="D54" s="124"/>
      <c r="E54" s="63"/>
      <c r="F54" s="125"/>
      <c r="G54" s="126"/>
      <c r="H54" s="127"/>
    </row>
    <row r="55">
      <c r="B55" s="123"/>
      <c r="C55" s="63"/>
      <c r="D55" s="124"/>
      <c r="G55" s="126"/>
      <c r="H55" s="127"/>
    </row>
    <row r="56">
      <c r="B56" s="123"/>
      <c r="C56" s="63"/>
      <c r="D56" s="124"/>
      <c r="G56" s="126"/>
      <c r="H56" s="128"/>
    </row>
    <row r="57">
      <c r="B57" s="123"/>
      <c r="C57" s="63"/>
      <c r="D57" s="124"/>
      <c r="G57" s="126"/>
      <c r="H57" s="128"/>
    </row>
    <row r="58">
      <c r="B58" s="123"/>
      <c r="C58" s="63"/>
      <c r="D58" s="124"/>
      <c r="H58" s="128"/>
    </row>
    <row r="59">
      <c r="H59" s="128"/>
    </row>
    <row r="60">
      <c r="H60" s="128"/>
    </row>
    <row r="61">
      <c r="H61" s="128"/>
    </row>
    <row r="62">
      <c r="H62" s="128"/>
    </row>
    <row r="63">
      <c r="A63" s="67" t="s">
        <v>133</v>
      </c>
      <c r="H63" s="128"/>
    </row>
    <row r="64">
      <c r="A64" s="103">
        <v>43176.0</v>
      </c>
      <c r="H64" s="128"/>
    </row>
    <row r="65">
      <c r="A65" s="104">
        <v>43176.0</v>
      </c>
      <c r="H65" s="128"/>
    </row>
    <row r="66">
      <c r="A66" s="104">
        <v>43176.0</v>
      </c>
      <c r="H66" s="128"/>
    </row>
    <row r="67">
      <c r="A67" s="104">
        <v>43176.0</v>
      </c>
      <c r="H67" s="128"/>
    </row>
    <row r="68">
      <c r="A68" s="104">
        <v>43176.0</v>
      </c>
      <c r="H68" s="128"/>
    </row>
    <row r="69">
      <c r="A69" s="104">
        <v>43176.0</v>
      </c>
      <c r="H69" s="128"/>
    </row>
    <row r="70">
      <c r="A70" s="104">
        <v>43176.0</v>
      </c>
      <c r="H70" s="128"/>
    </row>
    <row r="71">
      <c r="A71" s="104">
        <v>43176.0</v>
      </c>
      <c r="H71" s="128"/>
    </row>
    <row r="72">
      <c r="A72" s="104">
        <v>43176.0</v>
      </c>
      <c r="H72" s="128"/>
    </row>
    <row r="73">
      <c r="A73" s="104">
        <v>43176.0</v>
      </c>
      <c r="H73" s="128"/>
    </row>
    <row r="74">
      <c r="A74" s="104">
        <v>43176.0</v>
      </c>
      <c r="H74" s="128"/>
    </row>
    <row r="75">
      <c r="A75" s="104">
        <v>43176.0</v>
      </c>
      <c r="H75" s="128"/>
    </row>
    <row r="76">
      <c r="A76" s="104">
        <v>43176.0</v>
      </c>
      <c r="H76" s="128"/>
    </row>
    <row r="77">
      <c r="A77" s="104">
        <v>43176.0</v>
      </c>
      <c r="H77" s="128"/>
    </row>
    <row r="78">
      <c r="A78" s="104">
        <v>43176.0</v>
      </c>
      <c r="H78" s="128"/>
    </row>
    <row r="79">
      <c r="A79" s="104">
        <v>43176.0</v>
      </c>
      <c r="H79" s="128"/>
    </row>
    <row r="80">
      <c r="A80" s="104">
        <v>43176.0</v>
      </c>
      <c r="H80" s="128"/>
    </row>
    <row r="81">
      <c r="A81" s="104">
        <v>43176.0</v>
      </c>
      <c r="H81" s="128"/>
    </row>
    <row r="82">
      <c r="A82" s="104">
        <v>43176.0</v>
      </c>
      <c r="H82" s="128"/>
    </row>
    <row r="83">
      <c r="A83" s="104">
        <v>43176.0</v>
      </c>
      <c r="H83" s="128"/>
    </row>
    <row r="84">
      <c r="A84" s="104">
        <v>43176.0</v>
      </c>
      <c r="H84" s="128"/>
    </row>
    <row r="85">
      <c r="A85" s="104">
        <v>43176.0</v>
      </c>
      <c r="H85" s="128"/>
    </row>
    <row r="86">
      <c r="A86" s="104">
        <v>43176.0</v>
      </c>
      <c r="H86" s="128"/>
    </row>
    <row r="87">
      <c r="A87" s="104">
        <v>43176.0</v>
      </c>
      <c r="H87" s="128"/>
    </row>
    <row r="88">
      <c r="A88" s="104">
        <v>43176.0</v>
      </c>
      <c r="H88" s="128"/>
    </row>
    <row r="89">
      <c r="A89" s="104">
        <v>43176.0</v>
      </c>
      <c r="H89" s="128"/>
    </row>
    <row r="90">
      <c r="A90" s="104">
        <v>43176.0</v>
      </c>
      <c r="H90" s="128"/>
    </row>
    <row r="91">
      <c r="A91" s="104">
        <v>43176.0</v>
      </c>
      <c r="H91" s="128"/>
    </row>
    <row r="92">
      <c r="A92" s="104">
        <v>43176.0</v>
      </c>
      <c r="H92" s="128"/>
    </row>
    <row r="93">
      <c r="A93" s="104">
        <v>43176.0</v>
      </c>
      <c r="H93" s="128"/>
    </row>
    <row r="94">
      <c r="A94" s="104">
        <v>43176.0</v>
      </c>
      <c r="H94" s="129"/>
    </row>
    <row r="95">
      <c r="A95" s="104">
        <v>43176.0</v>
      </c>
      <c r="H95" s="129"/>
    </row>
    <row r="96">
      <c r="A96" s="104">
        <v>43176.0</v>
      </c>
      <c r="H96" s="129"/>
    </row>
    <row r="97">
      <c r="A97" s="104">
        <v>43176.0</v>
      </c>
      <c r="H97" s="129"/>
    </row>
    <row r="98">
      <c r="A98" s="104">
        <v>43176.0</v>
      </c>
      <c r="H98" s="129"/>
    </row>
    <row r="99">
      <c r="A99" s="104">
        <v>43176.0</v>
      </c>
      <c r="H99" s="129"/>
    </row>
    <row r="100">
      <c r="A100" s="104">
        <v>43176.0</v>
      </c>
      <c r="H100" s="129"/>
    </row>
    <row r="101">
      <c r="A101" s="104">
        <v>43176.0</v>
      </c>
      <c r="H101" s="129"/>
    </row>
    <row r="102">
      <c r="A102" s="104">
        <v>43176.0</v>
      </c>
      <c r="H102" s="129"/>
    </row>
    <row r="103">
      <c r="A103" s="104">
        <v>43176.0</v>
      </c>
      <c r="H103" s="129"/>
    </row>
    <row r="104">
      <c r="A104" s="104">
        <v>43176.0</v>
      </c>
      <c r="H104" s="129"/>
    </row>
    <row r="105">
      <c r="A105" s="104">
        <v>43176.0</v>
      </c>
      <c r="H105" s="129"/>
    </row>
    <row r="106">
      <c r="A106" s="104">
        <v>43176.0</v>
      </c>
      <c r="H106" s="129"/>
    </row>
    <row r="107">
      <c r="A107" s="104">
        <v>43176.0</v>
      </c>
      <c r="H107" s="129"/>
    </row>
    <row r="108">
      <c r="A108" s="104">
        <v>43176.0</v>
      </c>
      <c r="H108" s="129"/>
    </row>
    <row r="109">
      <c r="A109" s="104">
        <v>43176.0</v>
      </c>
      <c r="H109" s="129"/>
    </row>
    <row r="110">
      <c r="A110" s="104">
        <v>43176.0</v>
      </c>
      <c r="H110" s="129"/>
    </row>
    <row r="111">
      <c r="A111" s="104">
        <v>43176.0</v>
      </c>
      <c r="H111" s="129"/>
    </row>
    <row r="112">
      <c r="A112" s="104">
        <v>43176.0</v>
      </c>
      <c r="H112" s="129"/>
    </row>
    <row r="113">
      <c r="A113" s="104">
        <v>43176.0</v>
      </c>
      <c r="H113" s="129"/>
    </row>
    <row r="114">
      <c r="A114" s="104">
        <v>43176.0</v>
      </c>
      <c r="H114" s="129"/>
    </row>
    <row r="115">
      <c r="A115" s="104">
        <v>43176.0</v>
      </c>
      <c r="H115" s="129"/>
    </row>
    <row r="116">
      <c r="A116" s="104">
        <v>43176.0</v>
      </c>
      <c r="H116" s="129"/>
    </row>
    <row r="117">
      <c r="A117" s="104">
        <v>43176.0</v>
      </c>
      <c r="H117" s="129"/>
    </row>
    <row r="118">
      <c r="A118" s="104">
        <v>43176.0</v>
      </c>
      <c r="H118" s="129"/>
    </row>
    <row r="119">
      <c r="A119" s="104">
        <v>43176.0</v>
      </c>
      <c r="H119" s="129"/>
    </row>
    <row r="120">
      <c r="A120" s="104">
        <v>43176.0</v>
      </c>
      <c r="H120" s="129"/>
    </row>
    <row r="121">
      <c r="A121" s="104">
        <v>43176.0</v>
      </c>
      <c r="H121" s="129"/>
    </row>
    <row r="122">
      <c r="A122" s="104">
        <v>43176.0</v>
      </c>
      <c r="H122" s="129"/>
    </row>
    <row r="123">
      <c r="A123" s="104">
        <v>43176.0</v>
      </c>
      <c r="H123" s="129"/>
    </row>
    <row r="124">
      <c r="A124" s="104">
        <v>43176.0</v>
      </c>
      <c r="H124" s="129"/>
    </row>
    <row r="125">
      <c r="A125" s="104">
        <v>43176.0</v>
      </c>
      <c r="H125" s="129"/>
    </row>
    <row r="126">
      <c r="A126" s="104">
        <v>43176.0</v>
      </c>
      <c r="H126" s="129"/>
    </row>
    <row r="127">
      <c r="H127" s="129"/>
    </row>
    <row r="128">
      <c r="H128" s="129"/>
    </row>
    <row r="129">
      <c r="H129" s="129"/>
    </row>
    <row r="130">
      <c r="H130" s="129"/>
    </row>
    <row r="131">
      <c r="H131" s="129"/>
    </row>
    <row r="132">
      <c r="H132" s="129"/>
    </row>
    <row r="133">
      <c r="H133" s="129"/>
    </row>
    <row r="134">
      <c r="H134" s="129"/>
    </row>
    <row r="135">
      <c r="H135" s="129"/>
    </row>
    <row r="136">
      <c r="H136" s="129"/>
    </row>
    <row r="137">
      <c r="H137" s="129"/>
    </row>
    <row r="138">
      <c r="H138" s="129"/>
    </row>
    <row r="139">
      <c r="H139" s="129"/>
    </row>
    <row r="140">
      <c r="H140" s="129"/>
    </row>
    <row r="141">
      <c r="H141" s="129"/>
    </row>
    <row r="142">
      <c r="H142" s="129"/>
    </row>
    <row r="143">
      <c r="H143" s="129"/>
    </row>
    <row r="144">
      <c r="H144" s="129"/>
    </row>
    <row r="145">
      <c r="H145" s="129"/>
    </row>
    <row r="146">
      <c r="H146" s="129"/>
    </row>
    <row r="147">
      <c r="H147" s="129"/>
    </row>
    <row r="148">
      <c r="H148" s="129"/>
    </row>
    <row r="149">
      <c r="H149" s="129"/>
    </row>
    <row r="150">
      <c r="H150" s="129"/>
    </row>
    <row r="151">
      <c r="H151" s="129"/>
    </row>
    <row r="152">
      <c r="H152" s="129"/>
    </row>
    <row r="153">
      <c r="H153" s="129"/>
    </row>
    <row r="154">
      <c r="H154" s="129"/>
    </row>
    <row r="155">
      <c r="H155" s="129"/>
    </row>
    <row r="156">
      <c r="H156" s="129"/>
    </row>
    <row r="157">
      <c r="H157" s="129"/>
    </row>
    <row r="158">
      <c r="H158" s="129"/>
    </row>
    <row r="159">
      <c r="H159" s="129"/>
    </row>
    <row r="160">
      <c r="H160" s="129"/>
    </row>
    <row r="161">
      <c r="H161" s="129"/>
    </row>
    <row r="162">
      <c r="H162" s="129"/>
    </row>
    <row r="163">
      <c r="H163" s="129"/>
    </row>
    <row r="164">
      <c r="H164" s="129"/>
    </row>
    <row r="165">
      <c r="H165" s="129"/>
    </row>
    <row r="166">
      <c r="H166" s="129"/>
    </row>
    <row r="167">
      <c r="H167" s="129"/>
    </row>
    <row r="168">
      <c r="H168" s="129"/>
    </row>
    <row r="169">
      <c r="H169" s="129"/>
    </row>
    <row r="170">
      <c r="H170" s="129"/>
    </row>
    <row r="171">
      <c r="H171" s="129"/>
    </row>
    <row r="172">
      <c r="H172" s="129"/>
    </row>
    <row r="173">
      <c r="H173" s="129"/>
    </row>
    <row r="174">
      <c r="H174" s="129"/>
    </row>
    <row r="175">
      <c r="H175" s="129"/>
    </row>
    <row r="176">
      <c r="H176" s="129"/>
    </row>
    <row r="177">
      <c r="H177" s="129"/>
    </row>
    <row r="178">
      <c r="H178" s="129"/>
    </row>
    <row r="179">
      <c r="H179" s="129"/>
    </row>
    <row r="180">
      <c r="H180" s="129"/>
    </row>
    <row r="181">
      <c r="H181" s="129"/>
    </row>
    <row r="182">
      <c r="H182" s="129"/>
    </row>
    <row r="183">
      <c r="H183" s="129"/>
    </row>
    <row r="184">
      <c r="H184" s="129"/>
    </row>
    <row r="185">
      <c r="H185" s="129"/>
    </row>
    <row r="186">
      <c r="H186" s="129"/>
    </row>
    <row r="187">
      <c r="H187" s="129"/>
    </row>
    <row r="188">
      <c r="H188" s="129"/>
    </row>
    <row r="189">
      <c r="H189" s="129"/>
    </row>
    <row r="190">
      <c r="H190" s="129"/>
    </row>
    <row r="191">
      <c r="H191" s="129"/>
    </row>
    <row r="192">
      <c r="H192" s="129"/>
    </row>
    <row r="193">
      <c r="H193" s="129"/>
    </row>
    <row r="194">
      <c r="H194" s="129"/>
    </row>
    <row r="195">
      <c r="H195" s="129"/>
    </row>
    <row r="196">
      <c r="H196" s="129"/>
    </row>
    <row r="197">
      <c r="H197" s="129"/>
    </row>
    <row r="198">
      <c r="H198" s="129"/>
    </row>
    <row r="199">
      <c r="H199" s="129"/>
    </row>
    <row r="200">
      <c r="H200" s="129"/>
    </row>
    <row r="201">
      <c r="H201" s="129"/>
    </row>
    <row r="202">
      <c r="H202" s="129"/>
    </row>
    <row r="203">
      <c r="H203" s="129"/>
    </row>
    <row r="204">
      <c r="H204" s="129"/>
    </row>
    <row r="205">
      <c r="H205" s="129"/>
    </row>
    <row r="206">
      <c r="H206" s="129"/>
    </row>
    <row r="207">
      <c r="H207" s="129"/>
    </row>
    <row r="208">
      <c r="H208" s="129"/>
    </row>
    <row r="209">
      <c r="H209" s="129"/>
    </row>
    <row r="210">
      <c r="H210" s="129"/>
    </row>
    <row r="211">
      <c r="H211" s="129"/>
    </row>
    <row r="212">
      <c r="H212" s="129"/>
    </row>
    <row r="213">
      <c r="H213" s="129"/>
    </row>
    <row r="214">
      <c r="H214" s="129"/>
    </row>
    <row r="215">
      <c r="H215" s="129"/>
    </row>
    <row r="216">
      <c r="H216" s="129"/>
    </row>
    <row r="217">
      <c r="H217" s="129"/>
    </row>
    <row r="218">
      <c r="H218" s="129"/>
    </row>
    <row r="219">
      <c r="H219" s="129"/>
    </row>
    <row r="220">
      <c r="H220" s="129"/>
    </row>
    <row r="221">
      <c r="H221" s="129"/>
    </row>
    <row r="222">
      <c r="H222" s="129"/>
    </row>
    <row r="223">
      <c r="H223" s="129"/>
    </row>
    <row r="224">
      <c r="H224" s="129"/>
    </row>
    <row r="225">
      <c r="H225" s="129"/>
    </row>
    <row r="226">
      <c r="H226" s="129"/>
    </row>
    <row r="227">
      <c r="H227" s="129"/>
    </row>
    <row r="228">
      <c r="H228" s="129"/>
    </row>
    <row r="229">
      <c r="H229" s="129"/>
    </row>
    <row r="230">
      <c r="H230" s="129"/>
    </row>
    <row r="231">
      <c r="H231" s="129"/>
    </row>
    <row r="232">
      <c r="H232" s="129"/>
    </row>
    <row r="233">
      <c r="H233" s="129"/>
    </row>
    <row r="234">
      <c r="H234" s="129"/>
    </row>
    <row r="235">
      <c r="H235" s="129"/>
    </row>
    <row r="236">
      <c r="H236" s="129"/>
    </row>
    <row r="237">
      <c r="H237" s="129"/>
    </row>
    <row r="238">
      <c r="H238" s="129"/>
    </row>
    <row r="239">
      <c r="H239" s="129"/>
    </row>
    <row r="240">
      <c r="H240" s="129"/>
    </row>
    <row r="241">
      <c r="H241" s="129"/>
    </row>
    <row r="242">
      <c r="H242" s="129"/>
    </row>
    <row r="243">
      <c r="H243" s="129"/>
    </row>
    <row r="244">
      <c r="H244" s="129"/>
    </row>
    <row r="245">
      <c r="H245" s="129"/>
    </row>
    <row r="246">
      <c r="H246" s="129"/>
    </row>
    <row r="247">
      <c r="H247" s="129"/>
    </row>
    <row r="248">
      <c r="H248" s="129"/>
    </row>
    <row r="249">
      <c r="H249" s="129"/>
    </row>
    <row r="250">
      <c r="H250" s="129"/>
    </row>
    <row r="251">
      <c r="H251" s="129"/>
    </row>
    <row r="252">
      <c r="H252" s="129"/>
    </row>
    <row r="253">
      <c r="H253" s="129"/>
    </row>
    <row r="254">
      <c r="H254" s="129"/>
    </row>
    <row r="255">
      <c r="H255" s="129"/>
    </row>
    <row r="256">
      <c r="H256" s="129"/>
    </row>
    <row r="257">
      <c r="H257" s="129"/>
    </row>
    <row r="258">
      <c r="H258" s="129"/>
    </row>
    <row r="259">
      <c r="H259" s="129"/>
    </row>
    <row r="260">
      <c r="H260" s="129"/>
    </row>
    <row r="261">
      <c r="H261" s="129"/>
    </row>
    <row r="262">
      <c r="H262" s="129"/>
    </row>
    <row r="263">
      <c r="H263" s="129"/>
    </row>
    <row r="264">
      <c r="H264" s="129"/>
    </row>
    <row r="265">
      <c r="H265" s="129"/>
    </row>
    <row r="266">
      <c r="H266" s="129"/>
    </row>
    <row r="267">
      <c r="H267" s="129"/>
    </row>
    <row r="268">
      <c r="H268" s="129"/>
    </row>
    <row r="269">
      <c r="H269" s="129"/>
    </row>
    <row r="270">
      <c r="H270" s="129"/>
    </row>
    <row r="271">
      <c r="H271" s="129"/>
    </row>
    <row r="272">
      <c r="H272" s="129"/>
    </row>
    <row r="273">
      <c r="H273" s="129"/>
    </row>
    <row r="274">
      <c r="H274" s="129"/>
    </row>
    <row r="275">
      <c r="H275" s="129"/>
    </row>
    <row r="276">
      <c r="H276" s="129"/>
    </row>
    <row r="277">
      <c r="H277" s="129"/>
    </row>
    <row r="278">
      <c r="H278" s="129"/>
    </row>
    <row r="279">
      <c r="H279" s="129"/>
    </row>
    <row r="280">
      <c r="H280" s="129"/>
    </row>
    <row r="281">
      <c r="H281" s="129"/>
    </row>
    <row r="282">
      <c r="H282" s="129"/>
    </row>
    <row r="283">
      <c r="H283" s="129"/>
    </row>
    <row r="284">
      <c r="H284" s="129"/>
    </row>
    <row r="285">
      <c r="H285" s="129"/>
    </row>
    <row r="286">
      <c r="H286" s="129"/>
    </row>
    <row r="287">
      <c r="H287" s="129"/>
    </row>
    <row r="288">
      <c r="H288" s="129"/>
    </row>
    <row r="289">
      <c r="H289" s="129"/>
    </row>
    <row r="290">
      <c r="H290" s="129"/>
    </row>
    <row r="291">
      <c r="H291" s="129"/>
    </row>
    <row r="292">
      <c r="H292" s="129"/>
    </row>
    <row r="293">
      <c r="H293" s="129"/>
    </row>
    <row r="294">
      <c r="H294" s="129"/>
    </row>
    <row r="295">
      <c r="H295" s="129"/>
    </row>
    <row r="296">
      <c r="H296" s="129"/>
    </row>
    <row r="297">
      <c r="H297" s="129"/>
    </row>
    <row r="298">
      <c r="H298" s="129"/>
    </row>
    <row r="299">
      <c r="H299" s="129"/>
    </row>
    <row r="300">
      <c r="H300" s="129"/>
    </row>
    <row r="301">
      <c r="H301" s="129"/>
    </row>
    <row r="302">
      <c r="H302" s="129"/>
    </row>
    <row r="303">
      <c r="H303" s="129"/>
    </row>
    <row r="304">
      <c r="H304" s="129"/>
    </row>
    <row r="305">
      <c r="H305" s="129"/>
    </row>
    <row r="306">
      <c r="H306" s="129"/>
    </row>
    <row r="307">
      <c r="H307" s="129"/>
    </row>
    <row r="308">
      <c r="H308" s="129"/>
    </row>
    <row r="309">
      <c r="H309" s="129"/>
    </row>
    <row r="310">
      <c r="H310" s="129"/>
    </row>
    <row r="311">
      <c r="H311" s="129"/>
    </row>
    <row r="312">
      <c r="H312" s="129"/>
    </row>
    <row r="313">
      <c r="H313" s="129"/>
    </row>
    <row r="314">
      <c r="H314" s="129"/>
    </row>
    <row r="315">
      <c r="H315" s="129"/>
    </row>
    <row r="316">
      <c r="H316" s="129"/>
    </row>
    <row r="317">
      <c r="H317" s="129"/>
    </row>
    <row r="318">
      <c r="H318" s="129"/>
    </row>
    <row r="319">
      <c r="H319" s="129"/>
    </row>
    <row r="320">
      <c r="H320" s="129"/>
    </row>
    <row r="321">
      <c r="H321" s="129"/>
    </row>
    <row r="322">
      <c r="H322" s="129"/>
    </row>
    <row r="323">
      <c r="H323" s="129"/>
    </row>
    <row r="324">
      <c r="H324" s="129"/>
    </row>
    <row r="325">
      <c r="H325" s="129"/>
    </row>
    <row r="326">
      <c r="H326" s="129"/>
    </row>
    <row r="327">
      <c r="H327" s="129"/>
    </row>
    <row r="328">
      <c r="H328" s="129"/>
    </row>
    <row r="329">
      <c r="H329" s="129"/>
    </row>
    <row r="330">
      <c r="H330" s="129"/>
    </row>
    <row r="331">
      <c r="H331" s="129"/>
    </row>
    <row r="332">
      <c r="H332" s="129"/>
    </row>
    <row r="333">
      <c r="H333" s="129"/>
    </row>
    <row r="334">
      <c r="H334" s="129"/>
    </row>
    <row r="335">
      <c r="H335" s="129"/>
    </row>
    <row r="336">
      <c r="H336" s="129"/>
    </row>
    <row r="337">
      <c r="H337" s="129"/>
    </row>
    <row r="338">
      <c r="H338" s="129"/>
    </row>
    <row r="339">
      <c r="H339" s="129"/>
    </row>
    <row r="340">
      <c r="H340" s="129"/>
    </row>
    <row r="341">
      <c r="H341" s="129"/>
    </row>
    <row r="342">
      <c r="H342" s="129"/>
    </row>
    <row r="343">
      <c r="H343" s="129"/>
    </row>
    <row r="344">
      <c r="H344" s="129"/>
    </row>
    <row r="345">
      <c r="H345" s="129"/>
    </row>
    <row r="346">
      <c r="H346" s="129"/>
    </row>
    <row r="347">
      <c r="H347" s="129"/>
    </row>
    <row r="348">
      <c r="H348" s="129"/>
    </row>
    <row r="349">
      <c r="H349" s="129"/>
    </row>
    <row r="350">
      <c r="H350" s="129"/>
    </row>
    <row r="351">
      <c r="H351" s="129"/>
    </row>
    <row r="352">
      <c r="H352" s="129"/>
    </row>
    <row r="353">
      <c r="H353" s="129"/>
    </row>
    <row r="354">
      <c r="H354" s="129"/>
    </row>
    <row r="355">
      <c r="H355" s="129"/>
    </row>
    <row r="356">
      <c r="H356" s="129"/>
    </row>
    <row r="357">
      <c r="H357" s="129"/>
    </row>
    <row r="358">
      <c r="H358" s="129"/>
    </row>
    <row r="359">
      <c r="H359" s="129"/>
    </row>
    <row r="360">
      <c r="H360" s="129"/>
    </row>
    <row r="361">
      <c r="H361" s="129"/>
    </row>
    <row r="362">
      <c r="H362" s="129"/>
    </row>
    <row r="363">
      <c r="H363" s="129"/>
    </row>
    <row r="364">
      <c r="H364" s="129"/>
    </row>
    <row r="365">
      <c r="H365" s="129"/>
    </row>
    <row r="366">
      <c r="H366" s="129"/>
    </row>
    <row r="367">
      <c r="H367" s="129"/>
    </row>
    <row r="368">
      <c r="H368" s="129"/>
    </row>
    <row r="369">
      <c r="H369" s="129"/>
    </row>
    <row r="370">
      <c r="H370" s="129"/>
    </row>
    <row r="371">
      <c r="H371" s="129"/>
    </row>
    <row r="372">
      <c r="H372" s="129"/>
    </row>
    <row r="373">
      <c r="H373" s="129"/>
    </row>
    <row r="374">
      <c r="H374" s="129"/>
    </row>
    <row r="375">
      <c r="H375" s="129"/>
    </row>
    <row r="376">
      <c r="H376" s="129"/>
    </row>
    <row r="377">
      <c r="H377" s="129"/>
    </row>
    <row r="378">
      <c r="H378" s="129"/>
    </row>
    <row r="379">
      <c r="H379" s="129"/>
    </row>
    <row r="380">
      <c r="H380" s="129"/>
    </row>
    <row r="381">
      <c r="H381" s="129"/>
    </row>
    <row r="382">
      <c r="H382" s="129"/>
    </row>
    <row r="383">
      <c r="H383" s="129"/>
    </row>
    <row r="384">
      <c r="H384" s="129"/>
    </row>
    <row r="385">
      <c r="H385" s="129"/>
    </row>
    <row r="386">
      <c r="H386" s="129"/>
    </row>
    <row r="387">
      <c r="H387" s="129"/>
    </row>
    <row r="388">
      <c r="H388" s="129"/>
    </row>
    <row r="389">
      <c r="H389" s="129"/>
    </row>
    <row r="390">
      <c r="H390" s="129"/>
    </row>
    <row r="391">
      <c r="H391" s="129"/>
    </row>
    <row r="392">
      <c r="H392" s="129"/>
    </row>
    <row r="393">
      <c r="H393" s="129"/>
    </row>
    <row r="394">
      <c r="H394" s="129"/>
    </row>
    <row r="395">
      <c r="H395" s="129"/>
    </row>
    <row r="396">
      <c r="H396" s="129"/>
    </row>
    <row r="397">
      <c r="H397" s="129"/>
    </row>
    <row r="398">
      <c r="H398" s="129"/>
    </row>
    <row r="399">
      <c r="H399" s="129"/>
    </row>
    <row r="400">
      <c r="H400" s="129"/>
    </row>
    <row r="401">
      <c r="H401" s="129"/>
    </row>
    <row r="402">
      <c r="H402" s="129"/>
    </row>
    <row r="403">
      <c r="H403" s="129"/>
    </row>
    <row r="404">
      <c r="H404" s="129"/>
    </row>
    <row r="405">
      <c r="H405" s="129"/>
    </row>
    <row r="406">
      <c r="H406" s="129"/>
    </row>
    <row r="407">
      <c r="H407" s="129"/>
    </row>
    <row r="408">
      <c r="H408" s="129"/>
    </row>
    <row r="409">
      <c r="H409" s="129"/>
    </row>
    <row r="410">
      <c r="H410" s="129"/>
    </row>
    <row r="411">
      <c r="H411" s="129"/>
    </row>
    <row r="412">
      <c r="H412" s="129"/>
    </row>
    <row r="413">
      <c r="H413" s="129"/>
    </row>
    <row r="414">
      <c r="H414" s="129"/>
    </row>
    <row r="415">
      <c r="H415" s="129"/>
    </row>
    <row r="416">
      <c r="H416" s="129"/>
    </row>
    <row r="417">
      <c r="H417" s="129"/>
    </row>
    <row r="418">
      <c r="H418" s="129"/>
    </row>
    <row r="419">
      <c r="H419" s="129"/>
    </row>
    <row r="420">
      <c r="H420" s="129"/>
    </row>
    <row r="421">
      <c r="H421" s="129"/>
    </row>
    <row r="422">
      <c r="H422" s="129"/>
    </row>
    <row r="423">
      <c r="H423" s="129"/>
    </row>
    <row r="424">
      <c r="H424" s="129"/>
    </row>
    <row r="425">
      <c r="H425" s="129"/>
    </row>
    <row r="426">
      <c r="H426" s="129"/>
    </row>
    <row r="427">
      <c r="H427" s="129"/>
    </row>
    <row r="428">
      <c r="H428" s="129"/>
    </row>
    <row r="429">
      <c r="H429" s="129"/>
    </row>
    <row r="430">
      <c r="H430" s="129"/>
    </row>
    <row r="431">
      <c r="H431" s="129"/>
    </row>
    <row r="432">
      <c r="H432" s="129"/>
    </row>
    <row r="433">
      <c r="H433" s="129"/>
    </row>
    <row r="434">
      <c r="H434" s="129"/>
    </row>
    <row r="435">
      <c r="H435" s="129"/>
    </row>
    <row r="436">
      <c r="H436" s="129"/>
    </row>
    <row r="437">
      <c r="H437" s="129"/>
    </row>
    <row r="438">
      <c r="H438" s="129"/>
    </row>
    <row r="439">
      <c r="H439" s="129"/>
    </row>
    <row r="440">
      <c r="H440" s="129"/>
    </row>
    <row r="441">
      <c r="H441" s="129"/>
    </row>
    <row r="442">
      <c r="H442" s="129"/>
    </row>
    <row r="443">
      <c r="H443" s="129"/>
    </row>
    <row r="444">
      <c r="H444" s="129"/>
    </row>
    <row r="445">
      <c r="H445" s="129"/>
    </row>
    <row r="446">
      <c r="H446" s="129"/>
    </row>
    <row r="447">
      <c r="H447" s="129"/>
    </row>
    <row r="448">
      <c r="H448" s="129"/>
    </row>
    <row r="449">
      <c r="H449" s="129"/>
    </row>
    <row r="450">
      <c r="H450" s="129"/>
    </row>
    <row r="451">
      <c r="H451" s="129"/>
    </row>
    <row r="452">
      <c r="H452" s="129"/>
    </row>
    <row r="453">
      <c r="H453" s="129"/>
    </row>
    <row r="454">
      <c r="H454" s="129"/>
    </row>
    <row r="455">
      <c r="H455" s="129"/>
    </row>
    <row r="456">
      <c r="H456" s="129"/>
    </row>
    <row r="457">
      <c r="H457" s="129"/>
    </row>
    <row r="458">
      <c r="H458" s="129"/>
    </row>
    <row r="459">
      <c r="H459" s="129"/>
    </row>
    <row r="460">
      <c r="H460" s="129"/>
    </row>
    <row r="461">
      <c r="H461" s="129"/>
    </row>
    <row r="462">
      <c r="H462" s="129"/>
    </row>
    <row r="463">
      <c r="H463" s="129"/>
    </row>
    <row r="464">
      <c r="H464" s="129"/>
    </row>
    <row r="465">
      <c r="H465" s="129"/>
    </row>
    <row r="466">
      <c r="H466" s="129"/>
    </row>
    <row r="467">
      <c r="H467" s="129"/>
    </row>
    <row r="468">
      <c r="H468" s="129"/>
    </row>
    <row r="469">
      <c r="H469" s="129"/>
    </row>
    <row r="470">
      <c r="H470" s="129"/>
    </row>
    <row r="471">
      <c r="H471" s="129"/>
    </row>
    <row r="472">
      <c r="H472" s="129"/>
    </row>
    <row r="473">
      <c r="H473" s="129"/>
    </row>
    <row r="474">
      <c r="H474" s="129"/>
    </row>
    <row r="475">
      <c r="H475" s="129"/>
    </row>
    <row r="476">
      <c r="H476" s="129"/>
    </row>
    <row r="477">
      <c r="H477" s="129"/>
    </row>
    <row r="478">
      <c r="H478" s="129"/>
    </row>
    <row r="479">
      <c r="H479" s="129"/>
    </row>
    <row r="480">
      <c r="H480" s="129"/>
    </row>
    <row r="481">
      <c r="H481" s="129"/>
    </row>
    <row r="482">
      <c r="H482" s="129"/>
    </row>
    <row r="483">
      <c r="H483" s="129"/>
    </row>
    <row r="484">
      <c r="H484" s="129"/>
    </row>
    <row r="485">
      <c r="H485" s="129"/>
    </row>
    <row r="486">
      <c r="H486" s="129"/>
    </row>
    <row r="487">
      <c r="H487" s="129"/>
    </row>
    <row r="488">
      <c r="H488" s="129"/>
    </row>
    <row r="489">
      <c r="H489" s="129"/>
    </row>
    <row r="490">
      <c r="H490" s="129"/>
    </row>
    <row r="491">
      <c r="H491" s="129"/>
    </row>
    <row r="492">
      <c r="H492" s="129"/>
    </row>
    <row r="493">
      <c r="H493" s="129"/>
    </row>
    <row r="494">
      <c r="H494" s="129"/>
    </row>
    <row r="495">
      <c r="H495" s="129"/>
    </row>
    <row r="496">
      <c r="H496" s="129"/>
    </row>
    <row r="497">
      <c r="H497" s="129"/>
    </row>
    <row r="498">
      <c r="H498" s="129"/>
    </row>
    <row r="499">
      <c r="H499" s="129"/>
    </row>
    <row r="500">
      <c r="H500" s="129"/>
    </row>
    <row r="501">
      <c r="H501" s="129"/>
    </row>
    <row r="502">
      <c r="H502" s="129"/>
    </row>
    <row r="503">
      <c r="H503" s="129"/>
    </row>
    <row r="504">
      <c r="H504" s="129"/>
    </row>
    <row r="505">
      <c r="H505" s="129"/>
    </row>
    <row r="506">
      <c r="H506" s="129"/>
    </row>
    <row r="507">
      <c r="H507" s="129"/>
    </row>
    <row r="508">
      <c r="H508" s="129"/>
    </row>
    <row r="509">
      <c r="H509" s="129"/>
    </row>
    <row r="510">
      <c r="H510" s="129"/>
    </row>
    <row r="511">
      <c r="H511" s="129"/>
    </row>
    <row r="512">
      <c r="H512" s="129"/>
    </row>
    <row r="513">
      <c r="H513" s="129"/>
    </row>
    <row r="514">
      <c r="H514" s="129"/>
    </row>
    <row r="515">
      <c r="H515" s="129"/>
    </row>
    <row r="516">
      <c r="H516" s="129"/>
    </row>
    <row r="517">
      <c r="H517" s="129"/>
    </row>
    <row r="518">
      <c r="H518" s="129"/>
    </row>
    <row r="519">
      <c r="H519" s="129"/>
    </row>
    <row r="520">
      <c r="H520" s="129"/>
    </row>
    <row r="521">
      <c r="H521" s="129"/>
    </row>
    <row r="522">
      <c r="H522" s="129"/>
    </row>
    <row r="523">
      <c r="H523" s="129"/>
    </row>
    <row r="524">
      <c r="H524" s="129"/>
    </row>
    <row r="525">
      <c r="H525" s="129"/>
    </row>
    <row r="526">
      <c r="H526" s="129"/>
    </row>
    <row r="527">
      <c r="H527" s="129"/>
    </row>
    <row r="528">
      <c r="H528" s="129"/>
    </row>
    <row r="529">
      <c r="H529" s="129"/>
    </row>
    <row r="530">
      <c r="H530" s="129"/>
    </row>
    <row r="531">
      <c r="H531" s="129"/>
    </row>
    <row r="532">
      <c r="H532" s="129"/>
    </row>
    <row r="533">
      <c r="H533" s="129"/>
    </row>
    <row r="534">
      <c r="H534" s="129"/>
    </row>
    <row r="535">
      <c r="H535" s="129"/>
    </row>
    <row r="536">
      <c r="H536" s="129"/>
    </row>
    <row r="537">
      <c r="H537" s="129"/>
    </row>
    <row r="538">
      <c r="H538" s="129"/>
    </row>
    <row r="539">
      <c r="H539" s="129"/>
    </row>
    <row r="540">
      <c r="H540" s="129"/>
    </row>
    <row r="541">
      <c r="H541" s="129"/>
    </row>
    <row r="542">
      <c r="H542" s="129"/>
    </row>
    <row r="543">
      <c r="H543" s="129"/>
    </row>
    <row r="544">
      <c r="H544" s="129"/>
    </row>
    <row r="545">
      <c r="H545" s="129"/>
    </row>
    <row r="546">
      <c r="H546" s="129"/>
    </row>
    <row r="547">
      <c r="H547" s="129"/>
    </row>
    <row r="548">
      <c r="H548" s="129"/>
    </row>
    <row r="549">
      <c r="H549" s="129"/>
    </row>
    <row r="550">
      <c r="H550" s="129"/>
    </row>
    <row r="551">
      <c r="H551" s="129"/>
    </row>
    <row r="552">
      <c r="H552" s="129"/>
    </row>
    <row r="553">
      <c r="H553" s="129"/>
    </row>
    <row r="554">
      <c r="H554" s="129"/>
    </row>
    <row r="555">
      <c r="H555" s="129"/>
    </row>
    <row r="556">
      <c r="H556" s="129"/>
    </row>
    <row r="557">
      <c r="H557" s="129"/>
    </row>
    <row r="558">
      <c r="H558" s="129"/>
    </row>
    <row r="559">
      <c r="H559" s="129"/>
    </row>
    <row r="560">
      <c r="H560" s="129"/>
    </row>
    <row r="561">
      <c r="H561" s="129"/>
    </row>
    <row r="562">
      <c r="H562" s="129"/>
    </row>
    <row r="563">
      <c r="H563" s="129"/>
    </row>
    <row r="564">
      <c r="H564" s="129"/>
    </row>
    <row r="565">
      <c r="H565" s="129"/>
    </row>
    <row r="566">
      <c r="H566" s="129"/>
    </row>
    <row r="567">
      <c r="H567" s="129"/>
    </row>
    <row r="568">
      <c r="H568" s="129"/>
    </row>
    <row r="569">
      <c r="H569" s="129"/>
    </row>
    <row r="570">
      <c r="H570" s="129"/>
    </row>
    <row r="571">
      <c r="H571" s="129"/>
    </row>
    <row r="572">
      <c r="H572" s="129"/>
    </row>
    <row r="573">
      <c r="H573" s="129"/>
    </row>
    <row r="574">
      <c r="H574" s="129"/>
    </row>
    <row r="575">
      <c r="H575" s="129"/>
    </row>
    <row r="576">
      <c r="H576" s="129"/>
    </row>
    <row r="577">
      <c r="H577" s="129"/>
    </row>
    <row r="578">
      <c r="H578" s="129"/>
    </row>
    <row r="579">
      <c r="H579" s="129"/>
    </row>
    <row r="580">
      <c r="H580" s="129"/>
    </row>
    <row r="581">
      <c r="H581" s="129"/>
    </row>
    <row r="582">
      <c r="H582" s="129"/>
    </row>
    <row r="583">
      <c r="H583" s="129"/>
    </row>
    <row r="584">
      <c r="H584" s="129"/>
    </row>
    <row r="585">
      <c r="H585" s="129"/>
    </row>
    <row r="586">
      <c r="H586" s="129"/>
    </row>
    <row r="587">
      <c r="H587" s="129"/>
    </row>
    <row r="588">
      <c r="H588" s="129"/>
    </row>
    <row r="589">
      <c r="H589" s="129"/>
    </row>
    <row r="590">
      <c r="H590" s="129"/>
    </row>
    <row r="591">
      <c r="H591" s="129"/>
    </row>
    <row r="592">
      <c r="H592" s="129"/>
    </row>
    <row r="593">
      <c r="H593" s="129"/>
    </row>
    <row r="594">
      <c r="H594" s="129"/>
    </row>
    <row r="595">
      <c r="H595" s="129"/>
    </row>
    <row r="596">
      <c r="H596" s="129"/>
    </row>
    <row r="597">
      <c r="H597" s="129"/>
    </row>
    <row r="598">
      <c r="H598" s="129"/>
    </row>
    <row r="599">
      <c r="H599" s="129"/>
    </row>
    <row r="600">
      <c r="H600" s="129"/>
    </row>
    <row r="601">
      <c r="H601" s="129"/>
    </row>
    <row r="602">
      <c r="H602" s="129"/>
    </row>
    <row r="603">
      <c r="H603" s="129"/>
    </row>
    <row r="604">
      <c r="H604" s="129"/>
    </row>
    <row r="605">
      <c r="H605" s="129"/>
    </row>
    <row r="606">
      <c r="H606" s="129"/>
    </row>
    <row r="607">
      <c r="H607" s="129"/>
    </row>
    <row r="608">
      <c r="H608" s="129"/>
    </row>
    <row r="609">
      <c r="H609" s="129"/>
    </row>
    <row r="610">
      <c r="H610" s="129"/>
    </row>
    <row r="611">
      <c r="H611" s="129"/>
    </row>
    <row r="612">
      <c r="H612" s="129"/>
    </row>
    <row r="613">
      <c r="H613" s="129"/>
    </row>
    <row r="614">
      <c r="H614" s="129"/>
    </row>
    <row r="615">
      <c r="H615" s="129"/>
    </row>
    <row r="616">
      <c r="H616" s="129"/>
    </row>
    <row r="617">
      <c r="H617" s="129"/>
    </row>
    <row r="618">
      <c r="H618" s="129"/>
    </row>
    <row r="619">
      <c r="H619" s="129"/>
    </row>
    <row r="620">
      <c r="H620" s="129"/>
    </row>
    <row r="621">
      <c r="H621" s="129"/>
    </row>
    <row r="622">
      <c r="H622" s="129"/>
    </row>
    <row r="623">
      <c r="H623" s="129"/>
    </row>
    <row r="624">
      <c r="H624" s="129"/>
    </row>
    <row r="625">
      <c r="H625" s="129"/>
    </row>
    <row r="626">
      <c r="H626" s="129"/>
    </row>
    <row r="627">
      <c r="H627" s="129"/>
    </row>
    <row r="628">
      <c r="H628" s="129"/>
    </row>
    <row r="629">
      <c r="H629" s="129"/>
    </row>
    <row r="630">
      <c r="H630" s="129"/>
    </row>
    <row r="631">
      <c r="H631" s="129"/>
    </row>
    <row r="632">
      <c r="H632" s="129"/>
    </row>
    <row r="633">
      <c r="H633" s="129"/>
    </row>
    <row r="634">
      <c r="H634" s="129"/>
    </row>
    <row r="635">
      <c r="H635" s="129"/>
    </row>
    <row r="636">
      <c r="H636" s="129"/>
    </row>
    <row r="637">
      <c r="H637" s="129"/>
    </row>
    <row r="638">
      <c r="H638" s="129"/>
    </row>
    <row r="639">
      <c r="H639" s="129"/>
    </row>
    <row r="640">
      <c r="H640" s="129"/>
    </row>
    <row r="641">
      <c r="H641" s="129"/>
    </row>
    <row r="642">
      <c r="H642" s="129"/>
    </row>
    <row r="643">
      <c r="H643" s="129"/>
    </row>
    <row r="644">
      <c r="H644" s="129"/>
    </row>
    <row r="645">
      <c r="H645" s="129"/>
    </row>
    <row r="646">
      <c r="H646" s="129"/>
    </row>
    <row r="647">
      <c r="H647" s="129"/>
    </row>
    <row r="648">
      <c r="H648" s="129"/>
    </row>
    <row r="649">
      <c r="H649" s="129"/>
    </row>
    <row r="650">
      <c r="H650" s="129"/>
    </row>
    <row r="651">
      <c r="H651" s="129"/>
    </row>
    <row r="652">
      <c r="H652" s="129"/>
    </row>
    <row r="653">
      <c r="H653" s="129"/>
    </row>
    <row r="654">
      <c r="H654" s="129"/>
    </row>
    <row r="655">
      <c r="H655" s="129"/>
    </row>
    <row r="656">
      <c r="H656" s="129"/>
    </row>
    <row r="657">
      <c r="H657" s="129"/>
    </row>
    <row r="658">
      <c r="H658" s="129"/>
    </row>
    <row r="659">
      <c r="H659" s="129"/>
    </row>
    <row r="660">
      <c r="H660" s="129"/>
    </row>
    <row r="661">
      <c r="H661" s="129"/>
    </row>
    <row r="662">
      <c r="H662" s="129"/>
    </row>
    <row r="663">
      <c r="H663" s="129"/>
    </row>
    <row r="664">
      <c r="H664" s="129"/>
    </row>
    <row r="665">
      <c r="H665" s="129"/>
    </row>
    <row r="666">
      <c r="H666" s="129"/>
    </row>
    <row r="667">
      <c r="H667" s="129"/>
    </row>
    <row r="668">
      <c r="H668" s="129"/>
    </row>
    <row r="669">
      <c r="H669" s="129"/>
    </row>
    <row r="670">
      <c r="H670" s="129"/>
    </row>
    <row r="671">
      <c r="H671" s="129"/>
    </row>
    <row r="672">
      <c r="H672" s="129"/>
    </row>
    <row r="673">
      <c r="H673" s="129"/>
    </row>
    <row r="674">
      <c r="H674" s="129"/>
    </row>
    <row r="675">
      <c r="H675" s="129"/>
    </row>
    <row r="676">
      <c r="H676" s="129"/>
    </row>
    <row r="677">
      <c r="H677" s="129"/>
    </row>
    <row r="678">
      <c r="H678" s="129"/>
    </row>
    <row r="679">
      <c r="H679" s="129"/>
    </row>
    <row r="680">
      <c r="H680" s="129"/>
    </row>
    <row r="681">
      <c r="H681" s="129"/>
    </row>
    <row r="682">
      <c r="H682" s="129"/>
    </row>
    <row r="683">
      <c r="H683" s="129"/>
    </row>
    <row r="684">
      <c r="H684" s="129"/>
    </row>
    <row r="685">
      <c r="H685" s="129"/>
    </row>
    <row r="686">
      <c r="H686" s="129"/>
    </row>
    <row r="687">
      <c r="H687" s="129"/>
    </row>
    <row r="688">
      <c r="H688" s="129"/>
    </row>
    <row r="689">
      <c r="H689" s="129"/>
    </row>
    <row r="690">
      <c r="H690" s="129"/>
    </row>
    <row r="691">
      <c r="H691" s="129"/>
    </row>
    <row r="692">
      <c r="H692" s="129"/>
    </row>
    <row r="693">
      <c r="H693" s="129"/>
    </row>
    <row r="694">
      <c r="H694" s="129"/>
    </row>
    <row r="695">
      <c r="H695" s="129"/>
    </row>
    <row r="696">
      <c r="H696" s="129"/>
    </row>
    <row r="697">
      <c r="H697" s="129"/>
    </row>
    <row r="698">
      <c r="H698" s="129"/>
    </row>
    <row r="699">
      <c r="H699" s="129"/>
    </row>
    <row r="700">
      <c r="H700" s="129"/>
    </row>
    <row r="701">
      <c r="H701" s="129"/>
    </row>
    <row r="702">
      <c r="H702" s="129"/>
    </row>
    <row r="703">
      <c r="H703" s="129"/>
    </row>
    <row r="704">
      <c r="H704" s="129"/>
    </row>
    <row r="705">
      <c r="H705" s="129"/>
    </row>
    <row r="706">
      <c r="H706" s="129"/>
    </row>
    <row r="707">
      <c r="H707" s="129"/>
    </row>
    <row r="708">
      <c r="H708" s="129"/>
    </row>
    <row r="709">
      <c r="H709" s="129"/>
    </row>
    <row r="710">
      <c r="H710" s="129"/>
    </row>
    <row r="711">
      <c r="H711" s="129"/>
    </row>
    <row r="712">
      <c r="H712" s="129"/>
    </row>
    <row r="713">
      <c r="H713" s="129"/>
    </row>
    <row r="714">
      <c r="H714" s="129"/>
    </row>
    <row r="715">
      <c r="H715" s="129"/>
    </row>
    <row r="716">
      <c r="H716" s="129"/>
    </row>
    <row r="717">
      <c r="H717" s="129"/>
    </row>
    <row r="718">
      <c r="H718" s="129"/>
    </row>
    <row r="719">
      <c r="H719" s="129"/>
    </row>
    <row r="720">
      <c r="H720" s="129"/>
    </row>
    <row r="721">
      <c r="H721" s="129"/>
    </row>
    <row r="722">
      <c r="H722" s="129"/>
    </row>
    <row r="723">
      <c r="H723" s="129"/>
    </row>
    <row r="724">
      <c r="H724" s="129"/>
    </row>
    <row r="725">
      <c r="H725" s="129"/>
    </row>
    <row r="726">
      <c r="H726" s="129"/>
    </row>
    <row r="727">
      <c r="H727" s="129"/>
    </row>
    <row r="728">
      <c r="H728" s="129"/>
    </row>
    <row r="729">
      <c r="H729" s="129"/>
    </row>
    <row r="730">
      <c r="H730" s="129"/>
    </row>
    <row r="731">
      <c r="H731" s="129"/>
    </row>
    <row r="732">
      <c r="H732" s="129"/>
    </row>
    <row r="733">
      <c r="H733" s="129"/>
    </row>
    <row r="734">
      <c r="H734" s="129"/>
    </row>
    <row r="735">
      <c r="H735" s="129"/>
    </row>
    <row r="736">
      <c r="H736" s="129"/>
    </row>
    <row r="737">
      <c r="H737" s="129"/>
    </row>
    <row r="738">
      <c r="H738" s="129"/>
    </row>
    <row r="739">
      <c r="H739" s="129"/>
    </row>
    <row r="740">
      <c r="H740" s="129"/>
    </row>
    <row r="741">
      <c r="H741" s="129"/>
    </row>
    <row r="742">
      <c r="H742" s="129"/>
    </row>
    <row r="743">
      <c r="H743" s="129"/>
    </row>
    <row r="744">
      <c r="H744" s="129"/>
    </row>
    <row r="745">
      <c r="H745" s="129"/>
    </row>
    <row r="746">
      <c r="H746" s="129"/>
    </row>
    <row r="747">
      <c r="H747" s="129"/>
    </row>
    <row r="748">
      <c r="H748" s="129"/>
    </row>
    <row r="749">
      <c r="H749" s="129"/>
    </row>
    <row r="750">
      <c r="H750" s="129"/>
    </row>
    <row r="751">
      <c r="H751" s="129"/>
    </row>
    <row r="752">
      <c r="H752" s="129"/>
    </row>
    <row r="753">
      <c r="H753" s="129"/>
    </row>
    <row r="754">
      <c r="H754" s="129"/>
    </row>
    <row r="755">
      <c r="H755" s="129"/>
    </row>
    <row r="756">
      <c r="H756" s="129"/>
    </row>
    <row r="757">
      <c r="H757" s="129"/>
    </row>
    <row r="758">
      <c r="H758" s="129"/>
    </row>
    <row r="759">
      <c r="H759" s="129"/>
    </row>
    <row r="760">
      <c r="H760" s="129"/>
    </row>
    <row r="761">
      <c r="H761" s="129"/>
    </row>
    <row r="762">
      <c r="H762" s="129"/>
    </row>
    <row r="763">
      <c r="H763" s="129"/>
    </row>
    <row r="764">
      <c r="H764" s="129"/>
    </row>
    <row r="765">
      <c r="H765" s="129"/>
    </row>
    <row r="766">
      <c r="H766" s="129"/>
    </row>
    <row r="767">
      <c r="H767" s="129"/>
    </row>
    <row r="768">
      <c r="H768" s="129"/>
    </row>
    <row r="769">
      <c r="H769" s="129"/>
    </row>
    <row r="770">
      <c r="H770" s="129"/>
    </row>
    <row r="771">
      <c r="H771" s="129"/>
    </row>
    <row r="772">
      <c r="H772" s="129"/>
    </row>
    <row r="773">
      <c r="H773" s="129"/>
    </row>
    <row r="774">
      <c r="H774" s="129"/>
    </row>
    <row r="775">
      <c r="H775" s="129"/>
    </row>
    <row r="776">
      <c r="H776" s="129"/>
    </row>
    <row r="777">
      <c r="H777" s="129"/>
    </row>
    <row r="778">
      <c r="H778" s="129"/>
    </row>
    <row r="779">
      <c r="H779" s="129"/>
    </row>
    <row r="780">
      <c r="H780" s="129"/>
    </row>
    <row r="781">
      <c r="H781" s="129"/>
    </row>
    <row r="782">
      <c r="H782" s="129"/>
    </row>
    <row r="783">
      <c r="H783" s="129"/>
    </row>
    <row r="784">
      <c r="H784" s="129"/>
    </row>
    <row r="785">
      <c r="H785" s="129"/>
    </row>
    <row r="786">
      <c r="H786" s="129"/>
    </row>
    <row r="787">
      <c r="H787" s="129"/>
    </row>
    <row r="788">
      <c r="H788" s="129"/>
    </row>
    <row r="789">
      <c r="H789" s="129"/>
    </row>
    <row r="790">
      <c r="H790" s="129"/>
    </row>
    <row r="791">
      <c r="H791" s="129"/>
    </row>
    <row r="792">
      <c r="H792" s="129"/>
    </row>
    <row r="793">
      <c r="H793" s="129"/>
    </row>
    <row r="794">
      <c r="H794" s="129"/>
    </row>
    <row r="795">
      <c r="H795" s="129"/>
    </row>
    <row r="796">
      <c r="H796" s="129"/>
    </row>
    <row r="797">
      <c r="H797" s="129"/>
    </row>
    <row r="798">
      <c r="H798" s="129"/>
    </row>
    <row r="799">
      <c r="H799" s="129"/>
    </row>
    <row r="800">
      <c r="H800" s="129"/>
    </row>
    <row r="801">
      <c r="H801" s="129"/>
    </row>
    <row r="802">
      <c r="H802" s="129"/>
    </row>
    <row r="803">
      <c r="H803" s="129"/>
    </row>
    <row r="804">
      <c r="H804" s="129"/>
    </row>
    <row r="805">
      <c r="H805" s="129"/>
    </row>
    <row r="806">
      <c r="H806" s="129"/>
    </row>
    <row r="807">
      <c r="H807" s="129"/>
    </row>
    <row r="808">
      <c r="H808" s="129"/>
    </row>
    <row r="809">
      <c r="H809" s="129"/>
    </row>
    <row r="810">
      <c r="H810" s="129"/>
    </row>
    <row r="811">
      <c r="H811" s="129"/>
    </row>
    <row r="812">
      <c r="H812" s="129"/>
    </row>
    <row r="813">
      <c r="H813" s="129"/>
    </row>
    <row r="814">
      <c r="H814" s="129"/>
    </row>
    <row r="815">
      <c r="H815" s="129"/>
    </row>
    <row r="816">
      <c r="H816" s="129"/>
    </row>
    <row r="817">
      <c r="H817" s="129"/>
    </row>
    <row r="818">
      <c r="H818" s="129"/>
    </row>
    <row r="819">
      <c r="H819" s="129"/>
    </row>
    <row r="820">
      <c r="H820" s="129"/>
    </row>
    <row r="821">
      <c r="H821" s="129"/>
    </row>
    <row r="822">
      <c r="H822" s="129"/>
    </row>
    <row r="823">
      <c r="H823" s="129"/>
    </row>
    <row r="824">
      <c r="H824" s="129"/>
    </row>
    <row r="825">
      <c r="H825" s="129"/>
    </row>
    <row r="826">
      <c r="H826" s="129"/>
    </row>
    <row r="827">
      <c r="H827" s="129"/>
    </row>
    <row r="828">
      <c r="H828" s="129"/>
    </row>
    <row r="829">
      <c r="H829" s="129"/>
    </row>
    <row r="830">
      <c r="H830" s="129"/>
    </row>
    <row r="831">
      <c r="H831" s="129"/>
    </row>
    <row r="832">
      <c r="H832" s="129"/>
    </row>
    <row r="833">
      <c r="H833" s="129"/>
    </row>
    <row r="834">
      <c r="H834" s="129"/>
    </row>
    <row r="835">
      <c r="H835" s="129"/>
    </row>
    <row r="836">
      <c r="H836" s="129"/>
    </row>
    <row r="837">
      <c r="H837" s="129"/>
    </row>
    <row r="838">
      <c r="H838" s="129"/>
    </row>
    <row r="839">
      <c r="H839" s="129"/>
    </row>
    <row r="840">
      <c r="H840" s="129"/>
    </row>
    <row r="841">
      <c r="H841" s="129"/>
    </row>
    <row r="842">
      <c r="H842" s="129"/>
    </row>
    <row r="843">
      <c r="H843" s="129"/>
    </row>
    <row r="844">
      <c r="H844" s="129"/>
    </row>
    <row r="845">
      <c r="H845" s="129"/>
    </row>
    <row r="846">
      <c r="H846" s="129"/>
    </row>
    <row r="847">
      <c r="H847" s="129"/>
    </row>
    <row r="848">
      <c r="H848" s="129"/>
    </row>
    <row r="849">
      <c r="H849" s="129"/>
    </row>
    <row r="850">
      <c r="H850" s="129"/>
    </row>
    <row r="851">
      <c r="H851" s="129"/>
    </row>
    <row r="852">
      <c r="H852" s="129"/>
    </row>
    <row r="853">
      <c r="H853" s="129"/>
    </row>
    <row r="854">
      <c r="H854" s="129"/>
    </row>
    <row r="855">
      <c r="H855" s="129"/>
    </row>
    <row r="856">
      <c r="H856" s="129"/>
    </row>
    <row r="857">
      <c r="H857" s="129"/>
    </row>
    <row r="858">
      <c r="H858" s="129"/>
    </row>
    <row r="859">
      <c r="H859" s="129"/>
    </row>
    <row r="860">
      <c r="H860" s="129"/>
    </row>
    <row r="861">
      <c r="H861" s="129"/>
    </row>
    <row r="862">
      <c r="H862" s="129"/>
    </row>
    <row r="863">
      <c r="H863" s="129"/>
    </row>
    <row r="864">
      <c r="H864" s="129"/>
    </row>
    <row r="865">
      <c r="H865" s="129"/>
    </row>
    <row r="866">
      <c r="H866" s="129"/>
    </row>
    <row r="867">
      <c r="H867" s="129"/>
    </row>
    <row r="868">
      <c r="H868" s="129"/>
    </row>
    <row r="869">
      <c r="H869" s="129"/>
    </row>
    <row r="870">
      <c r="H870" s="129"/>
    </row>
    <row r="871">
      <c r="H871" s="129"/>
    </row>
    <row r="872">
      <c r="H872" s="129"/>
    </row>
    <row r="873">
      <c r="H873" s="129"/>
    </row>
    <row r="874">
      <c r="H874" s="129"/>
    </row>
    <row r="875">
      <c r="H875" s="129"/>
    </row>
    <row r="876">
      <c r="H876" s="129"/>
    </row>
    <row r="877">
      <c r="H877" s="129"/>
    </row>
    <row r="878">
      <c r="H878" s="129"/>
    </row>
    <row r="879">
      <c r="H879" s="129"/>
    </row>
    <row r="880">
      <c r="H880" s="129"/>
    </row>
    <row r="881">
      <c r="H881" s="129"/>
    </row>
    <row r="882">
      <c r="H882" s="129"/>
    </row>
    <row r="883">
      <c r="H883" s="129"/>
    </row>
    <row r="884">
      <c r="H884" s="129"/>
    </row>
    <row r="885">
      <c r="H885" s="129"/>
    </row>
    <row r="886">
      <c r="H886" s="129"/>
    </row>
    <row r="887">
      <c r="H887" s="129"/>
    </row>
    <row r="888">
      <c r="H888" s="129"/>
    </row>
    <row r="889">
      <c r="H889" s="129"/>
    </row>
    <row r="890">
      <c r="H890" s="129"/>
    </row>
    <row r="891">
      <c r="H891" s="129"/>
    </row>
    <row r="892">
      <c r="H892" s="129"/>
    </row>
    <row r="893">
      <c r="H893" s="129"/>
    </row>
    <row r="894">
      <c r="H894" s="129"/>
    </row>
    <row r="895">
      <c r="H895" s="129"/>
    </row>
    <row r="896">
      <c r="H896" s="129"/>
    </row>
    <row r="897">
      <c r="H897" s="129"/>
    </row>
    <row r="898">
      <c r="H898" s="129"/>
    </row>
    <row r="899">
      <c r="H899" s="129"/>
    </row>
    <row r="900">
      <c r="H900" s="129"/>
    </row>
    <row r="901">
      <c r="H901" s="129"/>
    </row>
    <row r="902">
      <c r="H902" s="129"/>
    </row>
    <row r="903">
      <c r="H903" s="129"/>
    </row>
    <row r="904">
      <c r="H904" s="129"/>
    </row>
    <row r="905">
      <c r="H905" s="129"/>
    </row>
    <row r="906">
      <c r="H906" s="129"/>
    </row>
    <row r="907">
      <c r="H907" s="129"/>
    </row>
    <row r="908">
      <c r="H908" s="129"/>
    </row>
    <row r="909">
      <c r="H909" s="129"/>
    </row>
    <row r="910">
      <c r="H910" s="129"/>
    </row>
    <row r="911">
      <c r="H911" s="129"/>
    </row>
    <row r="912">
      <c r="H912" s="129"/>
    </row>
    <row r="913">
      <c r="H913" s="129"/>
    </row>
    <row r="914">
      <c r="H914" s="129"/>
    </row>
    <row r="915">
      <c r="H915" s="129"/>
    </row>
    <row r="916">
      <c r="H916" s="129"/>
    </row>
    <row r="917">
      <c r="H917" s="129"/>
    </row>
    <row r="918">
      <c r="H918" s="129"/>
    </row>
    <row r="919">
      <c r="H919" s="129"/>
    </row>
    <row r="920">
      <c r="H920" s="129"/>
    </row>
    <row r="921">
      <c r="H921" s="129"/>
    </row>
    <row r="922">
      <c r="H922" s="129"/>
    </row>
    <row r="923">
      <c r="H923" s="129"/>
    </row>
    <row r="924">
      <c r="H924" s="129"/>
    </row>
    <row r="925">
      <c r="H925" s="129"/>
    </row>
    <row r="926">
      <c r="H926" s="129"/>
    </row>
    <row r="927">
      <c r="H927" s="129"/>
    </row>
    <row r="928">
      <c r="H928" s="129"/>
    </row>
    <row r="929">
      <c r="H929" s="129"/>
    </row>
    <row r="930">
      <c r="H930" s="129"/>
    </row>
    <row r="931">
      <c r="H931" s="129"/>
    </row>
    <row r="932">
      <c r="H932" s="129"/>
    </row>
    <row r="933">
      <c r="H933" s="129"/>
    </row>
    <row r="934">
      <c r="H934" s="129"/>
    </row>
    <row r="935">
      <c r="H935" s="129"/>
    </row>
    <row r="936">
      <c r="H936" s="129"/>
    </row>
    <row r="937">
      <c r="H937" s="129"/>
    </row>
    <row r="938">
      <c r="H938" s="129"/>
    </row>
    <row r="939">
      <c r="H939" s="129"/>
    </row>
    <row r="940">
      <c r="H940" s="129"/>
    </row>
    <row r="941">
      <c r="H941" s="129"/>
    </row>
    <row r="942">
      <c r="H942" s="129"/>
    </row>
    <row r="943">
      <c r="H943" s="129"/>
    </row>
    <row r="944">
      <c r="H944" s="129"/>
    </row>
    <row r="945">
      <c r="H945" s="129"/>
    </row>
    <row r="946">
      <c r="H946" s="129"/>
    </row>
    <row r="947">
      <c r="H947" s="129"/>
    </row>
    <row r="948">
      <c r="H948" s="129"/>
    </row>
    <row r="949">
      <c r="H949" s="129"/>
    </row>
    <row r="950">
      <c r="H950" s="129"/>
    </row>
    <row r="951">
      <c r="H951" s="129"/>
    </row>
    <row r="952">
      <c r="H952" s="129"/>
    </row>
    <row r="953">
      <c r="H953" s="129"/>
    </row>
    <row r="954">
      <c r="H954" s="129"/>
    </row>
    <row r="955">
      <c r="H955" s="129"/>
    </row>
    <row r="956">
      <c r="H956" s="129"/>
    </row>
    <row r="957">
      <c r="H957" s="129"/>
    </row>
    <row r="958">
      <c r="H958" s="129"/>
    </row>
    <row r="959">
      <c r="H959" s="129"/>
    </row>
    <row r="960">
      <c r="H960" s="129"/>
    </row>
    <row r="961">
      <c r="H961" s="129"/>
    </row>
    <row r="962">
      <c r="H962" s="129"/>
    </row>
    <row r="963">
      <c r="H963" s="129"/>
    </row>
    <row r="964">
      <c r="H964" s="129"/>
    </row>
    <row r="965">
      <c r="H965" s="129"/>
    </row>
    <row r="966">
      <c r="H966" s="129"/>
    </row>
    <row r="967">
      <c r="H967" s="129"/>
    </row>
    <row r="968">
      <c r="H968" s="129"/>
    </row>
    <row r="969">
      <c r="H969" s="129"/>
    </row>
    <row r="970">
      <c r="H970" s="129"/>
    </row>
    <row r="971">
      <c r="H971" s="129"/>
    </row>
    <row r="972">
      <c r="H972" s="129"/>
    </row>
    <row r="973">
      <c r="H973" s="129"/>
    </row>
    <row r="974">
      <c r="H974" s="129"/>
    </row>
    <row r="975">
      <c r="H975" s="129"/>
    </row>
    <row r="976">
      <c r="H976" s="129"/>
    </row>
    <row r="977">
      <c r="H977" s="129"/>
    </row>
    <row r="978">
      <c r="H978" s="129"/>
    </row>
    <row r="979">
      <c r="H979" s="129"/>
    </row>
    <row r="980">
      <c r="H980" s="129"/>
    </row>
    <row r="981">
      <c r="H981" s="129"/>
    </row>
    <row r="982">
      <c r="H982" s="129"/>
    </row>
    <row r="983">
      <c r="H983" s="129"/>
    </row>
    <row r="984">
      <c r="H984" s="129"/>
    </row>
    <row r="985">
      <c r="H985" s="129"/>
    </row>
    <row r="986">
      <c r="H986" s="129"/>
    </row>
    <row r="987">
      <c r="H987" s="129"/>
    </row>
    <row r="988">
      <c r="H988" s="129"/>
    </row>
    <row r="989">
      <c r="H989" s="129"/>
    </row>
    <row r="990">
      <c r="H990" s="129"/>
    </row>
    <row r="991">
      <c r="H991" s="129"/>
    </row>
    <row r="992">
      <c r="H992" s="129"/>
    </row>
    <row r="993">
      <c r="H993" s="128"/>
    </row>
    <row r="994">
      <c r="H994" s="128"/>
    </row>
    <row r="995">
      <c r="H995" s="128"/>
    </row>
    <row r="996">
      <c r="H996" s="12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7.86"/>
    <col customWidth="1" min="3" max="3" width="25.43"/>
    <col customWidth="1" min="4" max="4" width="31.86"/>
    <col customWidth="1" min="5" max="5" width="33.0"/>
    <col customWidth="1" min="6" max="6" width="36.43"/>
  </cols>
  <sheetData>
    <row r="1">
      <c r="A1" s="65" t="s">
        <v>144</v>
      </c>
      <c r="B1" s="106" t="s">
        <v>46</v>
      </c>
      <c r="C1" s="106" t="s">
        <v>47</v>
      </c>
      <c r="D1" s="147" t="s">
        <v>48</v>
      </c>
      <c r="E1" s="134" t="s">
        <v>117</v>
      </c>
      <c r="F1" s="1" t="s">
        <v>118</v>
      </c>
      <c r="G1" s="4"/>
      <c r="H1" s="69" t="s">
        <v>119</v>
      </c>
      <c r="I1" s="4"/>
      <c r="J1" s="4"/>
      <c r="K1" s="4"/>
      <c r="L1" s="69" t="s">
        <v>120</v>
      </c>
      <c r="M1" s="4"/>
      <c r="N1" s="4"/>
      <c r="O1" s="4"/>
      <c r="P1" s="69" t="s">
        <v>121</v>
      </c>
      <c r="Q1" s="4"/>
      <c r="R1" s="4"/>
      <c r="S1" s="69" t="s">
        <v>122</v>
      </c>
      <c r="T1" s="4"/>
      <c r="U1" s="4"/>
      <c r="V1" s="69" t="s">
        <v>123</v>
      </c>
      <c r="W1" s="4"/>
      <c r="X1" s="4"/>
    </row>
    <row r="2">
      <c r="A2" s="5">
        <v>43176.0</v>
      </c>
      <c r="B2" s="77" t="s">
        <v>30</v>
      </c>
      <c r="C2" s="110">
        <v>43176.27638888889</v>
      </c>
      <c r="D2" s="148">
        <f>C2-A69</f>
        <v>0.2763888889</v>
      </c>
      <c r="E2" s="141"/>
      <c r="F2" s="96" t="s">
        <v>145</v>
      </c>
      <c r="G2" s="4"/>
      <c r="H2" s="21" t="s">
        <v>187</v>
      </c>
      <c r="I2" s="4"/>
      <c r="J2" s="4"/>
      <c r="K2" s="4"/>
      <c r="L2" s="4"/>
      <c r="M2" s="4"/>
      <c r="N2" s="4"/>
      <c r="O2" s="4"/>
      <c r="P2" s="21" t="s">
        <v>55</v>
      </c>
      <c r="Q2" s="4"/>
      <c r="R2" s="4"/>
      <c r="S2" s="97" t="s">
        <v>188</v>
      </c>
      <c r="T2" s="4"/>
      <c r="U2" s="4"/>
      <c r="V2" s="97" t="s">
        <v>189</v>
      </c>
      <c r="W2" s="4"/>
      <c r="X2" s="4"/>
    </row>
    <row r="3">
      <c r="A3" s="76"/>
      <c r="B3" s="77" t="s">
        <v>30</v>
      </c>
      <c r="C3" s="110">
        <v>43176.29375</v>
      </c>
      <c r="D3" s="148">
        <f>C3-A69</f>
        <v>0.29375</v>
      </c>
      <c r="E3" s="136">
        <f t="shared" ref="E3:E22" si="1">60*24*(D3-D2)</f>
        <v>25</v>
      </c>
      <c r="F3" s="96" t="s">
        <v>145</v>
      </c>
      <c r="G3" s="4"/>
      <c r="H3" s="4"/>
      <c r="I3" s="4"/>
      <c r="J3" s="4"/>
      <c r="K3" s="4"/>
      <c r="L3" s="4"/>
      <c r="M3" s="21" t="s">
        <v>55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6"/>
      <c r="B4" s="77" t="s">
        <v>30</v>
      </c>
      <c r="C4" s="110">
        <v>43176.308333333334</v>
      </c>
      <c r="D4" s="148">
        <f>C4-A69</f>
        <v>0.3083333333</v>
      </c>
      <c r="E4" s="136">
        <f t="shared" si="1"/>
        <v>21.00000001</v>
      </c>
      <c r="F4" s="96" t="s">
        <v>145</v>
      </c>
      <c r="G4" s="4"/>
      <c r="H4" s="4"/>
      <c r="I4" s="19"/>
      <c r="J4" s="4"/>
      <c r="K4" s="4"/>
      <c r="L4" s="4"/>
      <c r="M4" s="4"/>
      <c r="N4" s="4"/>
      <c r="O4" s="4"/>
      <c r="P4" s="21" t="s">
        <v>56</v>
      </c>
      <c r="Q4" s="21" t="s">
        <v>57</v>
      </c>
      <c r="R4" s="4"/>
      <c r="S4" s="4"/>
      <c r="T4" s="4"/>
      <c r="U4" s="4"/>
      <c r="V4" s="4"/>
      <c r="W4" s="4"/>
      <c r="X4" s="4"/>
    </row>
    <row r="5">
      <c r="A5" s="76"/>
      <c r="B5" s="77" t="s">
        <v>30</v>
      </c>
      <c r="C5" s="110">
        <v>43176.33541666667</v>
      </c>
      <c r="D5" s="148">
        <f t="shared" ref="D5:D22" si="2">C5-A68</f>
        <v>0.3354166667</v>
      </c>
      <c r="E5" s="136">
        <f t="shared" si="1"/>
        <v>39</v>
      </c>
      <c r="F5" s="96" t="s">
        <v>145</v>
      </c>
      <c r="G5" s="4"/>
      <c r="H5" s="4"/>
      <c r="I5" s="4"/>
      <c r="J5" s="4"/>
      <c r="K5" s="4"/>
      <c r="L5" s="21" t="s">
        <v>56</v>
      </c>
      <c r="M5" s="97" t="s">
        <v>57</v>
      </c>
      <c r="N5" s="4"/>
      <c r="O5" s="4"/>
      <c r="P5" s="21" t="s">
        <v>60</v>
      </c>
      <c r="Q5" s="97" t="s">
        <v>190</v>
      </c>
      <c r="R5" s="4"/>
      <c r="S5" s="4"/>
      <c r="T5" s="4"/>
      <c r="U5" s="4"/>
      <c r="V5" s="4"/>
      <c r="W5" s="75"/>
      <c r="X5" s="4"/>
    </row>
    <row r="6">
      <c r="A6" s="12" t="s">
        <v>58</v>
      </c>
      <c r="B6" s="77" t="s">
        <v>30</v>
      </c>
      <c r="C6" s="110">
        <v>43176.34722222222</v>
      </c>
      <c r="D6" s="148">
        <f t="shared" si="2"/>
        <v>0.3472222222</v>
      </c>
      <c r="E6" s="136">
        <f t="shared" si="1"/>
        <v>16.99999999</v>
      </c>
      <c r="F6" s="96" t="s">
        <v>145</v>
      </c>
      <c r="G6" s="4"/>
      <c r="H6" s="4"/>
      <c r="I6" s="4"/>
      <c r="J6" s="4"/>
      <c r="K6" s="4"/>
      <c r="L6" s="21" t="s">
        <v>60</v>
      </c>
      <c r="M6" s="99" t="s">
        <v>191</v>
      </c>
      <c r="N6" s="4"/>
      <c r="O6" s="4"/>
      <c r="P6" s="21" t="s">
        <v>64</v>
      </c>
      <c r="Q6" s="99">
        <v>0.045988</v>
      </c>
      <c r="R6" s="4"/>
      <c r="S6" s="4"/>
      <c r="T6" s="4"/>
      <c r="U6" s="4"/>
      <c r="V6" s="4"/>
      <c r="W6" s="19"/>
      <c r="X6" s="4"/>
    </row>
    <row r="7">
      <c r="A7" s="80" t="s">
        <v>62</v>
      </c>
      <c r="B7" s="77" t="s">
        <v>30</v>
      </c>
      <c r="C7" s="110">
        <v>43176.35277777778</v>
      </c>
      <c r="D7" s="148">
        <f t="shared" si="2"/>
        <v>0.3527777778</v>
      </c>
      <c r="E7" s="136">
        <f t="shared" si="1"/>
        <v>8.000000005</v>
      </c>
      <c r="F7" s="96" t="s">
        <v>145</v>
      </c>
      <c r="G7" s="4"/>
      <c r="H7" s="4"/>
      <c r="I7" s="4"/>
      <c r="J7" s="4"/>
      <c r="K7" s="4"/>
      <c r="L7" s="21" t="s">
        <v>64</v>
      </c>
      <c r="M7" s="21">
        <v>0.023381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3" t="s">
        <v>10</v>
      </c>
      <c r="B8" s="77" t="s">
        <v>30</v>
      </c>
      <c r="C8" s="110">
        <v>43176.36597222222</v>
      </c>
      <c r="D8" s="148">
        <f t="shared" si="2"/>
        <v>0.3659722222</v>
      </c>
      <c r="E8" s="136">
        <f t="shared" si="1"/>
        <v>19</v>
      </c>
      <c r="F8" s="96" t="s">
        <v>145</v>
      </c>
      <c r="G8" s="4"/>
      <c r="H8" s="4"/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8" t="s">
        <v>11</v>
      </c>
      <c r="B9" s="77" t="s">
        <v>30</v>
      </c>
      <c r="C9" s="110">
        <v>43176.36944444444</v>
      </c>
      <c r="D9" s="148">
        <f t="shared" si="2"/>
        <v>0.3694444444</v>
      </c>
      <c r="E9" s="136">
        <f t="shared" si="1"/>
        <v>4.999999995</v>
      </c>
      <c r="F9" s="96" t="s">
        <v>145</v>
      </c>
      <c r="G9" s="4"/>
      <c r="H9" s="4"/>
      <c r="I9" s="4"/>
      <c r="J9" s="4"/>
      <c r="K9" s="4"/>
      <c r="L9" s="4"/>
      <c r="M9" s="19"/>
      <c r="N9" s="4"/>
      <c r="O9" s="4"/>
      <c r="P9" s="21" t="s">
        <v>78</v>
      </c>
      <c r="Q9" s="19"/>
      <c r="R9" s="4"/>
      <c r="S9" s="4"/>
      <c r="T9" s="4"/>
      <c r="U9" s="4"/>
      <c r="V9" s="75"/>
      <c r="W9" s="4"/>
      <c r="X9" s="4"/>
    </row>
    <row r="10">
      <c r="A10" s="20" t="s">
        <v>12</v>
      </c>
      <c r="B10" s="77" t="s">
        <v>30</v>
      </c>
      <c r="C10" s="110">
        <v>43176.40277777778</v>
      </c>
      <c r="D10" s="148">
        <f t="shared" si="2"/>
        <v>0.4027777778</v>
      </c>
      <c r="E10" s="136">
        <f t="shared" si="1"/>
        <v>48.00000001</v>
      </c>
      <c r="F10" s="96" t="s">
        <v>145</v>
      </c>
      <c r="G10" s="4"/>
      <c r="H10" s="4"/>
      <c r="I10" s="4"/>
      <c r="J10" s="4"/>
      <c r="K10" s="4"/>
      <c r="L10" s="21" t="s">
        <v>78</v>
      </c>
      <c r="M10" s="19"/>
      <c r="N10" s="4"/>
      <c r="O10" s="4"/>
      <c r="P10" s="21" t="s">
        <v>72</v>
      </c>
      <c r="Q10" s="19">
        <f> 0.2</f>
        <v>0.2</v>
      </c>
      <c r="R10" s="4"/>
      <c r="S10" s="4"/>
      <c r="T10" s="4"/>
      <c r="U10" s="4"/>
      <c r="V10" s="4"/>
      <c r="W10" s="19"/>
      <c r="X10" s="4"/>
    </row>
    <row r="11">
      <c r="A11" s="85" t="s">
        <v>69</v>
      </c>
      <c r="B11" s="77" t="s">
        <v>30</v>
      </c>
      <c r="C11" s="110">
        <v>43176.40694444445</v>
      </c>
      <c r="D11" s="148">
        <f t="shared" si="2"/>
        <v>0.4069444444</v>
      </c>
      <c r="E11" s="136">
        <f t="shared" si="1"/>
        <v>5.999999999</v>
      </c>
      <c r="F11" s="96" t="s">
        <v>145</v>
      </c>
      <c r="G11" s="4"/>
      <c r="H11" s="4"/>
      <c r="I11" s="4"/>
      <c r="J11" s="4"/>
      <c r="K11" s="4"/>
      <c r="L11" s="21" t="s">
        <v>72</v>
      </c>
      <c r="M11" s="19">
        <f> 0.146</f>
        <v>0.146</v>
      </c>
      <c r="N11" s="4"/>
      <c r="O11" s="4"/>
      <c r="P11" s="21" t="s">
        <v>74</v>
      </c>
      <c r="Q11" s="99" t="s">
        <v>134</v>
      </c>
      <c r="R11" s="4"/>
      <c r="S11" s="4"/>
      <c r="T11" s="4"/>
      <c r="U11" s="4"/>
      <c r="V11" s="4"/>
      <c r="W11" s="4"/>
      <c r="X11" s="4"/>
    </row>
    <row r="12">
      <c r="A12" s="76"/>
      <c r="B12" s="77" t="s">
        <v>30</v>
      </c>
      <c r="C12" s="110">
        <v>43176.424305555556</v>
      </c>
      <c r="D12" s="148">
        <f t="shared" si="2"/>
        <v>0.4243055556</v>
      </c>
      <c r="E12" s="136">
        <f t="shared" si="1"/>
        <v>25</v>
      </c>
      <c r="F12" s="96" t="s">
        <v>145</v>
      </c>
      <c r="G12" s="4"/>
      <c r="H12" s="4"/>
      <c r="I12" s="4"/>
      <c r="J12" s="4"/>
      <c r="K12" s="4"/>
      <c r="L12" s="21" t="s">
        <v>74</v>
      </c>
      <c r="M12" s="21" t="s">
        <v>134</v>
      </c>
      <c r="N12" s="4"/>
      <c r="O12" s="4"/>
      <c r="P12" s="4"/>
      <c r="Q12" s="19"/>
      <c r="R12" s="4"/>
      <c r="S12" s="4"/>
      <c r="T12" s="4"/>
      <c r="U12" s="4"/>
      <c r="V12" s="4"/>
      <c r="W12" s="4"/>
      <c r="X12" s="4"/>
    </row>
    <row r="13">
      <c r="A13" s="76"/>
      <c r="B13" s="77" t="s">
        <v>30</v>
      </c>
      <c r="C13" s="110">
        <v>43176.506944444445</v>
      </c>
      <c r="D13" s="148">
        <f t="shared" si="2"/>
        <v>0.5069444444</v>
      </c>
      <c r="E13" s="136">
        <f t="shared" si="1"/>
        <v>119</v>
      </c>
      <c r="F13" s="96" t="s">
        <v>145</v>
      </c>
      <c r="G13" s="4"/>
      <c r="H13" s="4"/>
      <c r="I13" s="19"/>
      <c r="J13" s="4"/>
      <c r="K13" s="4"/>
      <c r="L13" s="4"/>
      <c r="M13" s="4"/>
      <c r="N13" s="4"/>
      <c r="O13" s="4"/>
      <c r="P13" s="4"/>
      <c r="Q13" s="21" t="s">
        <v>81</v>
      </c>
      <c r="R13" s="4"/>
      <c r="S13" s="4"/>
      <c r="T13" s="4"/>
      <c r="U13" s="4"/>
      <c r="V13" s="4"/>
      <c r="W13" s="4"/>
      <c r="X13" s="4"/>
    </row>
    <row r="14">
      <c r="A14" s="76"/>
      <c r="B14" s="77" t="s">
        <v>30</v>
      </c>
      <c r="C14" s="110">
        <v>43176.54652777778</v>
      </c>
      <c r="D14" s="148">
        <f t="shared" si="2"/>
        <v>0.5465277778</v>
      </c>
      <c r="E14" s="136">
        <f t="shared" si="1"/>
        <v>57</v>
      </c>
      <c r="F14" s="96" t="s">
        <v>145</v>
      </c>
      <c r="G14" s="4"/>
      <c r="H14" s="4"/>
      <c r="I14" s="19"/>
      <c r="J14" s="4"/>
      <c r="K14" s="4"/>
      <c r="L14" s="4"/>
      <c r="M14" s="21" t="s">
        <v>81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76"/>
      <c r="B15" s="82" t="s">
        <v>32</v>
      </c>
      <c r="C15" s="89">
        <v>43176.59722222222</v>
      </c>
      <c r="D15" s="149">
        <f t="shared" si="2"/>
        <v>0.5972222222</v>
      </c>
      <c r="E15" s="137">
        <f t="shared" si="1"/>
        <v>73</v>
      </c>
      <c r="F15" s="96" t="s">
        <v>145</v>
      </c>
      <c r="G15" s="4"/>
      <c r="H15" s="4"/>
      <c r="I15" s="19"/>
      <c r="J15" s="4"/>
      <c r="K15" s="4"/>
      <c r="L15" s="4"/>
      <c r="M15" s="4"/>
      <c r="N15" s="4"/>
      <c r="O15" s="4"/>
      <c r="P15" s="21" t="s">
        <v>84</v>
      </c>
      <c r="Q15" s="4">
        <f> 8</f>
        <v>8</v>
      </c>
      <c r="R15" s="4"/>
      <c r="S15" s="4"/>
      <c r="T15" s="4"/>
      <c r="U15" s="4"/>
      <c r="V15" s="4"/>
      <c r="W15" s="19"/>
      <c r="X15" s="4"/>
    </row>
    <row r="16">
      <c r="A16" s="76"/>
      <c r="B16" s="82" t="s">
        <v>32</v>
      </c>
      <c r="C16" s="89">
        <v>43176.623611111114</v>
      </c>
      <c r="D16" s="149">
        <f t="shared" si="2"/>
        <v>0.6236111111</v>
      </c>
      <c r="E16" s="137">
        <f t="shared" si="1"/>
        <v>38.00000001</v>
      </c>
      <c r="F16" s="96" t="s">
        <v>145</v>
      </c>
      <c r="G16" s="4"/>
      <c r="H16" s="4"/>
      <c r="I16" s="19"/>
      <c r="J16" s="4"/>
      <c r="K16" s="4"/>
      <c r="L16" s="21" t="s">
        <v>84</v>
      </c>
      <c r="M16" s="19">
        <f> 12</f>
        <v>12</v>
      </c>
      <c r="N16" s="4"/>
      <c r="O16" s="4"/>
      <c r="P16" s="21" t="s">
        <v>86</v>
      </c>
      <c r="Q16" s="19">
        <f> 10</f>
        <v>10</v>
      </c>
      <c r="R16" s="4"/>
      <c r="S16" s="4"/>
      <c r="T16" s="4"/>
      <c r="U16" s="4"/>
      <c r="V16" s="4"/>
      <c r="W16" s="19"/>
      <c r="X16" s="4"/>
    </row>
    <row r="17">
      <c r="A17" s="76"/>
      <c r="B17" s="82" t="s">
        <v>32</v>
      </c>
      <c r="C17" s="89">
        <v>43176.63055555556</v>
      </c>
      <c r="D17" s="149">
        <f t="shared" si="2"/>
        <v>0.6305555556</v>
      </c>
      <c r="E17" s="137">
        <f t="shared" si="1"/>
        <v>10</v>
      </c>
      <c r="F17" s="96" t="s">
        <v>145</v>
      </c>
      <c r="G17" s="4"/>
      <c r="H17" s="4"/>
      <c r="I17" s="19"/>
      <c r="J17" s="4"/>
      <c r="K17" s="4"/>
      <c r="L17" s="21" t="s">
        <v>86</v>
      </c>
      <c r="M17" s="19">
        <f> 5</f>
        <v>5</v>
      </c>
      <c r="N17" s="4"/>
      <c r="O17" s="4"/>
      <c r="P17" s="21" t="s">
        <v>88</v>
      </c>
      <c r="Q17" s="19">
        <f> 143</f>
        <v>143</v>
      </c>
      <c r="R17" s="4"/>
      <c r="S17" s="4"/>
      <c r="T17" s="4"/>
      <c r="U17" s="4"/>
      <c r="V17" s="4"/>
      <c r="W17" s="19"/>
      <c r="X17" s="4"/>
    </row>
    <row r="18">
      <c r="A18" s="76"/>
      <c r="B18" s="82" t="s">
        <v>32</v>
      </c>
      <c r="C18" s="89">
        <v>43176.649305555555</v>
      </c>
      <c r="D18" s="149">
        <f t="shared" si="2"/>
        <v>0.6493055556</v>
      </c>
      <c r="E18" s="137">
        <f t="shared" si="1"/>
        <v>26.99999999</v>
      </c>
      <c r="F18" s="96" t="s">
        <v>145</v>
      </c>
      <c r="G18" s="4"/>
      <c r="H18" s="4"/>
      <c r="I18" s="4"/>
      <c r="J18" s="4"/>
      <c r="K18" s="4"/>
      <c r="L18" s="21" t="s">
        <v>88</v>
      </c>
      <c r="M18" s="19">
        <f> 119</f>
        <v>119</v>
      </c>
      <c r="N18" s="4"/>
      <c r="O18" s="4"/>
      <c r="P18" s="21" t="s">
        <v>90</v>
      </c>
      <c r="Q18" s="19">
        <f> 62.4</f>
        <v>62.4</v>
      </c>
      <c r="R18" s="4"/>
      <c r="S18" s="4"/>
      <c r="T18" s="4"/>
      <c r="U18" s="4"/>
      <c r="V18" s="4"/>
      <c r="W18" s="19"/>
      <c r="X18" s="4"/>
    </row>
    <row r="19">
      <c r="A19" s="76"/>
      <c r="B19" s="82" t="s">
        <v>32</v>
      </c>
      <c r="C19" s="89">
        <v>43176.65972222222</v>
      </c>
      <c r="D19" s="149">
        <f t="shared" si="2"/>
        <v>0.6597222222</v>
      </c>
      <c r="E19" s="137">
        <f t="shared" si="1"/>
        <v>15</v>
      </c>
      <c r="F19" s="96" t="s">
        <v>145</v>
      </c>
      <c r="G19" s="4"/>
      <c r="H19" s="4"/>
      <c r="I19" s="75"/>
      <c r="J19" s="4"/>
      <c r="K19" s="4"/>
      <c r="L19" s="21" t="s">
        <v>90</v>
      </c>
      <c r="M19" s="19">
        <f> 32.4</f>
        <v>32.4</v>
      </c>
      <c r="N19" s="4"/>
      <c r="O19" s="4"/>
      <c r="P19" s="21" t="s">
        <v>91</v>
      </c>
      <c r="Q19" s="19">
        <f> 47.6</f>
        <v>47.6</v>
      </c>
      <c r="R19" s="4"/>
      <c r="S19" s="4"/>
      <c r="T19" s="4"/>
      <c r="U19" s="4"/>
      <c r="V19" s="4"/>
      <c r="W19" s="19"/>
      <c r="X19" s="4"/>
    </row>
    <row r="20">
      <c r="A20" s="76"/>
      <c r="B20" s="82" t="s">
        <v>32</v>
      </c>
      <c r="C20" s="89">
        <v>43176.73125</v>
      </c>
      <c r="D20" s="149">
        <f t="shared" si="2"/>
        <v>0.73125</v>
      </c>
      <c r="E20" s="137">
        <f t="shared" si="1"/>
        <v>103</v>
      </c>
      <c r="F20" s="96" t="s">
        <v>145</v>
      </c>
      <c r="G20" s="4"/>
      <c r="H20" s="4"/>
      <c r="I20" s="4"/>
      <c r="J20" s="4"/>
      <c r="K20" s="4"/>
      <c r="L20" s="21" t="s">
        <v>91</v>
      </c>
      <c r="M20" s="19">
        <f> 31.8</f>
        <v>31.8</v>
      </c>
      <c r="N20" s="4"/>
      <c r="O20" s="4"/>
      <c r="P20" s="4"/>
      <c r="Q20" s="19"/>
      <c r="R20" s="4"/>
      <c r="S20" s="4"/>
      <c r="T20" s="4"/>
      <c r="U20" s="4"/>
      <c r="V20" s="4"/>
      <c r="W20" s="4"/>
      <c r="X20" s="4"/>
    </row>
    <row r="21">
      <c r="A21" s="76"/>
      <c r="B21" s="82" t="s">
        <v>32</v>
      </c>
      <c r="C21" s="89">
        <v>43176.830555555556</v>
      </c>
      <c r="D21" s="149">
        <f t="shared" si="2"/>
        <v>0.8305555556</v>
      </c>
      <c r="E21" s="137">
        <f t="shared" si="1"/>
        <v>143</v>
      </c>
      <c r="F21" s="96" t="s">
        <v>145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21" t="s">
        <v>94</v>
      </c>
      <c r="R21" s="4"/>
      <c r="S21" s="4"/>
      <c r="T21" s="4"/>
      <c r="U21" s="4"/>
      <c r="V21" s="4"/>
      <c r="W21" s="75"/>
      <c r="X21" s="4"/>
    </row>
    <row r="22">
      <c r="A22" s="76"/>
      <c r="B22" s="82" t="s">
        <v>32</v>
      </c>
      <c r="C22" s="89">
        <v>43176.893055555556</v>
      </c>
      <c r="D22" s="149">
        <f t="shared" si="2"/>
        <v>0.8930555556</v>
      </c>
      <c r="E22" s="137">
        <f t="shared" si="1"/>
        <v>90</v>
      </c>
      <c r="F22" s="96" t="s">
        <v>145</v>
      </c>
      <c r="G22" s="4"/>
      <c r="H22" s="4"/>
      <c r="I22" s="19"/>
      <c r="J22" s="4"/>
      <c r="K22" s="4"/>
      <c r="L22" s="4"/>
      <c r="M22" s="97" t="s">
        <v>94</v>
      </c>
      <c r="N22" s="4"/>
      <c r="O22" s="4"/>
      <c r="P22" s="4"/>
      <c r="Q22" s="75"/>
      <c r="R22" s="4"/>
      <c r="S22" s="4"/>
      <c r="T22" s="4"/>
      <c r="U22" s="4"/>
      <c r="V22" s="4"/>
      <c r="W22" s="4"/>
      <c r="X22" s="4"/>
    </row>
    <row r="23">
      <c r="A23" s="76"/>
      <c r="B23" s="63"/>
      <c r="C23" s="125"/>
      <c r="D23" s="150"/>
      <c r="E23" s="139"/>
      <c r="F23" s="151"/>
      <c r="G23" s="4"/>
      <c r="H23" s="4"/>
      <c r="I23" s="4"/>
      <c r="J23" s="4"/>
      <c r="K23" s="4"/>
      <c r="L23" s="4"/>
      <c r="M23" s="4"/>
      <c r="N23" s="4"/>
      <c r="O23" s="4"/>
      <c r="P23" s="21" t="s">
        <v>96</v>
      </c>
      <c r="Q23" s="21" t="s">
        <v>192</v>
      </c>
      <c r="R23" s="4"/>
      <c r="S23" s="4"/>
      <c r="T23" s="4"/>
      <c r="U23" s="4"/>
      <c r="V23" s="4"/>
      <c r="W23" s="4"/>
      <c r="X23" s="4"/>
    </row>
    <row r="24">
      <c r="A24" s="76"/>
      <c r="B24" s="63"/>
      <c r="C24" s="125"/>
      <c r="D24" s="150"/>
      <c r="E24" s="139"/>
      <c r="F24" s="151"/>
      <c r="G24" s="4"/>
      <c r="H24" s="4"/>
      <c r="I24" s="4"/>
      <c r="J24" s="4"/>
      <c r="K24" s="4"/>
      <c r="L24" s="21" t="s">
        <v>96</v>
      </c>
      <c r="M24" s="21" t="s">
        <v>193</v>
      </c>
      <c r="N24" s="4"/>
      <c r="O24" s="4"/>
      <c r="P24" s="21" t="s">
        <v>98</v>
      </c>
      <c r="Q24" s="4">
        <f> 5</f>
        <v>5</v>
      </c>
      <c r="R24" s="4"/>
      <c r="S24" s="4"/>
      <c r="T24" s="4"/>
      <c r="U24" s="4"/>
      <c r="V24" s="4"/>
      <c r="W24" s="19"/>
      <c r="X24" s="4"/>
    </row>
    <row r="25">
      <c r="A25" s="76"/>
      <c r="B25" s="63"/>
      <c r="C25" s="125"/>
      <c r="D25" s="150"/>
      <c r="E25" s="139"/>
      <c r="F25" s="151"/>
      <c r="G25" s="4"/>
      <c r="H25" s="4"/>
      <c r="I25" s="4"/>
      <c r="J25" s="4"/>
      <c r="K25" s="4"/>
      <c r="L25" s="21" t="s">
        <v>98</v>
      </c>
      <c r="M25" s="19">
        <f> 5</f>
        <v>5</v>
      </c>
      <c r="N25" s="4"/>
      <c r="O25" s="4"/>
      <c r="P25" s="4"/>
      <c r="Q25" s="19"/>
      <c r="R25" s="4"/>
      <c r="S25" s="4"/>
      <c r="T25" s="4"/>
      <c r="U25" s="4"/>
      <c r="V25" s="4"/>
      <c r="W25" s="4"/>
      <c r="X25" s="4"/>
    </row>
    <row r="26">
      <c r="A26" s="76"/>
      <c r="B26" s="63"/>
      <c r="C26" s="125"/>
      <c r="D26" s="150"/>
      <c r="E26" s="139"/>
      <c r="F26" s="15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6"/>
      <c r="B27" s="63"/>
      <c r="C27" s="125"/>
      <c r="D27" s="150"/>
      <c r="E27" s="139"/>
      <c r="F27" s="15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6"/>
      <c r="B28" s="63"/>
      <c r="C28" s="125"/>
      <c r="D28" s="150"/>
      <c r="E28" s="139"/>
      <c r="F28" s="15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6"/>
      <c r="B29" s="63"/>
      <c r="C29" s="125"/>
      <c r="D29" s="150"/>
      <c r="E29" s="139"/>
      <c r="F29" s="15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76"/>
      <c r="B30" s="63"/>
      <c r="C30" s="125"/>
      <c r="D30" s="150"/>
      <c r="E30" s="139"/>
      <c r="F30" s="15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6"/>
      <c r="B31" s="63"/>
      <c r="C31" s="125"/>
      <c r="D31" s="150"/>
      <c r="E31" s="139"/>
      <c r="F31" s="15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76"/>
      <c r="B32" s="63"/>
      <c r="C32" s="125"/>
      <c r="D32" s="150"/>
      <c r="E32" s="139"/>
      <c r="F32" s="15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6"/>
      <c r="B33" s="63"/>
      <c r="C33" s="125"/>
      <c r="D33" s="150"/>
      <c r="E33" s="139"/>
      <c r="F33" s="15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6"/>
      <c r="B34" s="63"/>
      <c r="C34" s="125"/>
      <c r="D34" s="150"/>
      <c r="E34" s="139"/>
      <c r="F34" s="15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76"/>
      <c r="B35" s="63"/>
      <c r="C35" s="125"/>
      <c r="D35" s="150"/>
      <c r="E35" s="139"/>
      <c r="F35" s="15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6"/>
      <c r="B36" s="63"/>
      <c r="C36" s="125"/>
      <c r="D36" s="150"/>
      <c r="E36" s="139"/>
      <c r="F36" s="15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6"/>
      <c r="B37" s="63"/>
      <c r="C37" s="125"/>
      <c r="D37" s="150"/>
      <c r="E37" s="139"/>
      <c r="F37" s="15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76"/>
      <c r="B38" s="63"/>
      <c r="C38" s="125"/>
      <c r="D38" s="150"/>
      <c r="E38" s="139"/>
      <c r="F38" s="15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6"/>
      <c r="B39" s="63"/>
      <c r="C39" s="125"/>
      <c r="D39" s="150"/>
      <c r="E39" s="139"/>
      <c r="F39" s="15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6"/>
      <c r="B40" s="63"/>
      <c r="C40" s="125"/>
      <c r="D40" s="150"/>
      <c r="E40" s="139"/>
      <c r="F40" s="15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6"/>
      <c r="B41" s="63"/>
      <c r="C41" s="125"/>
      <c r="D41" s="150"/>
      <c r="E41" s="139"/>
      <c r="F41" s="15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6"/>
      <c r="B42" s="63"/>
      <c r="C42" s="125"/>
      <c r="D42" s="150"/>
      <c r="E42" s="139"/>
      <c r="F42" s="15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6"/>
      <c r="B43" s="63"/>
      <c r="C43" s="125"/>
      <c r="D43" s="150"/>
      <c r="E43" s="139"/>
      <c r="F43" s="15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6"/>
      <c r="B44" s="63"/>
      <c r="C44" s="125"/>
      <c r="D44" s="150"/>
      <c r="E44" s="139"/>
      <c r="F44" s="15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76"/>
      <c r="B45" s="63"/>
      <c r="C45" s="125"/>
      <c r="D45" s="150"/>
      <c r="E45" s="139"/>
      <c r="F45" s="15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6"/>
      <c r="B46" s="63"/>
      <c r="C46" s="125"/>
      <c r="D46" s="150"/>
      <c r="E46" s="139"/>
      <c r="F46" s="15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76"/>
      <c r="B47" s="63"/>
      <c r="C47" s="125"/>
      <c r="D47" s="150"/>
      <c r="E47" s="139"/>
      <c r="F47" s="15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6"/>
      <c r="B48" s="63"/>
      <c r="C48" s="125"/>
      <c r="D48" s="150"/>
      <c r="E48" s="139"/>
      <c r="F48" s="15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76"/>
      <c r="B49" s="63"/>
      <c r="C49" s="125"/>
      <c r="D49" s="150"/>
      <c r="E49" s="139"/>
      <c r="F49" s="15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6"/>
      <c r="B50" s="63"/>
      <c r="C50" s="125"/>
      <c r="D50" s="150"/>
      <c r="E50" s="139"/>
      <c r="F50" s="15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76"/>
      <c r="B51" s="63"/>
      <c r="C51" s="125"/>
      <c r="D51" s="150"/>
      <c r="E51" s="139"/>
      <c r="F51" s="15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6"/>
      <c r="B52" s="63"/>
      <c r="C52" s="125"/>
      <c r="D52" s="150"/>
      <c r="E52" s="139"/>
      <c r="F52" s="15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76"/>
      <c r="B53" s="123"/>
      <c r="C53" s="63"/>
      <c r="D53" s="150"/>
      <c r="E53" s="139"/>
      <c r="F53" s="15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123"/>
      <c r="C54" s="63"/>
      <c r="D54" s="150"/>
      <c r="E54" s="139"/>
      <c r="F54" s="15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123"/>
      <c r="C55" s="63"/>
      <c r="D55" s="150"/>
      <c r="E55" s="139"/>
      <c r="F55" s="15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123"/>
      <c r="C56" s="63"/>
      <c r="D56" s="150"/>
      <c r="E56" s="139"/>
      <c r="F56" s="15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123"/>
      <c r="C57" s="63"/>
      <c r="D57" s="150"/>
      <c r="E57" s="139"/>
      <c r="F57" s="15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123"/>
      <c r="C58" s="63"/>
      <c r="D58" s="150"/>
      <c r="E58" s="139"/>
      <c r="F58" s="15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D59" s="150"/>
      <c r="E59" s="139"/>
      <c r="F59" s="9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D60" s="150"/>
      <c r="E60" s="139"/>
      <c r="F60" s="9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D61" s="150"/>
      <c r="E61" s="139"/>
      <c r="F61" s="9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D62" s="150"/>
      <c r="E62" s="139"/>
      <c r="F62" s="9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D63" s="150"/>
      <c r="E63" s="139"/>
      <c r="F63" s="9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D64" s="150"/>
      <c r="E64" s="139"/>
      <c r="F64" s="1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D65" s="150"/>
      <c r="E65" s="139"/>
      <c r="F65" s="1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D66" s="150"/>
      <c r="E66" s="139"/>
      <c r="F66" s="1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67" t="s">
        <v>133</v>
      </c>
      <c r="D67" s="150"/>
      <c r="E67" s="139"/>
      <c r="F67" s="1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03">
        <v>43176.0</v>
      </c>
      <c r="D68" s="150"/>
      <c r="E68" s="139"/>
      <c r="F68" s="1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04">
        <v>43176.0</v>
      </c>
      <c r="D69" s="150"/>
      <c r="E69" s="139"/>
      <c r="F69" s="1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04">
        <v>43176.0</v>
      </c>
      <c r="D70" s="150"/>
      <c r="E70" s="139"/>
      <c r="F70" s="1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04">
        <v>43176.0</v>
      </c>
      <c r="D71" s="150"/>
      <c r="E71" s="139"/>
      <c r="F71" s="1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04">
        <v>43176.0</v>
      </c>
      <c r="D72" s="150"/>
      <c r="E72" s="139"/>
      <c r="F72" s="1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04">
        <v>43176.0</v>
      </c>
      <c r="D73" s="150"/>
      <c r="E73" s="139"/>
      <c r="F73" s="1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04">
        <v>43176.0</v>
      </c>
      <c r="D74" s="150"/>
      <c r="E74" s="139"/>
      <c r="F74" s="1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04">
        <v>43176.0</v>
      </c>
      <c r="D75" s="150"/>
      <c r="E75" s="139"/>
      <c r="F75" s="1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04">
        <v>43176.0</v>
      </c>
      <c r="D76" s="150"/>
      <c r="E76" s="139"/>
      <c r="F76" s="1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04">
        <v>43176.0</v>
      </c>
      <c r="D77" s="150"/>
      <c r="E77" s="139"/>
      <c r="F77" s="1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04">
        <v>43176.0</v>
      </c>
      <c r="D78" s="150"/>
      <c r="E78" s="14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04">
        <v>43176.0</v>
      </c>
      <c r="D79" s="150"/>
      <c r="E79" s="14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04">
        <v>43176.0</v>
      </c>
      <c r="D80" s="150"/>
      <c r="E80" s="14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04">
        <v>43176.0</v>
      </c>
      <c r="D81" s="150"/>
      <c r="E81" s="14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04">
        <v>43176.0</v>
      </c>
      <c r="D82" s="150"/>
      <c r="E82" s="14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04">
        <v>43176.0</v>
      </c>
      <c r="D83" s="150"/>
      <c r="E83" s="14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04">
        <v>43176.0</v>
      </c>
      <c r="D84" s="150"/>
      <c r="E84" s="14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04">
        <v>43176.0</v>
      </c>
      <c r="D85" s="150"/>
      <c r="E85" s="14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04">
        <v>43176.0</v>
      </c>
      <c r="D86" s="150"/>
      <c r="E86" s="14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04">
        <v>43176.0</v>
      </c>
      <c r="D87" s="150"/>
      <c r="E87" s="14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04">
        <v>43176.0</v>
      </c>
      <c r="D88" s="150"/>
      <c r="E88" s="14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04">
        <v>43176.0</v>
      </c>
      <c r="D89" s="150"/>
      <c r="E89" s="14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04">
        <v>43176.0</v>
      </c>
      <c r="D90" s="150"/>
      <c r="E90" s="14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04">
        <v>43176.0</v>
      </c>
      <c r="D91" s="150"/>
      <c r="E91" s="14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04">
        <v>43176.0</v>
      </c>
      <c r="D92" s="150"/>
      <c r="E92" s="14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04">
        <v>43176.0</v>
      </c>
      <c r="D93" s="150"/>
      <c r="E93" s="14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04">
        <v>43176.0</v>
      </c>
      <c r="D94" s="150"/>
      <c r="E94" s="14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04">
        <v>43176.0</v>
      </c>
      <c r="D95" s="150"/>
      <c r="E95" s="1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04">
        <v>43176.0</v>
      </c>
      <c r="D96" s="150"/>
      <c r="E96" s="1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04">
        <v>43176.0</v>
      </c>
      <c r="D97" s="150"/>
      <c r="E97" s="14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04">
        <v>43176.0</v>
      </c>
      <c r="D98" s="150"/>
      <c r="E98" s="14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04">
        <v>43176.0</v>
      </c>
      <c r="D99" s="150"/>
      <c r="E99" s="14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04">
        <v>43176.0</v>
      </c>
      <c r="D100" s="150"/>
      <c r="E100" s="14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04">
        <v>43176.0</v>
      </c>
      <c r="D101" s="150"/>
      <c r="E101" s="14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04">
        <v>43176.0</v>
      </c>
      <c r="D102" s="150"/>
      <c r="E102" s="14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04">
        <v>43176.0</v>
      </c>
      <c r="D103" s="150"/>
      <c r="E103" s="14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04">
        <v>43176.0</v>
      </c>
      <c r="D104" s="150"/>
      <c r="E104" s="14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04">
        <v>43176.0</v>
      </c>
      <c r="D105" s="150"/>
      <c r="E105" s="14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04">
        <v>43176.0</v>
      </c>
      <c r="D106" s="150"/>
      <c r="E106" s="14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04">
        <v>43176.0</v>
      </c>
      <c r="D107" s="150"/>
      <c r="E107" s="14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04">
        <v>43176.0</v>
      </c>
      <c r="D108" s="150"/>
      <c r="E108" s="14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04">
        <v>43176.0</v>
      </c>
      <c r="D109" s="150"/>
      <c r="E109" s="14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04">
        <v>43176.0</v>
      </c>
      <c r="D110" s="150"/>
      <c r="E110" s="14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04">
        <v>43176.0</v>
      </c>
      <c r="D111" s="150"/>
      <c r="E111" s="14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04">
        <v>43176.0</v>
      </c>
      <c r="D112" s="150"/>
      <c r="E112" s="1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04">
        <v>43176.0</v>
      </c>
      <c r="D113" s="150"/>
      <c r="E113" s="14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04">
        <v>43176.0</v>
      </c>
      <c r="D114" s="150"/>
      <c r="E114" s="14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04">
        <v>43176.0</v>
      </c>
      <c r="D115" s="150"/>
      <c r="E115" s="14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04">
        <v>43176.0</v>
      </c>
      <c r="D116" s="150"/>
      <c r="E116" s="14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04">
        <v>43176.0</v>
      </c>
      <c r="D117" s="150"/>
      <c r="E117" s="14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04">
        <v>43176.0</v>
      </c>
      <c r="D118" s="150"/>
      <c r="E118" s="14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04">
        <v>43176.0</v>
      </c>
      <c r="D119" s="150"/>
      <c r="E119" s="14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04">
        <v>43176.0</v>
      </c>
      <c r="D120" s="150"/>
      <c r="E120" s="14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04">
        <v>43176.0</v>
      </c>
      <c r="D121" s="150"/>
      <c r="E121" s="14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04">
        <v>43176.0</v>
      </c>
      <c r="D122" s="150"/>
      <c r="E122" s="1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04">
        <v>43176.0</v>
      </c>
      <c r="D123" s="150"/>
      <c r="E123" s="14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04">
        <v>43176.0</v>
      </c>
      <c r="D124" s="150"/>
      <c r="E124" s="14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04">
        <v>43176.0</v>
      </c>
      <c r="D125" s="150"/>
      <c r="E125" s="14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04">
        <v>43176.0</v>
      </c>
      <c r="D126" s="150"/>
      <c r="E126" s="14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04">
        <v>43176.0</v>
      </c>
      <c r="D127" s="150"/>
      <c r="E127" s="14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04">
        <v>43176.0</v>
      </c>
      <c r="D128" s="150"/>
      <c r="E128" s="14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04">
        <v>43176.0</v>
      </c>
      <c r="D129" s="150"/>
      <c r="E129" s="1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04">
        <v>43176.0</v>
      </c>
      <c r="D130" s="150"/>
      <c r="E130" s="14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D131" s="150"/>
      <c r="E131" s="14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D132" s="150"/>
      <c r="E132" s="14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D133" s="150"/>
      <c r="E133" s="14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D134" s="150"/>
      <c r="E134" s="14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D135" s="150"/>
      <c r="E135" s="14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D136" s="150"/>
      <c r="E136" s="14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D137" s="150"/>
      <c r="E137" s="1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D138" s="150"/>
      <c r="E138" s="14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D139" s="150"/>
      <c r="E139" s="14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D140" s="150"/>
      <c r="E140" s="14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D141" s="150"/>
      <c r="E141" s="14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D142" s="150"/>
      <c r="E142" s="14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76"/>
      <c r="D143" s="150"/>
      <c r="E143" s="14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76"/>
      <c r="D144" s="150"/>
      <c r="E144" s="14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76"/>
      <c r="D145" s="150"/>
      <c r="E145" s="14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76"/>
      <c r="D146" s="150"/>
      <c r="E146" s="14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76"/>
      <c r="D147" s="150"/>
      <c r="E147" s="14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76"/>
      <c r="D148" s="150"/>
      <c r="E148" s="14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76"/>
      <c r="D149" s="150"/>
      <c r="E149" s="14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76"/>
      <c r="D150" s="150"/>
      <c r="E150" s="14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76"/>
      <c r="D151" s="150"/>
      <c r="E151" s="14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76"/>
      <c r="D152" s="150"/>
      <c r="E152" s="14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76"/>
      <c r="D153" s="150"/>
      <c r="E153" s="14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76"/>
      <c r="D154" s="150"/>
      <c r="E154" s="14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76"/>
      <c r="D155" s="150"/>
      <c r="E155" s="14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76"/>
      <c r="D156" s="150"/>
      <c r="E156" s="14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76"/>
      <c r="D157" s="150"/>
      <c r="E157" s="14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76"/>
      <c r="D158" s="150"/>
      <c r="E158" s="14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76"/>
      <c r="D159" s="150"/>
      <c r="E159" s="14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76"/>
      <c r="D160" s="150"/>
      <c r="E160" s="14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76"/>
      <c r="D161" s="150"/>
      <c r="E161" s="14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76"/>
      <c r="D162" s="150"/>
      <c r="E162" s="14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76"/>
      <c r="D163" s="150"/>
      <c r="E163" s="14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76"/>
      <c r="D164" s="150"/>
      <c r="E164" s="14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76"/>
      <c r="D165" s="150"/>
      <c r="E165" s="14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76"/>
      <c r="D166" s="150"/>
      <c r="E166" s="14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76"/>
      <c r="D167" s="150"/>
      <c r="E167" s="14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76"/>
      <c r="D168" s="150"/>
      <c r="E168" s="14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76"/>
      <c r="D169" s="150"/>
      <c r="E169" s="14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76"/>
      <c r="D170" s="150"/>
      <c r="E170" s="14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76"/>
      <c r="D171" s="150"/>
      <c r="E171" s="14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76"/>
      <c r="D172" s="150"/>
      <c r="E172" s="14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76"/>
      <c r="D173" s="150"/>
      <c r="E173" s="14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76"/>
      <c r="D174" s="150"/>
      <c r="E174" s="14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76"/>
      <c r="D175" s="150"/>
      <c r="E175" s="14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76"/>
      <c r="D176" s="150"/>
      <c r="E176" s="14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76"/>
      <c r="D177" s="150"/>
      <c r="E177" s="14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76"/>
      <c r="D178" s="150"/>
      <c r="E178" s="14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76"/>
      <c r="D179" s="150"/>
      <c r="E179" s="14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76"/>
      <c r="D180" s="150"/>
      <c r="E180" s="14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76"/>
      <c r="D181" s="150"/>
      <c r="E181" s="14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76"/>
      <c r="D182" s="150"/>
      <c r="E182" s="14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76"/>
      <c r="D183" s="150"/>
      <c r="E183" s="14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76"/>
      <c r="D184" s="150"/>
      <c r="E184" s="14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76"/>
      <c r="D185" s="150"/>
      <c r="E185" s="14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76"/>
      <c r="D186" s="150"/>
      <c r="E186" s="14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76"/>
      <c r="D187" s="150"/>
      <c r="E187" s="14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76"/>
      <c r="D188" s="150"/>
      <c r="E188" s="14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76"/>
      <c r="D189" s="150"/>
      <c r="E189" s="14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76"/>
      <c r="D190" s="150"/>
      <c r="E190" s="14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76"/>
      <c r="D191" s="150"/>
      <c r="E191" s="14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76"/>
      <c r="D192" s="150"/>
      <c r="E192" s="14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76"/>
      <c r="D193" s="150"/>
      <c r="E193" s="14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76"/>
      <c r="D194" s="150"/>
      <c r="E194" s="14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76"/>
      <c r="D195" s="150"/>
      <c r="E195" s="14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76"/>
      <c r="D196" s="150"/>
      <c r="E196" s="14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76"/>
      <c r="D197" s="150"/>
      <c r="E197" s="14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76"/>
      <c r="D198" s="150"/>
      <c r="E198" s="14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76"/>
      <c r="D199" s="150"/>
      <c r="E199" s="14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76"/>
      <c r="D200" s="150"/>
      <c r="E200" s="14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76"/>
      <c r="D201" s="150"/>
      <c r="E201" s="14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76"/>
      <c r="D202" s="150"/>
      <c r="E202" s="14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76"/>
      <c r="D203" s="150"/>
      <c r="E203" s="14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76"/>
      <c r="D204" s="150"/>
      <c r="E204" s="14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76"/>
      <c r="D205" s="150"/>
      <c r="E205" s="14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76"/>
      <c r="D206" s="150"/>
      <c r="E206" s="14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76"/>
      <c r="D207" s="150"/>
      <c r="E207" s="14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76"/>
      <c r="D208" s="150"/>
      <c r="E208" s="14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76"/>
      <c r="D209" s="150"/>
      <c r="E209" s="14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76"/>
      <c r="D210" s="150"/>
      <c r="E210" s="14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76"/>
      <c r="D211" s="150"/>
      <c r="E211" s="14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76"/>
      <c r="D212" s="150"/>
      <c r="E212" s="14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76"/>
      <c r="D213" s="150"/>
      <c r="E213" s="14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76"/>
      <c r="D214" s="150"/>
      <c r="E214" s="14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76"/>
      <c r="D215" s="150"/>
      <c r="E215" s="14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76"/>
      <c r="D216" s="150"/>
      <c r="E216" s="14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76"/>
      <c r="D217" s="150"/>
      <c r="E217" s="14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76"/>
      <c r="D218" s="150"/>
      <c r="E218" s="14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76"/>
      <c r="D219" s="150"/>
      <c r="E219" s="14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76"/>
      <c r="D220" s="150"/>
      <c r="E220" s="14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76"/>
      <c r="D221" s="150"/>
      <c r="E221" s="14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76"/>
      <c r="D222" s="150"/>
      <c r="E222" s="14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76"/>
      <c r="D223" s="150"/>
      <c r="E223" s="14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76"/>
      <c r="D224" s="150"/>
      <c r="E224" s="14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76"/>
      <c r="D225" s="150"/>
      <c r="E225" s="14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76"/>
      <c r="D226" s="150"/>
      <c r="E226" s="14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76"/>
      <c r="D227" s="150"/>
      <c r="E227" s="14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76"/>
      <c r="D228" s="150"/>
      <c r="E228" s="14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76"/>
      <c r="D229" s="150"/>
      <c r="E229" s="14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76"/>
      <c r="D230" s="150"/>
      <c r="E230" s="14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76"/>
      <c r="D231" s="150"/>
      <c r="E231" s="14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76"/>
      <c r="D232" s="150"/>
      <c r="E232" s="14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76"/>
      <c r="D233" s="150"/>
      <c r="E233" s="14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76"/>
      <c r="D234" s="150"/>
      <c r="E234" s="14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76"/>
      <c r="D235" s="150"/>
      <c r="E235" s="14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76"/>
      <c r="D236" s="150"/>
      <c r="E236" s="14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76"/>
      <c r="D237" s="150"/>
      <c r="E237" s="14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76"/>
      <c r="D238" s="150"/>
      <c r="E238" s="14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76"/>
      <c r="D239" s="150"/>
      <c r="E239" s="14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76"/>
      <c r="D240" s="150"/>
      <c r="E240" s="1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76"/>
      <c r="D241" s="150"/>
      <c r="E241" s="14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76"/>
      <c r="D242" s="150"/>
      <c r="E242" s="1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76"/>
      <c r="D243" s="150"/>
      <c r="E243" s="14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76"/>
      <c r="D244" s="150"/>
      <c r="E244" s="1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76"/>
      <c r="D245" s="150"/>
      <c r="E245" s="14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76"/>
      <c r="D246" s="150"/>
      <c r="E246" s="1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76"/>
      <c r="D247" s="150"/>
      <c r="E247" s="14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76"/>
      <c r="D248" s="150"/>
      <c r="E248" s="1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76"/>
      <c r="D249" s="150"/>
      <c r="E249" s="14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76"/>
      <c r="D250" s="150"/>
      <c r="E250" s="1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76"/>
      <c r="D251" s="150"/>
      <c r="E251" s="14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76"/>
      <c r="D252" s="150"/>
      <c r="E252" s="1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76"/>
      <c r="D253" s="150"/>
      <c r="E253" s="14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76"/>
      <c r="D254" s="150"/>
      <c r="E254" s="1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76"/>
      <c r="D255" s="150"/>
      <c r="E255" s="14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76"/>
      <c r="D256" s="150"/>
      <c r="E256" s="1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76"/>
      <c r="D257" s="150"/>
      <c r="E257" s="14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76"/>
      <c r="D258" s="150"/>
      <c r="E258" s="1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76"/>
      <c r="D259" s="150"/>
      <c r="E259" s="14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76"/>
      <c r="D260" s="150"/>
      <c r="E260" s="1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76"/>
      <c r="D261" s="150"/>
      <c r="E261" s="14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76"/>
      <c r="D262" s="150"/>
      <c r="E262" s="1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76"/>
      <c r="D263" s="150"/>
      <c r="E263" s="14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76"/>
      <c r="D264" s="150"/>
      <c r="E264" s="1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76"/>
      <c r="D265" s="150"/>
      <c r="E265" s="14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76"/>
      <c r="D266" s="150"/>
      <c r="E266" s="1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76"/>
      <c r="D267" s="150"/>
      <c r="E267" s="14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76"/>
      <c r="D268" s="150"/>
      <c r="E268" s="1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76"/>
      <c r="D269" s="150"/>
      <c r="E269" s="14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76"/>
      <c r="D270" s="150"/>
      <c r="E270" s="14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76"/>
      <c r="D271" s="150"/>
      <c r="E271" s="14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76"/>
      <c r="D272" s="150"/>
      <c r="E272" s="14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76"/>
      <c r="D273" s="150"/>
      <c r="E273" s="14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76"/>
      <c r="D274" s="150"/>
      <c r="E274" s="14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76"/>
      <c r="D275" s="150"/>
      <c r="E275" s="14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76"/>
      <c r="D276" s="150"/>
      <c r="E276" s="14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76"/>
      <c r="D277" s="150"/>
      <c r="E277" s="14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76"/>
      <c r="D278" s="150"/>
      <c r="E278" s="14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76"/>
      <c r="D279" s="150"/>
      <c r="E279" s="14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76"/>
      <c r="D280" s="150"/>
      <c r="E280" s="14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76"/>
      <c r="D281" s="150"/>
      <c r="E281" s="14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76"/>
      <c r="D282" s="150"/>
      <c r="E282" s="14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76"/>
      <c r="D283" s="150"/>
      <c r="E283" s="14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76"/>
      <c r="D284" s="150"/>
      <c r="E284" s="14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76"/>
      <c r="D285" s="150"/>
      <c r="E285" s="14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76"/>
      <c r="D286" s="150"/>
      <c r="E286" s="14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76"/>
      <c r="D287" s="150"/>
      <c r="E287" s="14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76"/>
      <c r="D288" s="150"/>
      <c r="E288" s="14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76"/>
      <c r="D289" s="150"/>
      <c r="E289" s="14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76"/>
      <c r="D290" s="150"/>
      <c r="E290" s="14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76"/>
      <c r="D291" s="150"/>
      <c r="E291" s="14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76"/>
      <c r="D292" s="150"/>
      <c r="E292" s="14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76"/>
      <c r="D293" s="150"/>
      <c r="E293" s="14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76"/>
      <c r="D294" s="150"/>
      <c r="E294" s="14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76"/>
      <c r="D295" s="150"/>
      <c r="E295" s="14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76"/>
      <c r="D296" s="150"/>
      <c r="E296" s="14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76"/>
      <c r="D297" s="150"/>
      <c r="E297" s="14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76"/>
      <c r="D298" s="150"/>
      <c r="E298" s="14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76"/>
      <c r="D299" s="150"/>
      <c r="E299" s="14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76"/>
      <c r="D300" s="150"/>
      <c r="E300" s="14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76"/>
      <c r="D301" s="150"/>
      <c r="E301" s="14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76"/>
      <c r="D302" s="150"/>
      <c r="E302" s="14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76"/>
      <c r="D303" s="150"/>
      <c r="E303" s="14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76"/>
      <c r="D304" s="150"/>
      <c r="E304" s="14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76"/>
      <c r="D305" s="150"/>
      <c r="E305" s="14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76"/>
      <c r="D306" s="150"/>
      <c r="E306" s="14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76"/>
      <c r="D307" s="150"/>
      <c r="E307" s="14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76"/>
      <c r="D308" s="150"/>
      <c r="E308" s="14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76"/>
      <c r="D309" s="150"/>
      <c r="E309" s="14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76"/>
      <c r="D310" s="150"/>
      <c r="E310" s="14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76"/>
      <c r="D311" s="150"/>
      <c r="E311" s="14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76"/>
      <c r="D312" s="150"/>
      <c r="E312" s="14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76"/>
      <c r="D313" s="150"/>
      <c r="E313" s="14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76"/>
      <c r="D314" s="150"/>
      <c r="E314" s="14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76"/>
      <c r="D315" s="150"/>
      <c r="E315" s="14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76"/>
      <c r="D316" s="150"/>
      <c r="E316" s="14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76"/>
      <c r="D317" s="150"/>
      <c r="E317" s="14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76"/>
      <c r="D318" s="150"/>
      <c r="E318" s="14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76"/>
      <c r="D319" s="150"/>
      <c r="E319" s="14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76"/>
      <c r="D320" s="150"/>
      <c r="E320" s="14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76"/>
      <c r="D321" s="150"/>
      <c r="E321" s="14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76"/>
      <c r="D322" s="150"/>
      <c r="E322" s="14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76"/>
      <c r="D323" s="150"/>
      <c r="E323" s="14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76"/>
      <c r="D324" s="150"/>
      <c r="E324" s="14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76"/>
      <c r="D325" s="150"/>
      <c r="E325" s="14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76"/>
      <c r="D326" s="150"/>
      <c r="E326" s="14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76"/>
      <c r="D327" s="150"/>
      <c r="E327" s="14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76"/>
      <c r="D328" s="150"/>
      <c r="E328" s="14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76"/>
      <c r="D329" s="150"/>
      <c r="E329" s="14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76"/>
      <c r="D330" s="150"/>
      <c r="E330" s="14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76"/>
      <c r="D331" s="150"/>
      <c r="E331" s="14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76"/>
      <c r="D332" s="150"/>
      <c r="E332" s="14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76"/>
      <c r="D333" s="150"/>
      <c r="E333" s="14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76"/>
      <c r="D334" s="150"/>
      <c r="E334" s="14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76"/>
      <c r="D335" s="150"/>
      <c r="E335" s="14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76"/>
      <c r="D336" s="150"/>
      <c r="E336" s="14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76"/>
      <c r="D337" s="150"/>
      <c r="E337" s="14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76"/>
      <c r="D338" s="150"/>
      <c r="E338" s="14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76"/>
      <c r="D339" s="150"/>
      <c r="E339" s="14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76"/>
      <c r="D340" s="150"/>
      <c r="E340" s="14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76"/>
      <c r="D341" s="150"/>
      <c r="E341" s="14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76"/>
      <c r="D342" s="150"/>
      <c r="E342" s="14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76"/>
      <c r="D343" s="150"/>
      <c r="E343" s="14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76"/>
      <c r="D344" s="150"/>
      <c r="E344" s="14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76"/>
      <c r="D345" s="150"/>
      <c r="E345" s="14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76"/>
      <c r="D346" s="150"/>
      <c r="E346" s="14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76"/>
      <c r="D347" s="150"/>
      <c r="E347" s="14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76"/>
      <c r="D348" s="150"/>
      <c r="E348" s="14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76"/>
      <c r="D349" s="150"/>
      <c r="E349" s="14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76"/>
      <c r="D350" s="150"/>
      <c r="E350" s="14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76"/>
      <c r="D351" s="150"/>
      <c r="E351" s="14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76"/>
      <c r="D352" s="150"/>
      <c r="E352" s="14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76"/>
      <c r="D353" s="150"/>
      <c r="E353" s="14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76"/>
      <c r="D354" s="150"/>
      <c r="E354" s="14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76"/>
      <c r="D355" s="150"/>
      <c r="E355" s="14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76"/>
      <c r="D356" s="150"/>
      <c r="E356" s="14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76"/>
      <c r="D357" s="150"/>
      <c r="E357" s="14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76"/>
      <c r="D358" s="150"/>
      <c r="E358" s="14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76"/>
      <c r="D359" s="150"/>
      <c r="E359" s="14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76"/>
      <c r="D360" s="150"/>
      <c r="E360" s="14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76"/>
      <c r="D361" s="150"/>
      <c r="E361" s="14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76"/>
      <c r="D362" s="150"/>
      <c r="E362" s="14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76"/>
      <c r="D363" s="150"/>
      <c r="E363" s="14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76"/>
      <c r="D364" s="150"/>
      <c r="E364" s="14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76"/>
      <c r="D365" s="150"/>
      <c r="E365" s="14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76"/>
      <c r="D366" s="150"/>
      <c r="E366" s="14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76"/>
      <c r="D367" s="150"/>
      <c r="E367" s="14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76"/>
      <c r="D368" s="150"/>
      <c r="E368" s="14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76"/>
      <c r="D369" s="150"/>
      <c r="E369" s="14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76"/>
      <c r="D370" s="150"/>
      <c r="E370" s="14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76"/>
      <c r="D371" s="150"/>
      <c r="E371" s="14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76"/>
      <c r="D372" s="150"/>
      <c r="E372" s="14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76"/>
      <c r="D373" s="150"/>
      <c r="E373" s="14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76"/>
      <c r="D374" s="150"/>
      <c r="E374" s="14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76"/>
      <c r="D375" s="150"/>
      <c r="E375" s="14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76"/>
      <c r="D376" s="150"/>
      <c r="E376" s="14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76"/>
      <c r="D377" s="150"/>
      <c r="E377" s="14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76"/>
      <c r="D378" s="150"/>
      <c r="E378" s="14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76"/>
      <c r="D379" s="150"/>
      <c r="E379" s="14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76"/>
      <c r="D380" s="150"/>
      <c r="E380" s="14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76"/>
      <c r="D381" s="150"/>
      <c r="E381" s="14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76"/>
      <c r="D382" s="150"/>
      <c r="E382" s="14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76"/>
      <c r="D383" s="150"/>
      <c r="E383" s="14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76"/>
      <c r="D384" s="150"/>
      <c r="E384" s="14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76"/>
      <c r="D385" s="150"/>
      <c r="E385" s="14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76"/>
      <c r="D386" s="150"/>
      <c r="E386" s="14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76"/>
      <c r="D387" s="150"/>
      <c r="E387" s="14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76"/>
      <c r="D388" s="150"/>
      <c r="E388" s="14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76"/>
      <c r="D389" s="150"/>
      <c r="E389" s="14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76"/>
      <c r="D390" s="150"/>
      <c r="E390" s="14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76"/>
      <c r="D391" s="150"/>
      <c r="E391" s="14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76"/>
      <c r="D392" s="150"/>
      <c r="E392" s="14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76"/>
      <c r="D393" s="150"/>
      <c r="E393" s="14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76"/>
      <c r="D394" s="150"/>
      <c r="E394" s="14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76"/>
      <c r="D395" s="150"/>
      <c r="E395" s="14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76"/>
      <c r="D396" s="150"/>
      <c r="E396" s="14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76"/>
      <c r="D397" s="150"/>
      <c r="E397" s="14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76"/>
      <c r="D398" s="150"/>
      <c r="E398" s="14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76"/>
      <c r="D399" s="150"/>
      <c r="E399" s="14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76"/>
      <c r="D400" s="150"/>
      <c r="E400" s="14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76"/>
      <c r="D401" s="150"/>
      <c r="E401" s="14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76"/>
      <c r="D402" s="150"/>
      <c r="E402" s="14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76"/>
      <c r="D403" s="150"/>
      <c r="E403" s="14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76"/>
      <c r="D404" s="150"/>
      <c r="E404" s="14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76"/>
      <c r="D405" s="150"/>
      <c r="E405" s="14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76"/>
      <c r="D406" s="150"/>
      <c r="E406" s="14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76"/>
      <c r="D407" s="150"/>
      <c r="E407" s="14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76"/>
      <c r="D408" s="150"/>
      <c r="E408" s="14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76"/>
      <c r="D409" s="150"/>
      <c r="E409" s="14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76"/>
      <c r="D410" s="150"/>
      <c r="E410" s="14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76"/>
      <c r="D411" s="150"/>
      <c r="E411" s="14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76"/>
      <c r="D412" s="150"/>
      <c r="E412" s="14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76"/>
      <c r="D413" s="150"/>
      <c r="E413" s="14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76"/>
      <c r="D414" s="150"/>
      <c r="E414" s="14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76"/>
      <c r="D415" s="150"/>
      <c r="E415" s="14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76"/>
      <c r="D416" s="150"/>
      <c r="E416" s="14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76"/>
      <c r="D417" s="150"/>
      <c r="E417" s="14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76"/>
      <c r="D418" s="150"/>
      <c r="E418" s="14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76"/>
      <c r="D419" s="150"/>
      <c r="E419" s="14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76"/>
      <c r="D420" s="150"/>
      <c r="E420" s="14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76"/>
      <c r="D421" s="150"/>
      <c r="E421" s="14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76"/>
      <c r="D422" s="150"/>
      <c r="E422" s="14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76"/>
      <c r="D423" s="150"/>
      <c r="E423" s="14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76"/>
      <c r="D424" s="150"/>
      <c r="E424" s="14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76"/>
      <c r="D425" s="150"/>
      <c r="E425" s="14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76"/>
      <c r="D426" s="150"/>
      <c r="E426" s="14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76"/>
      <c r="D427" s="150"/>
      <c r="E427" s="14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76"/>
      <c r="D428" s="150"/>
      <c r="E428" s="14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76"/>
      <c r="D429" s="150"/>
      <c r="E429" s="14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76"/>
      <c r="D430" s="150"/>
      <c r="E430" s="14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76"/>
      <c r="D431" s="150"/>
      <c r="E431" s="14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76"/>
      <c r="D432" s="150"/>
      <c r="E432" s="14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76"/>
      <c r="D433" s="150"/>
      <c r="E433" s="14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76"/>
      <c r="D434" s="150"/>
      <c r="E434" s="14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76"/>
      <c r="D435" s="150"/>
      <c r="E435" s="14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76"/>
      <c r="D436" s="150"/>
      <c r="E436" s="14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76"/>
      <c r="D437" s="150"/>
      <c r="E437" s="14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76"/>
      <c r="D438" s="150"/>
      <c r="E438" s="14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76"/>
      <c r="D439" s="150"/>
      <c r="E439" s="14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76"/>
      <c r="D440" s="150"/>
      <c r="E440" s="14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76"/>
      <c r="D441" s="150"/>
      <c r="E441" s="14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76"/>
      <c r="D442" s="150"/>
      <c r="E442" s="14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76"/>
      <c r="D443" s="150"/>
      <c r="E443" s="14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76"/>
      <c r="D444" s="150"/>
      <c r="E444" s="14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76"/>
      <c r="D445" s="150"/>
      <c r="E445" s="14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76"/>
      <c r="D446" s="150"/>
      <c r="E446" s="14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76"/>
      <c r="D447" s="150"/>
      <c r="E447" s="14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76"/>
      <c r="D448" s="150"/>
      <c r="E448" s="14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76"/>
      <c r="D449" s="150"/>
      <c r="E449" s="14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76"/>
      <c r="D450" s="150"/>
      <c r="E450" s="14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76"/>
      <c r="D451" s="150"/>
      <c r="E451" s="14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76"/>
      <c r="D452" s="150"/>
      <c r="E452" s="14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76"/>
      <c r="D453" s="150"/>
      <c r="E453" s="14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76"/>
      <c r="D454" s="150"/>
      <c r="E454" s="14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76"/>
      <c r="D455" s="150"/>
      <c r="E455" s="14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76"/>
      <c r="D456" s="150"/>
      <c r="E456" s="14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76"/>
      <c r="D457" s="150"/>
      <c r="E457" s="14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76"/>
      <c r="D458" s="150"/>
      <c r="E458" s="14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76"/>
      <c r="D459" s="150"/>
      <c r="E459" s="14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76"/>
      <c r="D460" s="150"/>
      <c r="E460" s="14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76"/>
      <c r="D461" s="150"/>
      <c r="E461" s="14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76"/>
      <c r="D462" s="150"/>
      <c r="E462" s="14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76"/>
      <c r="D463" s="150"/>
      <c r="E463" s="14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76"/>
      <c r="D464" s="150"/>
      <c r="E464" s="14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76"/>
      <c r="D465" s="150"/>
      <c r="E465" s="14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76"/>
      <c r="D466" s="150"/>
      <c r="E466" s="14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76"/>
      <c r="D467" s="150"/>
      <c r="E467" s="14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76"/>
      <c r="D468" s="150"/>
      <c r="E468" s="14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76"/>
      <c r="D469" s="150"/>
      <c r="E469" s="14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76"/>
      <c r="D470" s="150"/>
      <c r="E470" s="14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76"/>
      <c r="D471" s="150"/>
      <c r="E471" s="14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76"/>
      <c r="D472" s="150"/>
      <c r="E472" s="14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76"/>
      <c r="D473" s="150"/>
      <c r="E473" s="14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76"/>
      <c r="D474" s="150"/>
      <c r="E474" s="14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76"/>
      <c r="D475" s="150"/>
      <c r="E475" s="14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76"/>
      <c r="D476" s="150"/>
      <c r="E476" s="14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76"/>
      <c r="D477" s="150"/>
      <c r="E477" s="14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76"/>
      <c r="D478" s="150"/>
      <c r="E478" s="14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76"/>
      <c r="D479" s="150"/>
      <c r="E479" s="14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76"/>
      <c r="D480" s="150"/>
      <c r="E480" s="14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76"/>
      <c r="D481" s="150"/>
      <c r="E481" s="14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76"/>
      <c r="D482" s="150"/>
      <c r="E482" s="14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76"/>
      <c r="D483" s="150"/>
      <c r="E483" s="14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76"/>
      <c r="D484" s="150"/>
      <c r="E484" s="14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76"/>
      <c r="D485" s="150"/>
      <c r="E485" s="14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76"/>
      <c r="D486" s="150"/>
      <c r="E486" s="14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76"/>
      <c r="D487" s="150"/>
      <c r="E487" s="14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76"/>
      <c r="D488" s="150"/>
      <c r="E488" s="14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76"/>
      <c r="D489" s="150"/>
      <c r="E489" s="14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76"/>
      <c r="D490" s="150"/>
      <c r="E490" s="14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76"/>
      <c r="D491" s="150"/>
      <c r="E491" s="14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76"/>
      <c r="D492" s="150"/>
      <c r="E492" s="14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76"/>
      <c r="D493" s="150"/>
      <c r="E493" s="14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76"/>
      <c r="D494" s="150"/>
      <c r="E494" s="14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76"/>
      <c r="D495" s="150"/>
      <c r="E495" s="14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76"/>
      <c r="D496" s="150"/>
      <c r="E496" s="14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76"/>
      <c r="D497" s="150"/>
      <c r="E497" s="14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76"/>
      <c r="D498" s="150"/>
      <c r="E498" s="14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76"/>
      <c r="D499" s="150"/>
      <c r="E499" s="14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76"/>
      <c r="D500" s="150"/>
      <c r="E500" s="14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76"/>
      <c r="D501" s="150"/>
      <c r="E501" s="14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76"/>
      <c r="D502" s="150"/>
      <c r="E502" s="14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76"/>
      <c r="D503" s="150"/>
      <c r="E503" s="14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76"/>
      <c r="D504" s="150"/>
      <c r="E504" s="14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76"/>
      <c r="D505" s="150"/>
      <c r="E505" s="14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76"/>
      <c r="D506" s="150"/>
      <c r="E506" s="14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76"/>
      <c r="D507" s="150"/>
      <c r="E507" s="14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76"/>
      <c r="D508" s="150"/>
      <c r="E508" s="14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76"/>
      <c r="D509" s="150"/>
      <c r="E509" s="14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76"/>
      <c r="D510" s="150"/>
      <c r="E510" s="14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76"/>
      <c r="D511" s="150"/>
      <c r="E511" s="14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76"/>
      <c r="D512" s="150"/>
      <c r="E512" s="14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76"/>
      <c r="D513" s="150"/>
      <c r="E513" s="14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76"/>
      <c r="D514" s="150"/>
      <c r="E514" s="14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76"/>
      <c r="D515" s="150"/>
      <c r="E515" s="14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76"/>
      <c r="D516" s="150"/>
      <c r="E516" s="14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76"/>
      <c r="D517" s="150"/>
      <c r="E517" s="14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76"/>
      <c r="D518" s="150"/>
      <c r="E518" s="14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76"/>
      <c r="D519" s="150"/>
      <c r="E519" s="14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76"/>
      <c r="D520" s="150"/>
      <c r="E520" s="14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76"/>
      <c r="D521" s="150"/>
      <c r="E521" s="14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76"/>
      <c r="D522" s="150"/>
      <c r="E522" s="14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76"/>
      <c r="D523" s="150"/>
      <c r="E523" s="14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76"/>
      <c r="D524" s="150"/>
      <c r="E524" s="14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76"/>
      <c r="D525" s="150"/>
      <c r="E525" s="14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76"/>
      <c r="D526" s="150"/>
      <c r="E526" s="14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76"/>
      <c r="D527" s="150"/>
      <c r="E527" s="14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76"/>
      <c r="D528" s="150"/>
      <c r="E528" s="14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76"/>
      <c r="D529" s="150"/>
      <c r="E529" s="14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76"/>
      <c r="D530" s="150"/>
      <c r="E530" s="14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76"/>
      <c r="D531" s="150"/>
      <c r="E531" s="14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76"/>
      <c r="D532" s="150"/>
      <c r="E532" s="14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76"/>
      <c r="D533" s="150"/>
      <c r="E533" s="14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76"/>
      <c r="D534" s="150"/>
      <c r="E534" s="14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76"/>
      <c r="D535" s="150"/>
      <c r="E535" s="14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76"/>
      <c r="D536" s="150"/>
      <c r="E536" s="14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76"/>
      <c r="D537" s="150"/>
      <c r="E537" s="14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76"/>
      <c r="D538" s="150"/>
      <c r="E538" s="14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76"/>
      <c r="D539" s="150"/>
      <c r="E539" s="14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76"/>
      <c r="D540" s="150"/>
      <c r="E540" s="14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76"/>
      <c r="D541" s="150"/>
      <c r="E541" s="14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76"/>
      <c r="D542" s="150"/>
      <c r="E542" s="14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76"/>
      <c r="D543" s="150"/>
      <c r="E543" s="14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76"/>
      <c r="D544" s="150"/>
      <c r="E544" s="14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76"/>
      <c r="D545" s="150"/>
      <c r="E545" s="14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76"/>
      <c r="D546" s="150"/>
      <c r="E546" s="14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76"/>
      <c r="D547" s="150"/>
      <c r="E547" s="14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76"/>
      <c r="D548" s="150"/>
      <c r="E548" s="14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76"/>
      <c r="D549" s="150"/>
      <c r="E549" s="14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76"/>
      <c r="D550" s="150"/>
      <c r="E550" s="14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76"/>
      <c r="D551" s="150"/>
      <c r="E551" s="14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76"/>
      <c r="D552" s="150"/>
      <c r="E552" s="14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76"/>
      <c r="D553" s="150"/>
      <c r="E553" s="14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76"/>
      <c r="D554" s="150"/>
      <c r="E554" s="14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76"/>
      <c r="D555" s="150"/>
      <c r="E555" s="14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76"/>
      <c r="D556" s="150"/>
      <c r="E556" s="14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76"/>
      <c r="D557" s="150"/>
      <c r="E557" s="14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76"/>
      <c r="D558" s="150"/>
      <c r="E558" s="14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76"/>
      <c r="D559" s="150"/>
      <c r="E559" s="14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76"/>
      <c r="D560" s="150"/>
      <c r="E560" s="14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76"/>
      <c r="D561" s="150"/>
      <c r="E561" s="14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76"/>
      <c r="D562" s="150"/>
      <c r="E562" s="14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76"/>
      <c r="D563" s="150"/>
      <c r="E563" s="14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76"/>
      <c r="D564" s="150"/>
      <c r="E564" s="14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76"/>
      <c r="D565" s="150"/>
      <c r="E565" s="14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76"/>
      <c r="D566" s="150"/>
      <c r="E566" s="14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76"/>
      <c r="D567" s="150"/>
      <c r="E567" s="14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76"/>
      <c r="D568" s="150"/>
      <c r="E568" s="14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76"/>
      <c r="D569" s="150"/>
      <c r="E569" s="14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76"/>
      <c r="D570" s="150"/>
      <c r="E570" s="14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76"/>
      <c r="D571" s="150"/>
      <c r="E571" s="14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76"/>
      <c r="D572" s="150"/>
      <c r="E572" s="14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76"/>
      <c r="D573" s="150"/>
      <c r="E573" s="14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76"/>
      <c r="D574" s="150"/>
      <c r="E574" s="14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76"/>
      <c r="D575" s="150"/>
      <c r="E575" s="14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76"/>
      <c r="D576" s="150"/>
      <c r="E576" s="14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76"/>
      <c r="D577" s="150"/>
      <c r="E577" s="14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76"/>
      <c r="D578" s="150"/>
      <c r="E578" s="14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76"/>
      <c r="D579" s="150"/>
      <c r="E579" s="14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76"/>
      <c r="D580" s="150"/>
      <c r="E580" s="14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76"/>
      <c r="D581" s="150"/>
      <c r="E581" s="14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76"/>
      <c r="D582" s="150"/>
      <c r="E582" s="14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76"/>
      <c r="D583" s="150"/>
      <c r="E583" s="14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76"/>
      <c r="D584" s="150"/>
      <c r="E584" s="14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76"/>
      <c r="D585" s="150"/>
      <c r="E585" s="14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76"/>
      <c r="D586" s="150"/>
      <c r="E586" s="14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76"/>
      <c r="D587" s="150"/>
      <c r="E587" s="14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76"/>
      <c r="D588" s="150"/>
      <c r="E588" s="14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76"/>
      <c r="D589" s="150"/>
      <c r="E589" s="14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76"/>
      <c r="D590" s="150"/>
      <c r="E590" s="14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76"/>
      <c r="D591" s="150"/>
      <c r="E591" s="14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76"/>
      <c r="D592" s="150"/>
      <c r="E592" s="14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76"/>
      <c r="D593" s="150"/>
      <c r="E593" s="14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76"/>
      <c r="D594" s="150"/>
      <c r="E594" s="14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76"/>
      <c r="D595" s="150"/>
      <c r="E595" s="14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76"/>
      <c r="D596" s="150"/>
      <c r="E596" s="14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76"/>
      <c r="D597" s="150"/>
      <c r="E597" s="14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76"/>
      <c r="D598" s="150"/>
      <c r="E598" s="14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76"/>
      <c r="D599" s="150"/>
      <c r="E599" s="14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76"/>
      <c r="D600" s="150"/>
      <c r="E600" s="14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76"/>
      <c r="D601" s="150"/>
      <c r="E601" s="14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76"/>
      <c r="D602" s="150"/>
      <c r="E602" s="14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76"/>
      <c r="D603" s="150"/>
      <c r="E603" s="14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76"/>
      <c r="D604" s="150"/>
      <c r="E604" s="14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76"/>
      <c r="D605" s="150"/>
      <c r="E605" s="14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76"/>
      <c r="D606" s="150"/>
      <c r="E606" s="14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76"/>
      <c r="D607" s="150"/>
      <c r="E607" s="14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76"/>
      <c r="D608" s="150"/>
      <c r="E608" s="14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76"/>
      <c r="D609" s="150"/>
      <c r="E609" s="14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76"/>
      <c r="D610" s="150"/>
      <c r="E610" s="14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76"/>
      <c r="D611" s="150"/>
      <c r="E611" s="14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76"/>
      <c r="D612" s="150"/>
      <c r="E612" s="14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76"/>
      <c r="D613" s="150"/>
      <c r="E613" s="14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76"/>
      <c r="D614" s="150"/>
      <c r="E614" s="14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76"/>
      <c r="D615" s="150"/>
      <c r="E615" s="14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76"/>
      <c r="D616" s="150"/>
      <c r="E616" s="14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76"/>
      <c r="D617" s="150"/>
      <c r="E617" s="14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76"/>
      <c r="D618" s="150"/>
      <c r="E618" s="14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76"/>
      <c r="D619" s="150"/>
      <c r="E619" s="14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76"/>
      <c r="D620" s="150"/>
      <c r="E620" s="14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76"/>
      <c r="D621" s="150"/>
      <c r="E621" s="14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76"/>
      <c r="D622" s="150"/>
      <c r="E622" s="14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76"/>
      <c r="D623" s="150"/>
      <c r="E623" s="14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76"/>
      <c r="D624" s="150"/>
      <c r="E624" s="14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76"/>
      <c r="D625" s="150"/>
      <c r="E625" s="14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76"/>
      <c r="D626" s="150"/>
      <c r="E626" s="14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76"/>
      <c r="D627" s="150"/>
      <c r="E627" s="14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76"/>
      <c r="D628" s="150"/>
      <c r="E628" s="14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76"/>
      <c r="D629" s="150"/>
      <c r="E629" s="14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76"/>
      <c r="D630" s="150"/>
      <c r="E630" s="14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76"/>
      <c r="D631" s="150"/>
      <c r="E631" s="14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76"/>
      <c r="D632" s="150"/>
      <c r="E632" s="14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76"/>
      <c r="D633" s="150"/>
      <c r="E633" s="14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76"/>
      <c r="D634" s="150"/>
      <c r="E634" s="14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76"/>
      <c r="D635" s="150"/>
      <c r="E635" s="14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76"/>
      <c r="D636" s="150"/>
      <c r="E636" s="14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76"/>
      <c r="D637" s="150"/>
      <c r="E637" s="14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76"/>
      <c r="D638" s="150"/>
      <c r="E638" s="14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76"/>
      <c r="D639" s="150"/>
      <c r="E639" s="14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76"/>
      <c r="D640" s="150"/>
      <c r="E640" s="14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76"/>
      <c r="D641" s="150"/>
      <c r="E641" s="14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76"/>
      <c r="D642" s="150"/>
      <c r="E642" s="14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76"/>
      <c r="D643" s="150"/>
      <c r="E643" s="14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76"/>
      <c r="D644" s="150"/>
      <c r="E644" s="14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76"/>
      <c r="D645" s="150"/>
      <c r="E645" s="14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76"/>
      <c r="D646" s="150"/>
      <c r="E646" s="14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76"/>
      <c r="D647" s="150"/>
      <c r="E647" s="14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76"/>
      <c r="D648" s="150"/>
      <c r="E648" s="14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76"/>
      <c r="D649" s="150"/>
      <c r="E649" s="14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76"/>
      <c r="D650" s="150"/>
      <c r="E650" s="14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76"/>
      <c r="D651" s="150"/>
      <c r="E651" s="14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76"/>
      <c r="D652" s="150"/>
      <c r="E652" s="14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76"/>
      <c r="D653" s="150"/>
      <c r="E653" s="14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76"/>
      <c r="D654" s="150"/>
      <c r="E654" s="14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76"/>
      <c r="D655" s="150"/>
      <c r="E655" s="14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76"/>
      <c r="D656" s="150"/>
      <c r="E656" s="14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76"/>
      <c r="D657" s="150"/>
      <c r="E657" s="14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76"/>
      <c r="D658" s="150"/>
      <c r="E658" s="14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76"/>
      <c r="D659" s="150"/>
      <c r="E659" s="14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76"/>
      <c r="D660" s="150"/>
      <c r="E660" s="14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76"/>
      <c r="D661" s="150"/>
      <c r="E661" s="14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76"/>
      <c r="D662" s="150"/>
      <c r="E662" s="14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76"/>
      <c r="D663" s="150"/>
      <c r="E663" s="14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76"/>
      <c r="D664" s="150"/>
      <c r="E664" s="14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76"/>
      <c r="D665" s="150"/>
      <c r="E665" s="14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76"/>
      <c r="D666" s="150"/>
      <c r="E666" s="14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76"/>
      <c r="D667" s="150"/>
      <c r="E667" s="14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76"/>
      <c r="D668" s="150"/>
      <c r="E668" s="14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76"/>
      <c r="D669" s="150"/>
      <c r="E669" s="14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76"/>
      <c r="D670" s="150"/>
      <c r="E670" s="14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76"/>
      <c r="D671" s="150"/>
      <c r="E671" s="14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76"/>
      <c r="D672" s="150"/>
      <c r="E672" s="14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76"/>
      <c r="D673" s="150"/>
      <c r="E673" s="14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76"/>
      <c r="D674" s="150"/>
      <c r="E674" s="14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76"/>
      <c r="D675" s="150"/>
      <c r="E675" s="14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76"/>
      <c r="D676" s="150"/>
      <c r="E676" s="14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76"/>
      <c r="D677" s="150"/>
      <c r="E677" s="14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76"/>
      <c r="D678" s="150"/>
      <c r="E678" s="14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76"/>
      <c r="D679" s="150"/>
      <c r="E679" s="14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76"/>
      <c r="D680" s="150"/>
      <c r="E680" s="14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76"/>
      <c r="D681" s="150"/>
      <c r="E681" s="14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76"/>
      <c r="D682" s="150"/>
      <c r="E682" s="14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76"/>
      <c r="D683" s="150"/>
      <c r="E683" s="14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76"/>
      <c r="D684" s="150"/>
      <c r="E684" s="14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76"/>
      <c r="D685" s="150"/>
      <c r="E685" s="14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76"/>
      <c r="D686" s="150"/>
      <c r="E686" s="14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76"/>
      <c r="D687" s="150"/>
      <c r="E687" s="14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76"/>
      <c r="D688" s="150"/>
      <c r="E688" s="14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76"/>
      <c r="D689" s="150"/>
      <c r="E689" s="14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76"/>
      <c r="D690" s="150"/>
      <c r="E690" s="14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76"/>
      <c r="D691" s="150"/>
      <c r="E691" s="14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76"/>
      <c r="D692" s="150"/>
      <c r="E692" s="14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76"/>
      <c r="D693" s="150"/>
      <c r="E693" s="14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76"/>
      <c r="D694" s="150"/>
      <c r="E694" s="14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76"/>
      <c r="D695" s="150"/>
      <c r="E695" s="14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76"/>
      <c r="D696" s="150"/>
      <c r="E696" s="14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76"/>
      <c r="D697" s="150"/>
      <c r="E697" s="14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76"/>
      <c r="D698" s="150"/>
      <c r="E698" s="14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76"/>
      <c r="D699" s="150"/>
      <c r="E699" s="14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76"/>
      <c r="D700" s="150"/>
      <c r="E700" s="14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76"/>
      <c r="D701" s="150"/>
      <c r="E701" s="14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76"/>
      <c r="D702" s="150"/>
      <c r="E702" s="14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76"/>
      <c r="D703" s="150"/>
      <c r="E703" s="14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76"/>
      <c r="D704" s="150"/>
      <c r="E704" s="14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76"/>
      <c r="D705" s="150"/>
      <c r="E705" s="14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76"/>
      <c r="D706" s="150"/>
      <c r="E706" s="14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76"/>
      <c r="D707" s="150"/>
      <c r="E707" s="14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76"/>
      <c r="D708" s="150"/>
      <c r="E708" s="14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76"/>
      <c r="D709" s="150"/>
      <c r="E709" s="14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76"/>
      <c r="D710" s="150"/>
      <c r="E710" s="14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76"/>
      <c r="D711" s="150"/>
      <c r="E711" s="14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76"/>
      <c r="D712" s="150"/>
      <c r="E712" s="14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76"/>
      <c r="D713" s="150"/>
      <c r="E713" s="14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76"/>
      <c r="D714" s="150"/>
      <c r="E714" s="14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76"/>
      <c r="D715" s="150"/>
      <c r="E715" s="14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76"/>
      <c r="D716" s="150"/>
      <c r="E716" s="14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76"/>
      <c r="D717" s="150"/>
      <c r="E717" s="14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76"/>
      <c r="D718" s="150"/>
      <c r="E718" s="14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76"/>
      <c r="D719" s="150"/>
      <c r="E719" s="14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76"/>
      <c r="D720" s="150"/>
      <c r="E720" s="14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76"/>
      <c r="D721" s="150"/>
      <c r="E721" s="14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76"/>
      <c r="D722" s="150"/>
      <c r="E722" s="14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76"/>
      <c r="D723" s="150"/>
      <c r="E723" s="14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76"/>
      <c r="D724" s="150"/>
      <c r="E724" s="14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76"/>
      <c r="D725" s="150"/>
      <c r="E725" s="14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76"/>
      <c r="D726" s="150"/>
      <c r="E726" s="14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76"/>
      <c r="D727" s="150"/>
      <c r="E727" s="14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76"/>
      <c r="D728" s="150"/>
      <c r="E728" s="14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76"/>
      <c r="D729" s="150"/>
      <c r="E729" s="14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76"/>
      <c r="D730" s="150"/>
      <c r="E730" s="14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76"/>
      <c r="D731" s="150"/>
      <c r="E731" s="14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76"/>
      <c r="D732" s="150"/>
      <c r="E732" s="14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76"/>
      <c r="D733" s="150"/>
      <c r="E733" s="14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76"/>
      <c r="D734" s="150"/>
      <c r="E734" s="14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76"/>
      <c r="D735" s="150"/>
      <c r="E735" s="14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76"/>
      <c r="D736" s="150"/>
      <c r="E736" s="14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76"/>
      <c r="D737" s="150"/>
      <c r="E737" s="14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76"/>
      <c r="D738" s="150"/>
      <c r="E738" s="14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76"/>
      <c r="D739" s="150"/>
      <c r="E739" s="14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76"/>
      <c r="D740" s="150"/>
      <c r="E740" s="14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76"/>
      <c r="D741" s="150"/>
      <c r="E741" s="14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76"/>
      <c r="D742" s="150"/>
      <c r="E742" s="14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76"/>
      <c r="D743" s="150"/>
      <c r="E743" s="14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76"/>
      <c r="D744" s="150"/>
      <c r="E744" s="14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76"/>
      <c r="D745" s="150"/>
      <c r="E745" s="14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76"/>
      <c r="D746" s="150"/>
      <c r="E746" s="14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76"/>
      <c r="D747" s="150"/>
      <c r="E747" s="14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76"/>
      <c r="D748" s="150"/>
      <c r="E748" s="14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76"/>
      <c r="D749" s="150"/>
      <c r="E749" s="14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76"/>
      <c r="D750" s="150"/>
      <c r="E750" s="14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76"/>
      <c r="D751" s="150"/>
      <c r="E751" s="14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76"/>
      <c r="D752" s="150"/>
      <c r="E752" s="14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76"/>
      <c r="D753" s="150"/>
      <c r="E753" s="14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76"/>
      <c r="D754" s="150"/>
      <c r="E754" s="14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76"/>
      <c r="D755" s="150"/>
      <c r="E755" s="14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76"/>
      <c r="D756" s="150"/>
      <c r="E756" s="14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76"/>
      <c r="D757" s="150"/>
      <c r="E757" s="14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76"/>
      <c r="D758" s="150"/>
      <c r="E758" s="14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76"/>
      <c r="D759" s="150"/>
      <c r="E759" s="14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76"/>
      <c r="D760" s="150"/>
      <c r="E760" s="14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76"/>
      <c r="D761" s="150"/>
      <c r="E761" s="14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76"/>
      <c r="D762" s="150"/>
      <c r="E762" s="14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76"/>
      <c r="D763" s="150"/>
      <c r="E763" s="14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76"/>
      <c r="D764" s="150"/>
      <c r="E764" s="14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76"/>
      <c r="D765" s="150"/>
      <c r="E765" s="14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76"/>
      <c r="D766" s="150"/>
      <c r="E766" s="14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76"/>
      <c r="D767" s="150"/>
      <c r="E767" s="14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76"/>
      <c r="D768" s="150"/>
      <c r="E768" s="14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76"/>
      <c r="D769" s="150"/>
      <c r="E769" s="14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76"/>
      <c r="D770" s="150"/>
      <c r="E770" s="14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76"/>
      <c r="D771" s="150"/>
      <c r="E771" s="14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76"/>
      <c r="D772" s="150"/>
      <c r="E772" s="14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76"/>
      <c r="D773" s="150"/>
      <c r="E773" s="14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76"/>
      <c r="D774" s="150"/>
      <c r="E774" s="14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76"/>
      <c r="D775" s="150"/>
      <c r="E775" s="14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76"/>
      <c r="D776" s="150"/>
      <c r="E776" s="14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76"/>
      <c r="D777" s="150"/>
      <c r="E777" s="14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76"/>
      <c r="D778" s="150"/>
      <c r="E778" s="14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76"/>
      <c r="D779" s="150"/>
      <c r="E779" s="14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76"/>
      <c r="D780" s="150"/>
      <c r="E780" s="14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76"/>
      <c r="D781" s="150"/>
      <c r="E781" s="14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76"/>
      <c r="D782" s="150"/>
      <c r="E782" s="14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76"/>
      <c r="D783" s="150"/>
      <c r="E783" s="14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76"/>
      <c r="D784" s="150"/>
      <c r="E784" s="14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76"/>
      <c r="D785" s="150"/>
      <c r="E785" s="14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76"/>
      <c r="D786" s="150"/>
      <c r="E786" s="14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76"/>
      <c r="D787" s="150"/>
      <c r="E787" s="14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76"/>
      <c r="D788" s="150"/>
      <c r="E788" s="14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76"/>
      <c r="D789" s="150"/>
      <c r="E789" s="14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76"/>
      <c r="D790" s="150"/>
      <c r="E790" s="14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76"/>
      <c r="D791" s="150"/>
      <c r="E791" s="14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76"/>
      <c r="D792" s="150"/>
      <c r="E792" s="14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76"/>
      <c r="D793" s="150"/>
      <c r="E793" s="14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76"/>
      <c r="D794" s="150"/>
      <c r="E794" s="14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76"/>
      <c r="D795" s="150"/>
      <c r="E795" s="14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76"/>
      <c r="D796" s="150"/>
      <c r="E796" s="14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76"/>
      <c r="D797" s="150"/>
      <c r="E797" s="14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76"/>
      <c r="D798" s="150"/>
      <c r="E798" s="14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76"/>
      <c r="D799" s="150"/>
      <c r="E799" s="14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76"/>
      <c r="D800" s="150"/>
      <c r="E800" s="14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76"/>
      <c r="D801" s="150"/>
      <c r="E801" s="14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76"/>
      <c r="D802" s="150"/>
      <c r="E802" s="14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76"/>
      <c r="D803" s="150"/>
      <c r="E803" s="14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76"/>
      <c r="D804" s="150"/>
      <c r="E804" s="14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76"/>
      <c r="D805" s="150"/>
      <c r="E805" s="14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76"/>
      <c r="D806" s="150"/>
      <c r="E806" s="14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76"/>
      <c r="D807" s="150"/>
      <c r="E807" s="14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76"/>
      <c r="D808" s="150"/>
      <c r="E808" s="14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76"/>
      <c r="D809" s="150"/>
      <c r="E809" s="14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76"/>
      <c r="D810" s="150"/>
      <c r="E810" s="14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76"/>
      <c r="D811" s="150"/>
      <c r="E811" s="14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76"/>
      <c r="D812" s="150"/>
      <c r="E812" s="14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76"/>
      <c r="D813" s="150"/>
      <c r="E813" s="14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76"/>
      <c r="D814" s="150"/>
      <c r="E814" s="14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76"/>
      <c r="D815" s="150"/>
      <c r="E815" s="14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76"/>
      <c r="D816" s="150"/>
      <c r="E816" s="14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76"/>
      <c r="D817" s="150"/>
      <c r="E817" s="14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76"/>
      <c r="D818" s="150"/>
      <c r="E818" s="14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76"/>
      <c r="D819" s="150"/>
      <c r="E819" s="14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76"/>
      <c r="D820" s="150"/>
      <c r="E820" s="14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76"/>
      <c r="D821" s="150"/>
      <c r="E821" s="14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76"/>
      <c r="D822" s="150"/>
      <c r="E822" s="14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76"/>
      <c r="D823" s="150"/>
      <c r="E823" s="14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76"/>
      <c r="D824" s="150"/>
      <c r="E824" s="14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76"/>
      <c r="D825" s="150"/>
      <c r="E825" s="14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76"/>
      <c r="D826" s="150"/>
      <c r="E826" s="14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76"/>
      <c r="D827" s="150"/>
      <c r="E827" s="14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76"/>
      <c r="D828" s="150"/>
      <c r="E828" s="14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76"/>
      <c r="D829" s="150"/>
      <c r="E829" s="14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76"/>
      <c r="D830" s="150"/>
      <c r="E830" s="14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76"/>
      <c r="D831" s="150"/>
      <c r="E831" s="14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76"/>
      <c r="D832" s="150"/>
      <c r="E832" s="14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76"/>
      <c r="D833" s="150"/>
      <c r="E833" s="14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76"/>
      <c r="D834" s="150"/>
      <c r="E834" s="14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76"/>
      <c r="D835" s="150"/>
      <c r="E835" s="14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76"/>
      <c r="D836" s="150"/>
      <c r="E836" s="14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76"/>
      <c r="D837" s="150"/>
      <c r="E837" s="14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76"/>
      <c r="D838" s="150"/>
      <c r="E838" s="14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76"/>
      <c r="D839" s="150"/>
      <c r="E839" s="14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76"/>
      <c r="D840" s="150"/>
      <c r="E840" s="14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76"/>
      <c r="D841" s="150"/>
      <c r="E841" s="14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76"/>
      <c r="D842" s="150"/>
      <c r="E842" s="14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76"/>
      <c r="D843" s="150"/>
      <c r="E843" s="14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76"/>
      <c r="D844" s="150"/>
      <c r="E844" s="14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76"/>
      <c r="D845" s="150"/>
      <c r="E845" s="14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76"/>
      <c r="D846" s="150"/>
      <c r="E846" s="14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76"/>
      <c r="D847" s="150"/>
      <c r="E847" s="14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76"/>
      <c r="D848" s="150"/>
      <c r="E848" s="14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76"/>
      <c r="D849" s="150"/>
      <c r="E849" s="14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76"/>
      <c r="D850" s="150"/>
      <c r="E850" s="14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76"/>
      <c r="D851" s="150"/>
      <c r="E851" s="14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76"/>
      <c r="D852" s="150"/>
      <c r="E852" s="14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76"/>
      <c r="D853" s="150"/>
      <c r="E853" s="14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76"/>
      <c r="D854" s="150"/>
      <c r="E854" s="14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76"/>
      <c r="D855" s="150"/>
      <c r="E855" s="14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76"/>
      <c r="D856" s="150"/>
      <c r="E856" s="14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76"/>
      <c r="D857" s="150"/>
      <c r="E857" s="14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76"/>
      <c r="D858" s="150"/>
      <c r="E858" s="14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76"/>
      <c r="D859" s="150"/>
      <c r="E859" s="14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76"/>
      <c r="D860" s="150"/>
      <c r="E860" s="14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76"/>
      <c r="D861" s="150"/>
      <c r="E861" s="14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76"/>
      <c r="D862" s="150"/>
      <c r="E862" s="14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76"/>
      <c r="D863" s="150"/>
      <c r="E863" s="14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76"/>
      <c r="D864" s="150"/>
      <c r="E864" s="14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76"/>
      <c r="D865" s="150"/>
      <c r="E865" s="14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76"/>
      <c r="D866" s="150"/>
      <c r="E866" s="14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76"/>
      <c r="D867" s="150"/>
      <c r="E867" s="14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76"/>
      <c r="D868" s="150"/>
      <c r="E868" s="14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76"/>
      <c r="D869" s="150"/>
      <c r="E869" s="14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76"/>
      <c r="D870" s="150"/>
      <c r="E870" s="14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76"/>
      <c r="D871" s="150"/>
      <c r="E871" s="14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76"/>
      <c r="D872" s="150"/>
      <c r="E872" s="14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76"/>
      <c r="D873" s="150"/>
      <c r="E873" s="14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76"/>
      <c r="D874" s="150"/>
      <c r="E874" s="14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76"/>
      <c r="D875" s="150"/>
      <c r="E875" s="14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76"/>
      <c r="D876" s="150"/>
      <c r="E876" s="14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76"/>
      <c r="D877" s="150"/>
      <c r="E877" s="14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76"/>
      <c r="D878" s="150"/>
      <c r="E878" s="14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76"/>
      <c r="D879" s="150"/>
      <c r="E879" s="14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76"/>
      <c r="D880" s="150"/>
      <c r="E880" s="14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76"/>
      <c r="D881" s="150"/>
      <c r="E881" s="14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76"/>
      <c r="D882" s="150"/>
      <c r="E882" s="14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76"/>
      <c r="D883" s="150"/>
      <c r="E883" s="14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76"/>
      <c r="D884" s="150"/>
      <c r="E884" s="14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76"/>
      <c r="D885" s="150"/>
      <c r="E885" s="14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76"/>
      <c r="D886" s="150"/>
      <c r="E886" s="14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76"/>
      <c r="D887" s="150"/>
      <c r="E887" s="14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76"/>
      <c r="D888" s="150"/>
      <c r="E888" s="14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76"/>
      <c r="D889" s="150"/>
      <c r="E889" s="14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76"/>
      <c r="D890" s="150"/>
      <c r="E890" s="14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76"/>
      <c r="D891" s="150"/>
      <c r="E891" s="14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76"/>
      <c r="D892" s="150"/>
      <c r="E892" s="14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76"/>
      <c r="D893" s="150"/>
      <c r="E893" s="14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76"/>
      <c r="D894" s="150"/>
      <c r="E894" s="14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76"/>
      <c r="D895" s="150"/>
      <c r="E895" s="14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76"/>
      <c r="D896" s="150"/>
      <c r="E896" s="14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76"/>
      <c r="D897" s="150"/>
      <c r="E897" s="14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76"/>
      <c r="D898" s="150"/>
      <c r="E898" s="14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76"/>
      <c r="D899" s="150"/>
      <c r="E899" s="14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76"/>
      <c r="D900" s="150"/>
      <c r="E900" s="14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76"/>
      <c r="D901" s="150"/>
      <c r="E901" s="14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76"/>
      <c r="D902" s="150"/>
      <c r="E902" s="14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76"/>
      <c r="D903" s="150"/>
      <c r="E903" s="14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76"/>
      <c r="D904" s="150"/>
      <c r="E904" s="14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76"/>
      <c r="D905" s="150"/>
      <c r="E905" s="14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76"/>
      <c r="D906" s="150"/>
      <c r="E906" s="14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76"/>
      <c r="D907" s="150"/>
      <c r="E907" s="14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76"/>
      <c r="D908" s="150"/>
      <c r="E908" s="14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76"/>
      <c r="D909" s="150"/>
      <c r="E909" s="14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76"/>
      <c r="D910" s="150"/>
      <c r="E910" s="14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76"/>
      <c r="D911" s="150"/>
      <c r="E911" s="14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76"/>
      <c r="D912" s="150"/>
      <c r="E912" s="14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76"/>
      <c r="D913" s="150"/>
      <c r="E913" s="14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76"/>
      <c r="D914" s="150"/>
      <c r="E914" s="14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76"/>
      <c r="D915" s="150"/>
      <c r="E915" s="14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76"/>
      <c r="D916" s="150"/>
      <c r="E916" s="14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76"/>
      <c r="D917" s="150"/>
      <c r="E917" s="14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76"/>
      <c r="D918" s="150"/>
      <c r="E918" s="14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76"/>
      <c r="D919" s="150"/>
      <c r="E919" s="14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76"/>
      <c r="D920" s="150"/>
      <c r="E920" s="14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76"/>
      <c r="D921" s="150"/>
      <c r="E921" s="14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76"/>
      <c r="D922" s="150"/>
      <c r="E922" s="14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76"/>
      <c r="D923" s="150"/>
      <c r="E923" s="14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76"/>
      <c r="D924" s="150"/>
      <c r="E924" s="14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76"/>
      <c r="D925" s="150"/>
      <c r="E925" s="14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76"/>
      <c r="D926" s="150"/>
      <c r="E926" s="14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76"/>
      <c r="D927" s="150"/>
      <c r="E927" s="14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76"/>
      <c r="D928" s="150"/>
      <c r="E928" s="14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76"/>
      <c r="D929" s="150"/>
      <c r="E929" s="14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76"/>
      <c r="D930" s="150"/>
      <c r="E930" s="14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76"/>
      <c r="D931" s="150"/>
      <c r="E931" s="14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76"/>
      <c r="D932" s="150"/>
      <c r="E932" s="14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76"/>
      <c r="D933" s="150"/>
      <c r="E933" s="14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76"/>
      <c r="D934" s="150"/>
      <c r="E934" s="14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76"/>
      <c r="D935" s="150"/>
      <c r="E935" s="14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76"/>
      <c r="D936" s="150"/>
      <c r="E936" s="14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76"/>
      <c r="D937" s="150"/>
      <c r="E937" s="14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76"/>
      <c r="D938" s="150"/>
      <c r="E938" s="14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76"/>
      <c r="D939" s="150"/>
      <c r="E939" s="14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76"/>
      <c r="D940" s="150"/>
      <c r="E940" s="14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76"/>
      <c r="D941" s="150"/>
      <c r="E941" s="14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76"/>
      <c r="D942" s="150"/>
      <c r="E942" s="14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76"/>
      <c r="D943" s="150"/>
      <c r="E943" s="14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76"/>
      <c r="D944" s="150"/>
      <c r="E944" s="14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76"/>
      <c r="D945" s="150"/>
      <c r="E945" s="14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76"/>
      <c r="D946" s="150"/>
      <c r="E946" s="14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76"/>
      <c r="D947" s="150"/>
      <c r="E947" s="14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76"/>
      <c r="D948" s="150"/>
      <c r="E948" s="14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76"/>
      <c r="D949" s="150"/>
      <c r="E949" s="14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76"/>
      <c r="D950" s="150"/>
      <c r="E950" s="14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76"/>
      <c r="D951" s="150"/>
      <c r="E951" s="14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76"/>
      <c r="D952" s="150"/>
      <c r="E952" s="14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76"/>
      <c r="D953" s="150"/>
      <c r="E953" s="14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76"/>
      <c r="D954" s="150"/>
      <c r="E954" s="14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76"/>
      <c r="D955" s="150"/>
      <c r="E955" s="14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76"/>
      <c r="D956" s="150"/>
      <c r="E956" s="14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76"/>
      <c r="D957" s="150"/>
      <c r="E957" s="14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76"/>
      <c r="D958" s="150"/>
      <c r="E958" s="14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76"/>
      <c r="D959" s="150"/>
      <c r="E959" s="14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76"/>
      <c r="D960" s="150"/>
      <c r="E960" s="14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76"/>
      <c r="D961" s="150"/>
      <c r="E961" s="14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76"/>
      <c r="D962" s="150"/>
      <c r="E962" s="14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76"/>
      <c r="D963" s="150"/>
      <c r="E963" s="14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76"/>
      <c r="D964" s="150"/>
      <c r="E964" s="14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76"/>
      <c r="D965" s="150"/>
      <c r="E965" s="14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76"/>
      <c r="D966" s="150"/>
      <c r="E966" s="14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76"/>
      <c r="D967" s="150"/>
      <c r="E967" s="14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76"/>
      <c r="D968" s="150"/>
      <c r="E968" s="14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76"/>
      <c r="D969" s="150"/>
      <c r="E969" s="14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76"/>
      <c r="D970" s="150"/>
      <c r="E970" s="14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76"/>
      <c r="D971" s="150"/>
      <c r="E971" s="14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76"/>
      <c r="D972" s="150"/>
      <c r="E972" s="14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76"/>
      <c r="D973" s="150"/>
      <c r="E973" s="14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76"/>
      <c r="D974" s="150"/>
      <c r="E974" s="14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76"/>
      <c r="D975" s="150"/>
      <c r="E975" s="14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76"/>
      <c r="D976" s="150"/>
      <c r="E976" s="14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76"/>
      <c r="D977" s="150"/>
      <c r="E977" s="14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76"/>
      <c r="D978" s="150"/>
      <c r="E978" s="14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76"/>
      <c r="D979" s="150"/>
      <c r="E979" s="14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76"/>
      <c r="D980" s="150"/>
      <c r="E980" s="14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76"/>
      <c r="D981" s="150"/>
      <c r="E981" s="14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76"/>
      <c r="D982" s="150"/>
      <c r="E982" s="14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76"/>
      <c r="D983" s="150"/>
      <c r="E983" s="14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76"/>
      <c r="D984" s="150"/>
      <c r="E984" s="14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76"/>
      <c r="D985" s="150"/>
      <c r="E985" s="14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76"/>
      <c r="D986" s="150"/>
      <c r="E986" s="14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76"/>
      <c r="D987" s="150"/>
      <c r="E987" s="14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76"/>
      <c r="D988" s="150"/>
      <c r="E988" s="14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76"/>
      <c r="D989" s="150"/>
      <c r="E989" s="14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76"/>
      <c r="D990" s="150"/>
      <c r="E990" s="14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76"/>
      <c r="D991" s="150"/>
      <c r="E991" s="14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76"/>
      <c r="D992" s="150"/>
      <c r="E992" s="14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76"/>
      <c r="D993" s="150"/>
      <c r="E993" s="14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76"/>
      <c r="D994" s="150"/>
      <c r="E994" s="14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76"/>
      <c r="D995" s="150"/>
      <c r="E995" s="14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76"/>
      <c r="D996" s="150"/>
      <c r="E996" s="14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76"/>
      <c r="B997" s="4"/>
      <c r="C997" s="4"/>
      <c r="D997" s="171"/>
      <c r="E997" s="14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76"/>
      <c r="B998" s="4"/>
      <c r="C998" s="4"/>
      <c r="D998" s="171"/>
      <c r="E998" s="14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76"/>
      <c r="B999" s="4"/>
      <c r="C999" s="4"/>
      <c r="D999" s="171"/>
      <c r="E999" s="14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76"/>
      <c r="B1000" s="4"/>
      <c r="C1000" s="4"/>
      <c r="D1000" s="171"/>
      <c r="E1000" s="14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76"/>
      <c r="B1001" s="4"/>
      <c r="C1001" s="4"/>
      <c r="D1001" s="171"/>
      <c r="E1001" s="14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9.14"/>
    <col customWidth="1" min="3" max="3" width="25.29"/>
    <col customWidth="1" min="4" max="4" width="36.57"/>
    <col customWidth="1" min="5" max="5" width="33.0"/>
    <col customWidth="1" min="6" max="6" width="39.0"/>
  </cols>
  <sheetData>
    <row r="1">
      <c r="A1" s="65" t="s">
        <v>144</v>
      </c>
      <c r="B1" s="1" t="s">
        <v>49</v>
      </c>
      <c r="C1" s="1" t="s">
        <v>50</v>
      </c>
      <c r="D1" s="1" t="s">
        <v>51</v>
      </c>
      <c r="E1" s="134" t="s">
        <v>117</v>
      </c>
      <c r="F1" s="1" t="s">
        <v>118</v>
      </c>
      <c r="G1" s="4"/>
      <c r="H1" s="69" t="s">
        <v>119</v>
      </c>
      <c r="I1" s="4"/>
      <c r="J1" s="4"/>
      <c r="K1" s="4"/>
      <c r="L1" s="69" t="s">
        <v>120</v>
      </c>
      <c r="M1" s="4"/>
      <c r="N1" s="4"/>
      <c r="O1" s="4"/>
      <c r="P1" s="69" t="s">
        <v>121</v>
      </c>
      <c r="Q1" s="4"/>
      <c r="R1" s="4"/>
      <c r="S1" s="69" t="s">
        <v>122</v>
      </c>
      <c r="T1" s="4"/>
      <c r="U1" s="4"/>
      <c r="V1" s="69" t="s">
        <v>123</v>
      </c>
      <c r="W1" s="4"/>
      <c r="X1" s="4"/>
    </row>
    <row r="2">
      <c r="A2" s="5">
        <v>43176.0</v>
      </c>
      <c r="B2" s="77" t="s">
        <v>65</v>
      </c>
      <c r="C2" s="110">
        <v>43176.336805555555</v>
      </c>
      <c r="D2" s="152">
        <f t="shared" ref="D2:D22" si="1">C2-A69</f>
        <v>0.3368055556</v>
      </c>
      <c r="E2" s="141"/>
      <c r="F2" s="96" t="s">
        <v>124</v>
      </c>
      <c r="G2" s="4"/>
      <c r="H2" s="21" t="s">
        <v>176</v>
      </c>
      <c r="I2" s="4"/>
      <c r="J2" s="4"/>
      <c r="K2" s="4"/>
      <c r="L2" s="21" t="s">
        <v>55</v>
      </c>
      <c r="M2" s="4"/>
      <c r="N2" s="4"/>
      <c r="O2" s="4"/>
      <c r="P2" s="137"/>
      <c r="Q2" s="4"/>
      <c r="R2" s="4"/>
      <c r="S2" s="97" t="s">
        <v>194</v>
      </c>
      <c r="T2" s="4"/>
      <c r="U2" s="4"/>
      <c r="V2" s="97" t="s">
        <v>195</v>
      </c>
      <c r="W2" s="4"/>
      <c r="X2" s="4"/>
    </row>
    <row r="3">
      <c r="A3" s="76"/>
      <c r="B3" s="77" t="s">
        <v>30</v>
      </c>
      <c r="C3" s="110">
        <v>43176.34722222222</v>
      </c>
      <c r="D3" s="152">
        <f t="shared" si="1"/>
        <v>0.3472222222</v>
      </c>
      <c r="E3" s="136">
        <f t="shared" ref="E3:E22" si="2">24*60*(D3-D2)</f>
        <v>15</v>
      </c>
      <c r="F3" s="96" t="s">
        <v>124</v>
      </c>
      <c r="G3" s="4"/>
      <c r="H3" s="4"/>
      <c r="I3" s="4"/>
      <c r="J3" s="4"/>
      <c r="K3" s="4"/>
      <c r="L3" s="4"/>
      <c r="M3" s="4"/>
      <c r="N3" s="4"/>
      <c r="O3" s="4"/>
      <c r="P3" s="137"/>
      <c r="Q3" s="21" t="s">
        <v>55</v>
      </c>
      <c r="R3" s="4"/>
      <c r="S3" s="4"/>
      <c r="T3" s="4"/>
      <c r="U3" s="4"/>
      <c r="V3" s="4"/>
      <c r="W3" s="4"/>
      <c r="X3" s="4"/>
    </row>
    <row r="4">
      <c r="A4" s="76"/>
      <c r="B4" s="77" t="s">
        <v>30</v>
      </c>
      <c r="C4" s="110">
        <v>43176.36944444444</v>
      </c>
      <c r="D4" s="152">
        <f t="shared" si="1"/>
        <v>0.3694444444</v>
      </c>
      <c r="E4" s="136">
        <f t="shared" si="2"/>
        <v>32</v>
      </c>
      <c r="F4" s="96" t="s">
        <v>124</v>
      </c>
      <c r="G4" s="4"/>
      <c r="H4" s="4"/>
      <c r="I4" s="19"/>
      <c r="J4" s="4"/>
      <c r="K4" s="4"/>
      <c r="L4" s="21" t="s">
        <v>56</v>
      </c>
      <c r="M4" s="21" t="s">
        <v>57</v>
      </c>
      <c r="N4" s="4"/>
      <c r="O4" s="4"/>
      <c r="P4" s="137"/>
      <c r="Q4" s="4"/>
      <c r="R4" s="4"/>
      <c r="S4" s="4"/>
      <c r="T4" s="4"/>
      <c r="U4" s="4"/>
      <c r="V4" s="4"/>
      <c r="W4" s="4"/>
      <c r="X4" s="4"/>
    </row>
    <row r="5">
      <c r="A5" s="76"/>
      <c r="B5" s="77" t="s">
        <v>164</v>
      </c>
      <c r="C5" s="110">
        <v>43176.42222222222</v>
      </c>
      <c r="D5" s="152">
        <f t="shared" si="1"/>
        <v>0.4222222222</v>
      </c>
      <c r="E5" s="136">
        <f t="shared" si="2"/>
        <v>76.00000001</v>
      </c>
      <c r="F5" s="96" t="s">
        <v>124</v>
      </c>
      <c r="G5" s="4"/>
      <c r="H5" s="4"/>
      <c r="I5" s="4"/>
      <c r="J5" s="4"/>
      <c r="K5" s="4"/>
      <c r="L5" s="21" t="s">
        <v>60</v>
      </c>
      <c r="M5" s="97" t="s">
        <v>196</v>
      </c>
      <c r="N5" s="4"/>
      <c r="O5" s="4"/>
      <c r="P5" s="153" t="s">
        <v>56</v>
      </c>
      <c r="Q5" s="97" t="s">
        <v>57</v>
      </c>
      <c r="R5" s="4"/>
      <c r="S5" s="4"/>
      <c r="T5" s="4"/>
      <c r="U5" s="4"/>
      <c r="V5" s="4"/>
      <c r="W5" s="75"/>
      <c r="X5" s="4"/>
    </row>
    <row r="6">
      <c r="A6" s="12" t="s">
        <v>58</v>
      </c>
      <c r="B6" s="77" t="s">
        <v>161</v>
      </c>
      <c r="C6" s="110">
        <v>43176.50347222222</v>
      </c>
      <c r="D6" s="152">
        <f t="shared" si="1"/>
        <v>0.5034722222</v>
      </c>
      <c r="E6" s="136">
        <f t="shared" si="2"/>
        <v>117</v>
      </c>
      <c r="F6" s="96" t="s">
        <v>124</v>
      </c>
      <c r="G6" s="4"/>
      <c r="H6" s="4"/>
      <c r="I6" s="4"/>
      <c r="J6" s="4"/>
      <c r="K6" s="4"/>
      <c r="L6" s="21" t="s">
        <v>64</v>
      </c>
      <c r="M6" s="99">
        <v>0.035847</v>
      </c>
      <c r="N6" s="4"/>
      <c r="O6" s="4"/>
      <c r="P6" s="153" t="s">
        <v>60</v>
      </c>
      <c r="Q6" s="99" t="s">
        <v>197</v>
      </c>
      <c r="R6" s="4"/>
      <c r="S6" s="4"/>
      <c r="T6" s="4"/>
      <c r="U6" s="4"/>
      <c r="V6" s="4"/>
      <c r="W6" s="19"/>
      <c r="X6" s="4"/>
    </row>
    <row r="7">
      <c r="A7" s="80" t="s">
        <v>62</v>
      </c>
      <c r="B7" s="77" t="s">
        <v>30</v>
      </c>
      <c r="C7" s="110">
        <v>43176.506944444445</v>
      </c>
      <c r="D7" s="152">
        <f t="shared" si="1"/>
        <v>0.5069444444</v>
      </c>
      <c r="E7" s="136">
        <f t="shared" si="2"/>
        <v>5.000000006</v>
      </c>
      <c r="F7" s="96" t="s">
        <v>124</v>
      </c>
      <c r="G7" s="4"/>
      <c r="H7" s="4"/>
      <c r="I7" s="4"/>
      <c r="J7" s="4"/>
      <c r="K7" s="4"/>
      <c r="L7" s="4"/>
      <c r="M7" s="4"/>
      <c r="N7" s="4"/>
      <c r="O7" s="4"/>
      <c r="P7" s="153" t="s">
        <v>64</v>
      </c>
      <c r="Q7" s="21">
        <v>0.032798</v>
      </c>
      <c r="R7" s="4"/>
      <c r="S7" s="4"/>
      <c r="T7" s="4"/>
      <c r="U7" s="4"/>
      <c r="V7" s="4"/>
      <c r="W7" s="4"/>
      <c r="X7" s="4"/>
    </row>
    <row r="8">
      <c r="A8" s="13" t="s">
        <v>10</v>
      </c>
      <c r="B8" s="77" t="s">
        <v>180</v>
      </c>
      <c r="C8" s="110">
        <v>43176.51527777778</v>
      </c>
      <c r="D8" s="152">
        <f t="shared" si="1"/>
        <v>0.5152777778</v>
      </c>
      <c r="E8" s="136">
        <f t="shared" si="2"/>
        <v>12</v>
      </c>
      <c r="F8" s="96" t="s">
        <v>124</v>
      </c>
      <c r="G8" s="4"/>
      <c r="H8" s="4"/>
      <c r="I8" s="19"/>
      <c r="J8" s="4"/>
      <c r="K8" s="4"/>
      <c r="L8" s="4"/>
      <c r="M8" s="4"/>
      <c r="N8" s="4"/>
      <c r="O8" s="4"/>
      <c r="P8" s="137"/>
      <c r="Q8" s="4"/>
      <c r="R8" s="4"/>
      <c r="S8" s="4"/>
      <c r="T8" s="4"/>
      <c r="U8" s="4"/>
      <c r="V8" s="4"/>
      <c r="W8" s="4"/>
      <c r="X8" s="4"/>
    </row>
    <row r="9">
      <c r="A9" s="18" t="s">
        <v>11</v>
      </c>
      <c r="B9" s="77" t="s">
        <v>181</v>
      </c>
      <c r="C9" s="110">
        <v>43176.53958333333</v>
      </c>
      <c r="D9" s="152">
        <f t="shared" si="1"/>
        <v>0.5395833333</v>
      </c>
      <c r="E9" s="136">
        <f t="shared" si="2"/>
        <v>35</v>
      </c>
      <c r="F9" s="96" t="s">
        <v>124</v>
      </c>
      <c r="G9" s="4"/>
      <c r="H9" s="4"/>
      <c r="I9" s="4"/>
      <c r="J9" s="4"/>
      <c r="K9" s="4"/>
      <c r="L9" s="21" t="s">
        <v>78</v>
      </c>
      <c r="M9" s="19"/>
      <c r="N9" s="4"/>
      <c r="O9" s="4"/>
      <c r="P9" s="137"/>
      <c r="Q9" s="19"/>
      <c r="R9" s="4"/>
      <c r="S9" s="4"/>
      <c r="T9" s="4"/>
      <c r="U9" s="4"/>
      <c r="V9" s="75"/>
      <c r="W9" s="4"/>
      <c r="X9" s="4"/>
    </row>
    <row r="10">
      <c r="A10" s="20" t="s">
        <v>12</v>
      </c>
      <c r="B10" s="82" t="s">
        <v>182</v>
      </c>
      <c r="C10" s="89">
        <v>43176.59375</v>
      </c>
      <c r="D10" s="154">
        <f t="shared" si="1"/>
        <v>0.59375</v>
      </c>
      <c r="E10" s="137">
        <f t="shared" si="2"/>
        <v>78</v>
      </c>
      <c r="F10" s="96" t="s">
        <v>124</v>
      </c>
      <c r="G10" s="4"/>
      <c r="H10" s="4"/>
      <c r="I10" s="4"/>
      <c r="J10" s="4"/>
      <c r="K10" s="4"/>
      <c r="L10" s="21" t="s">
        <v>72</v>
      </c>
      <c r="M10" s="19">
        <f> 0.19</f>
        <v>0.19</v>
      </c>
      <c r="N10" s="4"/>
      <c r="O10" s="4"/>
      <c r="P10" s="153" t="s">
        <v>78</v>
      </c>
      <c r="Q10" s="19"/>
      <c r="R10" s="4"/>
      <c r="S10" s="4"/>
      <c r="T10" s="4"/>
      <c r="U10" s="4"/>
      <c r="V10" s="4"/>
      <c r="W10" s="19"/>
      <c r="X10" s="4"/>
    </row>
    <row r="11">
      <c r="A11" s="85" t="s">
        <v>69</v>
      </c>
      <c r="B11" s="82" t="s">
        <v>183</v>
      </c>
      <c r="C11" s="89">
        <v>43176.620833333334</v>
      </c>
      <c r="D11" s="154">
        <f t="shared" si="1"/>
        <v>0.6208333333</v>
      </c>
      <c r="E11" s="137">
        <f t="shared" si="2"/>
        <v>39</v>
      </c>
      <c r="F11" s="96" t="s">
        <v>124</v>
      </c>
      <c r="G11" s="4"/>
      <c r="H11" s="4"/>
      <c r="I11" s="4"/>
      <c r="J11" s="4"/>
      <c r="K11" s="4"/>
      <c r="L11" s="21" t="s">
        <v>74</v>
      </c>
      <c r="M11" s="99" t="s">
        <v>134</v>
      </c>
      <c r="N11" s="4"/>
      <c r="O11" s="4"/>
      <c r="P11" s="153" t="s">
        <v>72</v>
      </c>
      <c r="Q11" s="19">
        <f> 0.157</f>
        <v>0.157</v>
      </c>
      <c r="R11" s="4"/>
      <c r="S11" s="4"/>
      <c r="T11" s="4"/>
      <c r="U11" s="4"/>
      <c r="V11" s="4"/>
      <c r="W11" s="4"/>
      <c r="X11" s="4"/>
    </row>
    <row r="12">
      <c r="A12" s="76"/>
      <c r="B12" s="82" t="s">
        <v>65</v>
      </c>
      <c r="C12" s="89">
        <v>43176.62708333333</v>
      </c>
      <c r="D12" s="154">
        <f t="shared" si="1"/>
        <v>0.6270833333</v>
      </c>
      <c r="E12" s="137">
        <f t="shared" si="2"/>
        <v>8.999999998</v>
      </c>
      <c r="F12" s="96" t="s">
        <v>124</v>
      </c>
      <c r="G12" s="4"/>
      <c r="H12" s="4"/>
      <c r="I12" s="4"/>
      <c r="J12" s="4"/>
      <c r="K12" s="4"/>
      <c r="L12" s="4"/>
      <c r="M12" s="4"/>
      <c r="N12" s="4"/>
      <c r="O12" s="4"/>
      <c r="P12" s="21" t="s">
        <v>74</v>
      </c>
      <c r="Q12" s="99" t="s">
        <v>134</v>
      </c>
      <c r="R12" s="4"/>
      <c r="S12" s="4"/>
      <c r="T12" s="4"/>
      <c r="U12" s="4"/>
      <c r="V12" s="4"/>
      <c r="W12" s="4"/>
      <c r="X12" s="4"/>
    </row>
    <row r="13">
      <c r="A13" s="76"/>
      <c r="B13" s="82" t="s">
        <v>32</v>
      </c>
      <c r="C13" s="89">
        <v>43176.63055555556</v>
      </c>
      <c r="D13" s="154">
        <f t="shared" si="1"/>
        <v>0.6305555556</v>
      </c>
      <c r="E13" s="137">
        <f t="shared" si="2"/>
        <v>5.000000006</v>
      </c>
      <c r="F13" s="96" t="s">
        <v>124</v>
      </c>
      <c r="G13" s="4"/>
      <c r="H13" s="4"/>
      <c r="I13" s="19"/>
      <c r="J13" s="4"/>
      <c r="K13" s="4"/>
      <c r="L13" s="4"/>
      <c r="M13" s="21" t="s">
        <v>81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76"/>
      <c r="B14" s="82" t="s">
        <v>142</v>
      </c>
      <c r="C14" s="89">
        <v>43176.65277777778</v>
      </c>
      <c r="D14" s="154">
        <f t="shared" si="1"/>
        <v>0.6527777778</v>
      </c>
      <c r="E14" s="137">
        <f t="shared" si="2"/>
        <v>32</v>
      </c>
      <c r="F14" s="96" t="s">
        <v>124</v>
      </c>
      <c r="G14" s="4"/>
      <c r="H14" s="4"/>
      <c r="I14" s="19"/>
      <c r="J14" s="4"/>
      <c r="K14" s="4"/>
      <c r="L14" s="4"/>
      <c r="M14" s="4"/>
      <c r="N14" s="4"/>
      <c r="O14" s="4"/>
      <c r="P14" s="4"/>
      <c r="Q14" s="21" t="s">
        <v>81</v>
      </c>
      <c r="R14" s="4"/>
      <c r="S14" s="4"/>
      <c r="T14" s="4"/>
      <c r="U14" s="4"/>
      <c r="V14" s="4"/>
      <c r="W14" s="4"/>
      <c r="X14" s="4"/>
    </row>
    <row r="15">
      <c r="A15" s="76"/>
      <c r="B15" s="82" t="s">
        <v>156</v>
      </c>
      <c r="C15" s="89">
        <v>43176.66458333333</v>
      </c>
      <c r="D15" s="154">
        <f t="shared" si="1"/>
        <v>0.6645833333</v>
      </c>
      <c r="E15" s="137">
        <f t="shared" si="2"/>
        <v>16.99999999</v>
      </c>
      <c r="F15" s="96" t="s">
        <v>124</v>
      </c>
      <c r="G15" s="4"/>
      <c r="H15" s="4"/>
      <c r="I15" s="19"/>
      <c r="J15" s="4"/>
      <c r="K15" s="4"/>
      <c r="L15" s="21" t="s">
        <v>84</v>
      </c>
      <c r="M15" s="4">
        <f> 7</f>
        <v>7</v>
      </c>
      <c r="N15" s="4"/>
      <c r="O15" s="4"/>
      <c r="P15" s="4"/>
      <c r="Q15" s="4"/>
      <c r="R15" s="4"/>
      <c r="S15" s="4"/>
      <c r="T15" s="4"/>
      <c r="U15" s="4"/>
      <c r="V15" s="4"/>
      <c r="W15" s="19"/>
      <c r="X15" s="4"/>
    </row>
    <row r="16">
      <c r="A16" s="76"/>
      <c r="B16" s="82" t="s">
        <v>164</v>
      </c>
      <c r="C16" s="89">
        <v>43176.68958333333</v>
      </c>
      <c r="D16" s="154">
        <f t="shared" si="1"/>
        <v>0.6895833333</v>
      </c>
      <c r="E16" s="137">
        <f t="shared" si="2"/>
        <v>36</v>
      </c>
      <c r="F16" s="96" t="s">
        <v>124</v>
      </c>
      <c r="G16" s="4"/>
      <c r="H16" s="4"/>
      <c r="I16" s="19"/>
      <c r="J16" s="4"/>
      <c r="K16" s="4"/>
      <c r="L16" s="21" t="s">
        <v>86</v>
      </c>
      <c r="M16" s="19">
        <f> 5</f>
        <v>5</v>
      </c>
      <c r="N16" s="4"/>
      <c r="O16" s="4"/>
      <c r="P16" s="21" t="s">
        <v>84</v>
      </c>
      <c r="Q16" s="19">
        <f> 10</f>
        <v>10</v>
      </c>
      <c r="R16" s="4"/>
      <c r="S16" s="4"/>
      <c r="T16" s="4"/>
      <c r="U16" s="4"/>
      <c r="V16" s="4"/>
      <c r="W16" s="19"/>
      <c r="X16" s="4"/>
    </row>
    <row r="17">
      <c r="A17" s="76"/>
      <c r="B17" s="82" t="s">
        <v>32</v>
      </c>
      <c r="C17" s="89">
        <v>43176.830555555556</v>
      </c>
      <c r="D17" s="154">
        <f t="shared" si="1"/>
        <v>0.8305555556</v>
      </c>
      <c r="E17" s="137">
        <f t="shared" si="2"/>
        <v>203</v>
      </c>
      <c r="F17" s="96" t="s">
        <v>124</v>
      </c>
      <c r="G17" s="4"/>
      <c r="H17" s="4"/>
      <c r="I17" s="19"/>
      <c r="J17" s="4"/>
      <c r="K17" s="4"/>
      <c r="L17" s="21" t="s">
        <v>88</v>
      </c>
      <c r="M17" s="19">
        <f> 117</f>
        <v>117</v>
      </c>
      <c r="N17" s="4"/>
      <c r="O17" s="4"/>
      <c r="P17" s="21" t="s">
        <v>86</v>
      </c>
      <c r="Q17" s="19">
        <f> 2</f>
        <v>2</v>
      </c>
      <c r="R17" s="4"/>
      <c r="S17" s="4"/>
      <c r="T17" s="4"/>
      <c r="U17" s="4"/>
      <c r="V17" s="4"/>
      <c r="W17" s="19"/>
      <c r="X17" s="4"/>
    </row>
    <row r="18">
      <c r="A18" s="76"/>
      <c r="B18" s="82" t="s">
        <v>182</v>
      </c>
      <c r="C18" s="89">
        <v>43176.83194444444</v>
      </c>
      <c r="D18" s="154">
        <f t="shared" si="1"/>
        <v>0.8319444444</v>
      </c>
      <c r="E18" s="137">
        <f t="shared" si="2"/>
        <v>1.999999996</v>
      </c>
      <c r="F18" s="96" t="s">
        <v>124</v>
      </c>
      <c r="G18" s="4"/>
      <c r="H18" s="4"/>
      <c r="I18" s="4"/>
      <c r="J18" s="4"/>
      <c r="K18" s="4"/>
      <c r="L18" s="21" t="s">
        <v>90</v>
      </c>
      <c r="M18" s="19">
        <f> 41.7</f>
        <v>41.7</v>
      </c>
      <c r="N18" s="4"/>
      <c r="O18" s="4"/>
      <c r="P18" s="21" t="s">
        <v>88</v>
      </c>
      <c r="Q18" s="19">
        <f> 203</f>
        <v>203</v>
      </c>
      <c r="R18" s="4"/>
      <c r="S18" s="4"/>
      <c r="T18" s="4"/>
      <c r="U18" s="4"/>
      <c r="V18" s="4"/>
      <c r="W18" s="19"/>
      <c r="X18" s="4"/>
    </row>
    <row r="19">
      <c r="A19" s="76"/>
      <c r="B19" s="82" t="s">
        <v>65</v>
      </c>
      <c r="C19" s="89">
        <v>43176.868055555555</v>
      </c>
      <c r="D19" s="154">
        <f t="shared" si="1"/>
        <v>0.8680555556</v>
      </c>
      <c r="E19" s="137">
        <f t="shared" si="2"/>
        <v>52</v>
      </c>
      <c r="F19" s="96" t="s">
        <v>124</v>
      </c>
      <c r="G19" s="4"/>
      <c r="H19" s="4"/>
      <c r="I19" s="75"/>
      <c r="J19" s="4"/>
      <c r="K19" s="4"/>
      <c r="L19" s="21" t="s">
        <v>91</v>
      </c>
      <c r="M19" s="19">
        <f> 40.7</f>
        <v>40.7</v>
      </c>
      <c r="N19" s="4"/>
      <c r="O19" s="4"/>
      <c r="P19" s="21" t="s">
        <v>90</v>
      </c>
      <c r="Q19" s="19">
        <f> 47.3</f>
        <v>47.3</v>
      </c>
      <c r="R19" s="4"/>
      <c r="S19" s="4"/>
      <c r="T19" s="4"/>
      <c r="U19" s="4"/>
      <c r="V19" s="4"/>
      <c r="W19" s="19"/>
      <c r="X19" s="4"/>
    </row>
    <row r="20">
      <c r="A20" s="76"/>
      <c r="B20" s="92" t="s">
        <v>63</v>
      </c>
      <c r="C20" s="93">
        <v>43176.94652777778</v>
      </c>
      <c r="D20" s="155">
        <f t="shared" si="1"/>
        <v>0.9465277778</v>
      </c>
      <c r="E20" s="145">
        <f t="shared" si="2"/>
        <v>113</v>
      </c>
      <c r="F20" s="96" t="s">
        <v>124</v>
      </c>
      <c r="G20" s="4"/>
      <c r="H20" s="4"/>
      <c r="I20" s="4"/>
      <c r="J20" s="4"/>
      <c r="K20" s="4"/>
      <c r="L20" s="4"/>
      <c r="M20" s="19"/>
      <c r="N20" s="4"/>
      <c r="O20" s="4"/>
      <c r="P20" s="21" t="s">
        <v>91</v>
      </c>
      <c r="Q20" s="19">
        <f> 59.5</f>
        <v>59.5</v>
      </c>
      <c r="R20" s="4"/>
      <c r="S20" s="4"/>
      <c r="T20" s="4"/>
      <c r="U20" s="4"/>
      <c r="V20" s="4"/>
      <c r="W20" s="4"/>
      <c r="X20" s="4"/>
    </row>
    <row r="21">
      <c r="A21" s="76"/>
      <c r="B21" s="92" t="s">
        <v>138</v>
      </c>
      <c r="C21" s="93">
        <v>43177.115277777775</v>
      </c>
      <c r="D21" s="155">
        <f t="shared" si="1"/>
        <v>1.115277778</v>
      </c>
      <c r="E21" s="145">
        <f t="shared" si="2"/>
        <v>243</v>
      </c>
      <c r="F21" s="96" t="s">
        <v>124</v>
      </c>
      <c r="G21" s="4"/>
      <c r="H21" s="4"/>
      <c r="I21" s="4"/>
      <c r="J21" s="4"/>
      <c r="K21" s="4"/>
      <c r="L21" s="4"/>
      <c r="M21" s="21" t="s">
        <v>94</v>
      </c>
      <c r="N21" s="4"/>
      <c r="O21" s="4"/>
      <c r="P21" s="4"/>
      <c r="Q21" s="4"/>
      <c r="R21" s="4"/>
      <c r="S21" s="4"/>
      <c r="T21" s="4"/>
      <c r="U21" s="4"/>
      <c r="V21" s="4"/>
      <c r="W21" s="75"/>
      <c r="X21" s="4"/>
    </row>
    <row r="22">
      <c r="A22" s="76"/>
      <c r="B22" s="92" t="s">
        <v>184</v>
      </c>
      <c r="C22" s="93">
        <v>43177.14236111111</v>
      </c>
      <c r="D22" s="155">
        <f t="shared" si="1"/>
        <v>1.142361111</v>
      </c>
      <c r="E22" s="145">
        <f t="shared" si="2"/>
        <v>39</v>
      </c>
      <c r="F22" s="96" t="s">
        <v>124</v>
      </c>
      <c r="G22" s="4"/>
      <c r="H22" s="4"/>
      <c r="I22" s="19"/>
      <c r="J22" s="4"/>
      <c r="K22" s="4"/>
      <c r="L22" s="4"/>
      <c r="M22" s="75"/>
      <c r="N22" s="4"/>
      <c r="O22" s="4"/>
      <c r="P22" s="4"/>
      <c r="Q22" s="97" t="s">
        <v>94</v>
      </c>
      <c r="R22" s="4"/>
      <c r="S22" s="4"/>
      <c r="T22" s="4"/>
      <c r="U22" s="4"/>
      <c r="V22" s="4"/>
      <c r="W22" s="4"/>
      <c r="X22" s="4"/>
    </row>
    <row r="23">
      <c r="A23" s="76"/>
      <c r="B23" s="63"/>
      <c r="C23" s="125"/>
      <c r="D23" s="126"/>
      <c r="E23" s="139"/>
      <c r="F23" s="151"/>
      <c r="G23" s="4"/>
      <c r="H23" s="4"/>
      <c r="I23" s="4"/>
      <c r="J23" s="4"/>
      <c r="K23" s="4"/>
      <c r="L23" s="21" t="s">
        <v>96</v>
      </c>
      <c r="M23" s="21" t="s">
        <v>198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76"/>
      <c r="B24" s="63"/>
      <c r="C24" s="125"/>
      <c r="D24" s="126"/>
      <c r="E24" s="139"/>
      <c r="F24" s="151"/>
      <c r="G24" s="4"/>
      <c r="H24" s="4"/>
      <c r="I24" s="4"/>
      <c r="J24" s="4"/>
      <c r="K24" s="4"/>
      <c r="L24" s="21" t="s">
        <v>98</v>
      </c>
      <c r="M24" s="4">
        <f> 5</f>
        <v>5</v>
      </c>
      <c r="N24" s="4"/>
      <c r="O24" s="4"/>
      <c r="P24" s="21" t="s">
        <v>96</v>
      </c>
      <c r="Q24" s="21" t="s">
        <v>199</v>
      </c>
      <c r="R24" s="4"/>
      <c r="S24" s="4"/>
      <c r="T24" s="4"/>
      <c r="U24" s="4"/>
      <c r="V24" s="4"/>
      <c r="W24" s="19"/>
      <c r="X24" s="4"/>
    </row>
    <row r="25">
      <c r="A25" s="76"/>
      <c r="B25" s="63"/>
      <c r="C25" s="125"/>
      <c r="D25" s="126"/>
      <c r="E25" s="139"/>
      <c r="F25" s="151"/>
      <c r="G25" s="4"/>
      <c r="H25" s="4"/>
      <c r="I25" s="4"/>
      <c r="J25" s="4"/>
      <c r="K25" s="4"/>
      <c r="L25" s="4"/>
      <c r="M25" s="19"/>
      <c r="N25" s="4"/>
      <c r="O25" s="4"/>
      <c r="P25" s="21" t="s">
        <v>98</v>
      </c>
      <c r="Q25" s="19">
        <f> 5</f>
        <v>5</v>
      </c>
      <c r="R25" s="4"/>
      <c r="S25" s="4"/>
      <c r="T25" s="4"/>
      <c r="U25" s="4"/>
      <c r="V25" s="4"/>
      <c r="W25" s="4"/>
      <c r="X25" s="4"/>
    </row>
    <row r="26">
      <c r="A26" s="76"/>
      <c r="B26" s="63"/>
      <c r="C26" s="125"/>
      <c r="D26" s="126"/>
      <c r="E26" s="139"/>
      <c r="F26" s="15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6"/>
      <c r="B27" s="63"/>
      <c r="C27" s="125"/>
      <c r="D27" s="126"/>
      <c r="E27" s="139"/>
      <c r="F27" s="15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6"/>
      <c r="B28" s="63"/>
      <c r="C28" s="125"/>
      <c r="D28" s="126"/>
      <c r="E28" s="139"/>
      <c r="F28" s="15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6"/>
      <c r="B29" s="63"/>
      <c r="C29" s="125"/>
      <c r="D29" s="126"/>
      <c r="E29" s="139"/>
      <c r="F29" s="15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76"/>
      <c r="B30" s="63"/>
      <c r="C30" s="125"/>
      <c r="D30" s="126"/>
      <c r="E30" s="139"/>
      <c r="F30" s="15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6"/>
      <c r="B31" s="63"/>
      <c r="C31" s="125"/>
      <c r="D31" s="126"/>
      <c r="E31" s="139"/>
      <c r="F31" s="15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76"/>
      <c r="B32" s="63"/>
      <c r="C32" s="125"/>
      <c r="D32" s="126"/>
      <c r="E32" s="139"/>
      <c r="F32" s="15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6"/>
      <c r="B33" s="63"/>
      <c r="C33" s="125"/>
      <c r="D33" s="126"/>
      <c r="E33" s="139"/>
      <c r="F33" s="15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6"/>
      <c r="B34" s="63"/>
      <c r="C34" s="125"/>
      <c r="D34" s="126"/>
      <c r="E34" s="139"/>
      <c r="F34" s="15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76"/>
      <c r="B35" s="63"/>
      <c r="C35" s="125"/>
      <c r="D35" s="126"/>
      <c r="E35" s="139"/>
      <c r="F35" s="15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6"/>
      <c r="B36" s="63"/>
      <c r="C36" s="125"/>
      <c r="D36" s="126"/>
      <c r="E36" s="139"/>
      <c r="F36" s="15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6"/>
      <c r="B37" s="63"/>
      <c r="C37" s="125"/>
      <c r="D37" s="126"/>
      <c r="E37" s="139"/>
      <c r="F37" s="15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76"/>
      <c r="B38" s="63"/>
      <c r="C38" s="125"/>
      <c r="D38" s="126"/>
      <c r="E38" s="139"/>
      <c r="F38" s="15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6"/>
      <c r="B39" s="63"/>
      <c r="C39" s="125"/>
      <c r="D39" s="126"/>
      <c r="E39" s="139"/>
      <c r="F39" s="15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6"/>
      <c r="B40" s="63"/>
      <c r="C40" s="125"/>
      <c r="D40" s="126"/>
      <c r="E40" s="139"/>
      <c r="F40" s="15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6"/>
      <c r="B41" s="63"/>
      <c r="C41" s="125"/>
      <c r="D41" s="126"/>
      <c r="E41" s="139"/>
      <c r="F41" s="15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6"/>
      <c r="B42" s="63"/>
      <c r="C42" s="125"/>
      <c r="D42" s="126"/>
      <c r="E42" s="139"/>
      <c r="F42" s="15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6"/>
      <c r="B43" s="63"/>
      <c r="C43" s="125"/>
      <c r="D43" s="126"/>
      <c r="E43" s="139"/>
      <c r="F43" s="15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6"/>
      <c r="B44" s="63"/>
      <c r="C44" s="125"/>
      <c r="D44" s="126"/>
      <c r="E44" s="139"/>
      <c r="F44" s="15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76"/>
      <c r="B45" s="63"/>
      <c r="C45" s="125"/>
      <c r="D45" s="126"/>
      <c r="E45" s="139"/>
      <c r="F45" s="15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6"/>
      <c r="B46" s="63"/>
      <c r="C46" s="125"/>
      <c r="D46" s="126"/>
      <c r="E46" s="139"/>
      <c r="F46" s="15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76"/>
      <c r="B47" s="63"/>
      <c r="C47" s="125"/>
      <c r="D47" s="126"/>
      <c r="E47" s="139"/>
      <c r="F47" s="15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6"/>
      <c r="B48" s="63"/>
      <c r="C48" s="125"/>
      <c r="D48" s="126"/>
      <c r="E48" s="139"/>
      <c r="F48" s="15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76"/>
      <c r="B49" s="63"/>
      <c r="C49" s="125"/>
      <c r="D49" s="126"/>
      <c r="E49" s="139"/>
      <c r="F49" s="15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6"/>
      <c r="B50" s="63"/>
      <c r="C50" s="125"/>
      <c r="D50" s="126"/>
      <c r="E50" s="139"/>
      <c r="F50" s="15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76"/>
      <c r="B51" s="63"/>
      <c r="C51" s="125"/>
      <c r="D51" s="126"/>
      <c r="E51" s="139"/>
      <c r="F51" s="15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6"/>
      <c r="B52" s="63"/>
      <c r="C52" s="125"/>
      <c r="D52" s="126"/>
      <c r="E52" s="139"/>
      <c r="F52" s="15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76"/>
      <c r="B53" s="63"/>
      <c r="C53" s="125"/>
      <c r="D53" s="126"/>
      <c r="E53" s="139"/>
      <c r="F53" s="15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63"/>
      <c r="C54" s="125"/>
      <c r="D54" s="126"/>
      <c r="E54" s="139"/>
      <c r="F54" s="15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D55" s="126"/>
      <c r="E55" s="139"/>
      <c r="F55" s="15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D56" s="126"/>
      <c r="E56" s="139"/>
      <c r="F56" s="9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D57" s="126"/>
      <c r="E57" s="139"/>
      <c r="F57" s="9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E58" s="139"/>
      <c r="F58" s="9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E59" s="139"/>
      <c r="F59" s="9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E60" s="139"/>
      <c r="F60" s="9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E61" s="139"/>
      <c r="F61" s="9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E62" s="139"/>
      <c r="F62" s="9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E63" s="139"/>
      <c r="F63" s="9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E64" s="139"/>
      <c r="F64" s="1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E65" s="139"/>
      <c r="F65" s="1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E66" s="139"/>
      <c r="F66" s="1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67" t="s">
        <v>133</v>
      </c>
      <c r="E67" s="139"/>
      <c r="F67" s="1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03">
        <v>43176.0</v>
      </c>
      <c r="E68" s="139"/>
      <c r="F68" s="1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04">
        <v>43176.0</v>
      </c>
      <c r="E69" s="139"/>
      <c r="F69" s="1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04">
        <v>43176.0</v>
      </c>
      <c r="E70" s="139"/>
      <c r="F70" s="1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04">
        <v>43176.0</v>
      </c>
      <c r="E71" s="139"/>
      <c r="F71" s="1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04">
        <v>43176.0</v>
      </c>
      <c r="E72" s="139"/>
      <c r="F72" s="1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04">
        <v>43176.0</v>
      </c>
      <c r="E73" s="139"/>
      <c r="F73" s="1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04">
        <v>43176.0</v>
      </c>
      <c r="E74" s="139"/>
      <c r="F74" s="1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04">
        <v>43176.0</v>
      </c>
      <c r="E75" s="139"/>
      <c r="F75" s="1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04">
        <v>43176.0</v>
      </c>
      <c r="E76" s="139"/>
      <c r="F76" s="1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04">
        <v>43176.0</v>
      </c>
      <c r="E77" s="139"/>
      <c r="F77" s="1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04">
        <v>43176.0</v>
      </c>
      <c r="E78" s="14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04">
        <v>43176.0</v>
      </c>
      <c r="E79" s="14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04">
        <v>43176.0</v>
      </c>
      <c r="E80" s="14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04">
        <v>43176.0</v>
      </c>
      <c r="E81" s="14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04">
        <v>43176.0</v>
      </c>
      <c r="E82" s="14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04">
        <v>43176.0</v>
      </c>
      <c r="E83" s="14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04">
        <v>43176.0</v>
      </c>
      <c r="E84" s="14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04">
        <v>43176.0</v>
      </c>
      <c r="E85" s="14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04">
        <v>43176.0</v>
      </c>
      <c r="E86" s="14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04">
        <v>43176.0</v>
      </c>
      <c r="E87" s="14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04">
        <v>43176.0</v>
      </c>
      <c r="E88" s="14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04">
        <v>43176.0</v>
      </c>
      <c r="E89" s="14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04">
        <v>43176.0</v>
      </c>
      <c r="E90" s="14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04">
        <v>43176.0</v>
      </c>
      <c r="E91" s="14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04">
        <v>43176.0</v>
      </c>
      <c r="E92" s="14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04">
        <v>43176.0</v>
      </c>
      <c r="E93" s="14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04">
        <v>43176.0</v>
      </c>
      <c r="E94" s="14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04">
        <v>43176.0</v>
      </c>
      <c r="E95" s="1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04">
        <v>43176.0</v>
      </c>
      <c r="E96" s="1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04">
        <v>43176.0</v>
      </c>
      <c r="E97" s="14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04">
        <v>43176.0</v>
      </c>
      <c r="E98" s="14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04">
        <v>43176.0</v>
      </c>
      <c r="E99" s="14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04">
        <v>43176.0</v>
      </c>
      <c r="E100" s="14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04">
        <v>43176.0</v>
      </c>
      <c r="E101" s="14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04">
        <v>43176.0</v>
      </c>
      <c r="E102" s="14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04">
        <v>43176.0</v>
      </c>
      <c r="E103" s="14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04">
        <v>43176.0</v>
      </c>
      <c r="E104" s="14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04">
        <v>43176.0</v>
      </c>
      <c r="E105" s="14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04">
        <v>43176.0</v>
      </c>
      <c r="E106" s="14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04">
        <v>43176.0</v>
      </c>
      <c r="E107" s="14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04">
        <v>43176.0</v>
      </c>
      <c r="E108" s="14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04">
        <v>43176.0</v>
      </c>
      <c r="E109" s="14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04">
        <v>43176.0</v>
      </c>
      <c r="E110" s="14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04">
        <v>43176.0</v>
      </c>
      <c r="E111" s="14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04">
        <v>43176.0</v>
      </c>
      <c r="E112" s="1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04">
        <v>43176.0</v>
      </c>
      <c r="E113" s="14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04">
        <v>43176.0</v>
      </c>
      <c r="E114" s="14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04">
        <v>43176.0</v>
      </c>
      <c r="E115" s="14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04">
        <v>43176.0</v>
      </c>
      <c r="E116" s="14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04">
        <v>43176.0</v>
      </c>
      <c r="E117" s="14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04">
        <v>43176.0</v>
      </c>
      <c r="E118" s="14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04">
        <v>43176.0</v>
      </c>
      <c r="E119" s="14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04">
        <v>43176.0</v>
      </c>
      <c r="E120" s="14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04">
        <v>43176.0</v>
      </c>
      <c r="E121" s="14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04">
        <v>43176.0</v>
      </c>
      <c r="E122" s="1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04">
        <v>43176.0</v>
      </c>
      <c r="E123" s="14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04">
        <v>43176.0</v>
      </c>
      <c r="E124" s="14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04">
        <v>43176.0</v>
      </c>
      <c r="E125" s="14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04">
        <v>43176.0</v>
      </c>
      <c r="E126" s="14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04">
        <v>43176.0</v>
      </c>
      <c r="E127" s="14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04">
        <v>43176.0</v>
      </c>
      <c r="E128" s="14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04">
        <v>43176.0</v>
      </c>
      <c r="E129" s="1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04">
        <v>43176.0</v>
      </c>
      <c r="E130" s="14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04">
        <v>43176.0</v>
      </c>
      <c r="E131" s="14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E132" s="14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E133" s="14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E134" s="14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E135" s="14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E136" s="14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E137" s="1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E138" s="14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E139" s="14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E140" s="14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E141" s="14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E142" s="14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76"/>
      <c r="E143" s="14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76"/>
      <c r="E144" s="14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76"/>
      <c r="E145" s="14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76"/>
      <c r="E146" s="14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76"/>
      <c r="E147" s="14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76"/>
      <c r="E148" s="14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76"/>
      <c r="E149" s="14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76"/>
      <c r="E150" s="14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76"/>
      <c r="E151" s="14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76"/>
      <c r="E152" s="14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76"/>
      <c r="E153" s="14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76"/>
      <c r="E154" s="14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76"/>
      <c r="E155" s="14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76"/>
      <c r="E156" s="14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76"/>
      <c r="E157" s="14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76"/>
      <c r="E158" s="14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76"/>
      <c r="E159" s="14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76"/>
      <c r="E160" s="14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76"/>
      <c r="E161" s="14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76"/>
      <c r="E162" s="14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76"/>
      <c r="E163" s="14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76"/>
      <c r="E164" s="14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76"/>
      <c r="E165" s="14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76"/>
      <c r="E166" s="14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76"/>
      <c r="E167" s="14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76"/>
      <c r="E168" s="14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76"/>
      <c r="E169" s="14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76"/>
      <c r="E170" s="14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76"/>
      <c r="E171" s="14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76"/>
      <c r="E172" s="14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76"/>
      <c r="E173" s="14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76"/>
      <c r="E174" s="14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76"/>
      <c r="E175" s="14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76"/>
      <c r="E176" s="14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76"/>
      <c r="E177" s="14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76"/>
      <c r="E178" s="14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76"/>
      <c r="E179" s="14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76"/>
      <c r="E180" s="14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76"/>
      <c r="E181" s="14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76"/>
      <c r="E182" s="14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76"/>
      <c r="E183" s="14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76"/>
      <c r="E184" s="14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76"/>
      <c r="E185" s="14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76"/>
      <c r="E186" s="14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76"/>
      <c r="E187" s="14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76"/>
      <c r="E188" s="14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76"/>
      <c r="E189" s="14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76"/>
      <c r="E190" s="14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76"/>
      <c r="E191" s="14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76"/>
      <c r="E192" s="14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76"/>
      <c r="E193" s="14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76"/>
      <c r="E194" s="14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76"/>
      <c r="E195" s="14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76"/>
      <c r="E196" s="14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76"/>
      <c r="E197" s="14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76"/>
      <c r="E198" s="14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76"/>
      <c r="E199" s="14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76"/>
      <c r="E200" s="14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76"/>
      <c r="E201" s="14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76"/>
      <c r="E202" s="14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76"/>
      <c r="E203" s="14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76"/>
      <c r="E204" s="14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76"/>
      <c r="E205" s="14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76"/>
      <c r="E206" s="14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76"/>
      <c r="E207" s="14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76"/>
      <c r="E208" s="14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76"/>
      <c r="E209" s="14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76"/>
      <c r="E210" s="14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76"/>
      <c r="E211" s="14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76"/>
      <c r="E212" s="14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76"/>
      <c r="E213" s="14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76"/>
      <c r="E214" s="14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76"/>
      <c r="E215" s="14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76"/>
      <c r="E216" s="14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76"/>
      <c r="E217" s="14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76"/>
      <c r="E218" s="14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76"/>
      <c r="E219" s="14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76"/>
      <c r="E220" s="14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76"/>
      <c r="E221" s="14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76"/>
      <c r="E222" s="14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76"/>
      <c r="E223" s="14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76"/>
      <c r="E224" s="14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76"/>
      <c r="E225" s="14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76"/>
      <c r="E226" s="14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76"/>
      <c r="E227" s="14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76"/>
      <c r="E228" s="14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76"/>
      <c r="E229" s="14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76"/>
      <c r="E230" s="14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76"/>
      <c r="E231" s="14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76"/>
      <c r="E232" s="14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76"/>
      <c r="E233" s="14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76"/>
      <c r="E234" s="14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76"/>
      <c r="E235" s="14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76"/>
      <c r="E236" s="14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76"/>
      <c r="E237" s="14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76"/>
      <c r="E238" s="14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76"/>
      <c r="E239" s="14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76"/>
      <c r="E240" s="1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76"/>
      <c r="E241" s="14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76"/>
      <c r="E242" s="1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76"/>
      <c r="E243" s="14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76"/>
      <c r="E244" s="1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76"/>
      <c r="E245" s="14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76"/>
      <c r="E246" s="1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76"/>
      <c r="E247" s="14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76"/>
      <c r="E248" s="1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76"/>
      <c r="E249" s="14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76"/>
      <c r="E250" s="1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76"/>
      <c r="E251" s="14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76"/>
      <c r="E252" s="1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76"/>
      <c r="E253" s="14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76"/>
      <c r="E254" s="1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76"/>
      <c r="E255" s="14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76"/>
      <c r="E256" s="1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76"/>
      <c r="E257" s="14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76"/>
      <c r="E258" s="1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76"/>
      <c r="E259" s="14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76"/>
      <c r="E260" s="1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76"/>
      <c r="E261" s="14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76"/>
      <c r="E262" s="1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76"/>
      <c r="E263" s="14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76"/>
      <c r="E264" s="1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76"/>
      <c r="E265" s="14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76"/>
      <c r="E266" s="1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76"/>
      <c r="E267" s="14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76"/>
      <c r="E268" s="1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76"/>
      <c r="E269" s="14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76"/>
      <c r="E270" s="14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76"/>
      <c r="E271" s="14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76"/>
      <c r="E272" s="14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76"/>
      <c r="E273" s="14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76"/>
      <c r="E274" s="14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76"/>
      <c r="E275" s="14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76"/>
      <c r="E276" s="14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76"/>
      <c r="E277" s="14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76"/>
      <c r="E278" s="14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76"/>
      <c r="E279" s="14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76"/>
      <c r="E280" s="14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76"/>
      <c r="E281" s="14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76"/>
      <c r="E282" s="14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76"/>
      <c r="E283" s="14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76"/>
      <c r="E284" s="14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76"/>
      <c r="E285" s="14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76"/>
      <c r="E286" s="14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76"/>
      <c r="E287" s="14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76"/>
      <c r="E288" s="14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76"/>
      <c r="E289" s="14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76"/>
      <c r="E290" s="14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76"/>
      <c r="E291" s="14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76"/>
      <c r="E292" s="14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76"/>
      <c r="E293" s="14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76"/>
      <c r="E294" s="14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76"/>
      <c r="E295" s="14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76"/>
      <c r="E296" s="14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76"/>
      <c r="E297" s="14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76"/>
      <c r="E298" s="14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76"/>
      <c r="E299" s="14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76"/>
      <c r="E300" s="14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76"/>
      <c r="E301" s="14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76"/>
      <c r="E302" s="14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76"/>
      <c r="E303" s="14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76"/>
      <c r="E304" s="14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76"/>
      <c r="E305" s="14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76"/>
      <c r="E306" s="14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76"/>
      <c r="E307" s="14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76"/>
      <c r="E308" s="14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76"/>
      <c r="E309" s="14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76"/>
      <c r="E310" s="14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76"/>
      <c r="E311" s="14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76"/>
      <c r="E312" s="14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76"/>
      <c r="E313" s="14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76"/>
      <c r="E314" s="14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76"/>
      <c r="E315" s="14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76"/>
      <c r="E316" s="14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76"/>
      <c r="E317" s="14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76"/>
      <c r="E318" s="14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76"/>
      <c r="E319" s="14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76"/>
      <c r="E320" s="14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76"/>
      <c r="E321" s="14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76"/>
      <c r="E322" s="14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76"/>
      <c r="E323" s="14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76"/>
      <c r="E324" s="14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76"/>
      <c r="E325" s="14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76"/>
      <c r="E326" s="14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76"/>
      <c r="E327" s="14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76"/>
      <c r="E328" s="14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76"/>
      <c r="E329" s="14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76"/>
      <c r="E330" s="14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76"/>
      <c r="E331" s="14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76"/>
      <c r="E332" s="14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76"/>
      <c r="E333" s="14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76"/>
      <c r="E334" s="14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76"/>
      <c r="E335" s="14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76"/>
      <c r="E336" s="14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76"/>
      <c r="E337" s="14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76"/>
      <c r="E338" s="14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76"/>
      <c r="E339" s="14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76"/>
      <c r="E340" s="14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76"/>
      <c r="E341" s="14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76"/>
      <c r="E342" s="14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76"/>
      <c r="E343" s="14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76"/>
      <c r="E344" s="14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76"/>
      <c r="E345" s="14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76"/>
      <c r="E346" s="14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76"/>
      <c r="E347" s="14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76"/>
      <c r="E348" s="14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76"/>
      <c r="E349" s="14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76"/>
      <c r="E350" s="14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76"/>
      <c r="E351" s="14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76"/>
      <c r="E352" s="14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76"/>
      <c r="E353" s="14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76"/>
      <c r="E354" s="14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76"/>
      <c r="E355" s="14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76"/>
      <c r="E356" s="14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76"/>
      <c r="E357" s="14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76"/>
      <c r="E358" s="14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76"/>
      <c r="E359" s="14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76"/>
      <c r="E360" s="14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76"/>
      <c r="E361" s="14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76"/>
      <c r="E362" s="14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76"/>
      <c r="E363" s="14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76"/>
      <c r="E364" s="14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76"/>
      <c r="E365" s="14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76"/>
      <c r="E366" s="14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76"/>
      <c r="E367" s="14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76"/>
      <c r="E368" s="14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76"/>
      <c r="E369" s="14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76"/>
      <c r="E370" s="14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76"/>
      <c r="E371" s="14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76"/>
      <c r="E372" s="14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76"/>
      <c r="E373" s="14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76"/>
      <c r="E374" s="14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76"/>
      <c r="E375" s="14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76"/>
      <c r="E376" s="14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76"/>
      <c r="E377" s="14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76"/>
      <c r="E378" s="14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76"/>
      <c r="E379" s="14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76"/>
      <c r="E380" s="14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76"/>
      <c r="E381" s="14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76"/>
      <c r="E382" s="14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76"/>
      <c r="E383" s="14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76"/>
      <c r="E384" s="14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76"/>
      <c r="E385" s="14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76"/>
      <c r="E386" s="14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76"/>
      <c r="E387" s="14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76"/>
      <c r="E388" s="14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76"/>
      <c r="E389" s="14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76"/>
      <c r="E390" s="14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76"/>
      <c r="E391" s="14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76"/>
      <c r="E392" s="14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76"/>
      <c r="E393" s="14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76"/>
      <c r="E394" s="14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76"/>
      <c r="E395" s="14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76"/>
      <c r="E396" s="14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76"/>
      <c r="E397" s="14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76"/>
      <c r="E398" s="14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76"/>
      <c r="E399" s="14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76"/>
      <c r="E400" s="14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76"/>
      <c r="E401" s="14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76"/>
      <c r="E402" s="14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76"/>
      <c r="E403" s="14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76"/>
      <c r="E404" s="14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76"/>
      <c r="E405" s="14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76"/>
      <c r="E406" s="14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76"/>
      <c r="E407" s="14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76"/>
      <c r="E408" s="14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76"/>
      <c r="E409" s="14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76"/>
      <c r="E410" s="14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76"/>
      <c r="E411" s="14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76"/>
      <c r="E412" s="14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76"/>
      <c r="E413" s="14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76"/>
      <c r="E414" s="14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76"/>
      <c r="E415" s="14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76"/>
      <c r="E416" s="14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76"/>
      <c r="E417" s="14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76"/>
      <c r="E418" s="14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76"/>
      <c r="E419" s="14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76"/>
      <c r="E420" s="14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76"/>
      <c r="E421" s="14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76"/>
      <c r="E422" s="14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76"/>
      <c r="E423" s="14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76"/>
      <c r="E424" s="14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76"/>
      <c r="E425" s="14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76"/>
      <c r="E426" s="14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76"/>
      <c r="E427" s="14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76"/>
      <c r="E428" s="14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76"/>
      <c r="E429" s="14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76"/>
      <c r="E430" s="14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76"/>
      <c r="E431" s="14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76"/>
      <c r="E432" s="14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76"/>
      <c r="E433" s="14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76"/>
      <c r="E434" s="14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76"/>
      <c r="E435" s="14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76"/>
      <c r="E436" s="14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76"/>
      <c r="E437" s="14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76"/>
      <c r="E438" s="14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76"/>
      <c r="E439" s="14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76"/>
      <c r="E440" s="14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76"/>
      <c r="E441" s="14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76"/>
      <c r="E442" s="14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76"/>
      <c r="E443" s="14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76"/>
      <c r="E444" s="14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76"/>
      <c r="E445" s="14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76"/>
      <c r="E446" s="14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76"/>
      <c r="E447" s="14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76"/>
      <c r="E448" s="14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76"/>
      <c r="E449" s="14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76"/>
      <c r="E450" s="14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76"/>
      <c r="E451" s="14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76"/>
      <c r="E452" s="14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76"/>
      <c r="E453" s="14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76"/>
      <c r="E454" s="14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76"/>
      <c r="E455" s="14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76"/>
      <c r="E456" s="14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76"/>
      <c r="E457" s="14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76"/>
      <c r="E458" s="14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76"/>
      <c r="E459" s="14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76"/>
      <c r="E460" s="14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76"/>
      <c r="E461" s="14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76"/>
      <c r="E462" s="14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76"/>
      <c r="E463" s="14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76"/>
      <c r="E464" s="14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76"/>
      <c r="E465" s="14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76"/>
      <c r="E466" s="14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76"/>
      <c r="E467" s="14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76"/>
      <c r="E468" s="14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76"/>
      <c r="E469" s="14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76"/>
      <c r="E470" s="14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76"/>
      <c r="E471" s="14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76"/>
      <c r="E472" s="14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76"/>
      <c r="E473" s="14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76"/>
      <c r="E474" s="14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76"/>
      <c r="E475" s="14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76"/>
      <c r="E476" s="14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76"/>
      <c r="E477" s="14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76"/>
      <c r="E478" s="14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76"/>
      <c r="E479" s="14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76"/>
      <c r="E480" s="14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76"/>
      <c r="E481" s="14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76"/>
      <c r="E482" s="14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76"/>
      <c r="E483" s="14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76"/>
      <c r="E484" s="14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76"/>
      <c r="E485" s="14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76"/>
      <c r="E486" s="14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76"/>
      <c r="E487" s="14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76"/>
      <c r="E488" s="14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76"/>
      <c r="E489" s="14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76"/>
      <c r="E490" s="14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76"/>
      <c r="E491" s="14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76"/>
      <c r="E492" s="14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76"/>
      <c r="E493" s="14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76"/>
      <c r="E494" s="14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76"/>
      <c r="E495" s="14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76"/>
      <c r="E496" s="14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76"/>
      <c r="E497" s="14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76"/>
      <c r="E498" s="14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76"/>
      <c r="E499" s="14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76"/>
      <c r="E500" s="14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76"/>
      <c r="E501" s="14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76"/>
      <c r="E502" s="14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76"/>
      <c r="E503" s="14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76"/>
      <c r="E504" s="14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76"/>
      <c r="E505" s="14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76"/>
      <c r="E506" s="14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76"/>
      <c r="E507" s="14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76"/>
      <c r="E508" s="14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76"/>
      <c r="E509" s="14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76"/>
      <c r="E510" s="14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76"/>
      <c r="E511" s="14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76"/>
      <c r="E512" s="14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76"/>
      <c r="E513" s="14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76"/>
      <c r="E514" s="14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76"/>
      <c r="E515" s="14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76"/>
      <c r="E516" s="14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76"/>
      <c r="E517" s="14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76"/>
      <c r="E518" s="14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76"/>
      <c r="E519" s="14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76"/>
      <c r="E520" s="14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76"/>
      <c r="E521" s="14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76"/>
      <c r="E522" s="14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76"/>
      <c r="E523" s="14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76"/>
      <c r="E524" s="14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76"/>
      <c r="E525" s="14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76"/>
      <c r="E526" s="14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76"/>
      <c r="E527" s="14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76"/>
      <c r="E528" s="14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76"/>
      <c r="E529" s="14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76"/>
      <c r="E530" s="14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76"/>
      <c r="E531" s="14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76"/>
      <c r="E532" s="14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76"/>
      <c r="E533" s="14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76"/>
      <c r="E534" s="14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76"/>
      <c r="E535" s="14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76"/>
      <c r="E536" s="14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76"/>
      <c r="E537" s="14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76"/>
      <c r="E538" s="14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76"/>
      <c r="E539" s="14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76"/>
      <c r="E540" s="14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76"/>
      <c r="E541" s="14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76"/>
      <c r="E542" s="14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76"/>
      <c r="E543" s="14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76"/>
      <c r="E544" s="14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76"/>
      <c r="E545" s="14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76"/>
      <c r="E546" s="14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76"/>
      <c r="E547" s="14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76"/>
      <c r="E548" s="14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76"/>
      <c r="E549" s="14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76"/>
      <c r="E550" s="14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76"/>
      <c r="E551" s="14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76"/>
      <c r="E552" s="14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76"/>
      <c r="E553" s="14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76"/>
      <c r="E554" s="14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76"/>
      <c r="E555" s="14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76"/>
      <c r="E556" s="14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76"/>
      <c r="E557" s="14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76"/>
      <c r="E558" s="14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76"/>
      <c r="E559" s="14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76"/>
      <c r="E560" s="14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76"/>
      <c r="E561" s="14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76"/>
      <c r="E562" s="14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76"/>
      <c r="E563" s="14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76"/>
      <c r="E564" s="14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76"/>
      <c r="E565" s="14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76"/>
      <c r="E566" s="14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76"/>
      <c r="E567" s="14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76"/>
      <c r="E568" s="14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76"/>
      <c r="E569" s="14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76"/>
      <c r="E570" s="14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76"/>
      <c r="E571" s="14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76"/>
      <c r="E572" s="14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76"/>
      <c r="E573" s="14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76"/>
      <c r="E574" s="14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76"/>
      <c r="E575" s="14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76"/>
      <c r="E576" s="14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76"/>
      <c r="E577" s="14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76"/>
      <c r="E578" s="14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76"/>
      <c r="E579" s="14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76"/>
      <c r="E580" s="14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76"/>
      <c r="E581" s="14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76"/>
      <c r="E582" s="14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76"/>
      <c r="E583" s="14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76"/>
      <c r="E584" s="14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76"/>
      <c r="E585" s="14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76"/>
      <c r="E586" s="14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76"/>
      <c r="E587" s="14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76"/>
      <c r="E588" s="14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76"/>
      <c r="E589" s="14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76"/>
      <c r="E590" s="14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76"/>
      <c r="E591" s="14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76"/>
      <c r="E592" s="14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76"/>
      <c r="E593" s="14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76"/>
      <c r="E594" s="14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76"/>
      <c r="E595" s="14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76"/>
      <c r="E596" s="14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76"/>
      <c r="E597" s="14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76"/>
      <c r="E598" s="14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76"/>
      <c r="E599" s="14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76"/>
      <c r="E600" s="14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76"/>
      <c r="E601" s="14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76"/>
      <c r="E602" s="14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76"/>
      <c r="E603" s="14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76"/>
      <c r="E604" s="14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76"/>
      <c r="E605" s="14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76"/>
      <c r="E606" s="14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76"/>
      <c r="E607" s="14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76"/>
      <c r="E608" s="14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76"/>
      <c r="E609" s="14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76"/>
      <c r="E610" s="14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76"/>
      <c r="E611" s="14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76"/>
      <c r="E612" s="14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76"/>
      <c r="E613" s="14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76"/>
      <c r="E614" s="14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76"/>
      <c r="E615" s="14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76"/>
      <c r="E616" s="14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76"/>
      <c r="E617" s="14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76"/>
      <c r="E618" s="14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76"/>
      <c r="E619" s="14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76"/>
      <c r="E620" s="14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76"/>
      <c r="E621" s="14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76"/>
      <c r="E622" s="14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76"/>
      <c r="E623" s="14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76"/>
      <c r="E624" s="14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76"/>
      <c r="E625" s="14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76"/>
      <c r="E626" s="14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76"/>
      <c r="E627" s="14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76"/>
      <c r="E628" s="14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76"/>
      <c r="E629" s="14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76"/>
      <c r="E630" s="14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76"/>
      <c r="E631" s="14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76"/>
      <c r="E632" s="14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76"/>
      <c r="E633" s="14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76"/>
      <c r="E634" s="14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76"/>
      <c r="E635" s="14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76"/>
      <c r="E636" s="14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76"/>
      <c r="E637" s="14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76"/>
      <c r="E638" s="14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76"/>
      <c r="E639" s="14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76"/>
      <c r="E640" s="14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76"/>
      <c r="E641" s="14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76"/>
      <c r="E642" s="14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76"/>
      <c r="E643" s="14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76"/>
      <c r="E644" s="14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76"/>
      <c r="E645" s="14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76"/>
      <c r="E646" s="14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76"/>
      <c r="E647" s="14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76"/>
      <c r="E648" s="14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76"/>
      <c r="E649" s="14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76"/>
      <c r="E650" s="14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76"/>
      <c r="E651" s="14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76"/>
      <c r="E652" s="14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76"/>
      <c r="E653" s="14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76"/>
      <c r="E654" s="14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76"/>
      <c r="E655" s="14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76"/>
      <c r="E656" s="14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76"/>
      <c r="E657" s="14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76"/>
      <c r="E658" s="14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76"/>
      <c r="E659" s="14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76"/>
      <c r="E660" s="14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76"/>
      <c r="E661" s="14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76"/>
      <c r="E662" s="14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76"/>
      <c r="E663" s="14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76"/>
      <c r="E664" s="14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76"/>
      <c r="E665" s="14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76"/>
      <c r="E666" s="14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76"/>
      <c r="E667" s="14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76"/>
      <c r="E668" s="14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76"/>
      <c r="E669" s="14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76"/>
      <c r="E670" s="14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76"/>
      <c r="E671" s="14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76"/>
      <c r="E672" s="14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76"/>
      <c r="E673" s="14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76"/>
      <c r="E674" s="14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76"/>
      <c r="E675" s="14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76"/>
      <c r="E676" s="14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76"/>
      <c r="E677" s="14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76"/>
      <c r="E678" s="14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76"/>
      <c r="E679" s="14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76"/>
      <c r="E680" s="14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76"/>
      <c r="E681" s="14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76"/>
      <c r="E682" s="14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76"/>
      <c r="E683" s="14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76"/>
      <c r="E684" s="14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76"/>
      <c r="E685" s="14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76"/>
      <c r="E686" s="14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76"/>
      <c r="E687" s="14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76"/>
      <c r="E688" s="14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76"/>
      <c r="E689" s="14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76"/>
      <c r="E690" s="14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76"/>
      <c r="E691" s="14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76"/>
      <c r="E692" s="14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76"/>
      <c r="E693" s="14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76"/>
      <c r="E694" s="14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76"/>
      <c r="E695" s="14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76"/>
      <c r="E696" s="14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76"/>
      <c r="E697" s="14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76"/>
      <c r="E698" s="14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76"/>
      <c r="E699" s="14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76"/>
      <c r="E700" s="14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76"/>
      <c r="E701" s="14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76"/>
      <c r="E702" s="14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76"/>
      <c r="E703" s="14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76"/>
      <c r="E704" s="14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76"/>
      <c r="E705" s="14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76"/>
      <c r="E706" s="14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76"/>
      <c r="E707" s="14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76"/>
      <c r="E708" s="14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76"/>
      <c r="E709" s="14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76"/>
      <c r="E710" s="14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76"/>
      <c r="E711" s="14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76"/>
      <c r="E712" s="14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76"/>
      <c r="E713" s="14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76"/>
      <c r="E714" s="14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76"/>
      <c r="E715" s="14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76"/>
      <c r="E716" s="14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76"/>
      <c r="E717" s="14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76"/>
      <c r="E718" s="14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76"/>
      <c r="E719" s="14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76"/>
      <c r="E720" s="14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76"/>
      <c r="E721" s="14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76"/>
      <c r="E722" s="14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76"/>
      <c r="E723" s="14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76"/>
      <c r="E724" s="14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76"/>
      <c r="E725" s="14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76"/>
      <c r="E726" s="14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76"/>
      <c r="E727" s="14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76"/>
      <c r="E728" s="14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76"/>
      <c r="E729" s="14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76"/>
      <c r="E730" s="14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76"/>
      <c r="E731" s="14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76"/>
      <c r="E732" s="14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76"/>
      <c r="E733" s="14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76"/>
      <c r="E734" s="14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76"/>
      <c r="E735" s="14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76"/>
      <c r="E736" s="14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76"/>
      <c r="E737" s="14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76"/>
      <c r="E738" s="14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76"/>
      <c r="E739" s="14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76"/>
      <c r="E740" s="14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76"/>
      <c r="E741" s="14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76"/>
      <c r="E742" s="14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76"/>
      <c r="E743" s="14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76"/>
      <c r="E744" s="14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76"/>
      <c r="E745" s="14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76"/>
      <c r="E746" s="14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76"/>
      <c r="E747" s="14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76"/>
      <c r="E748" s="14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76"/>
      <c r="E749" s="14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76"/>
      <c r="E750" s="14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76"/>
      <c r="E751" s="14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76"/>
      <c r="E752" s="14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76"/>
      <c r="E753" s="14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76"/>
      <c r="E754" s="14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76"/>
      <c r="E755" s="14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76"/>
      <c r="E756" s="14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76"/>
      <c r="E757" s="14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76"/>
      <c r="E758" s="14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76"/>
      <c r="E759" s="14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76"/>
      <c r="E760" s="14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76"/>
      <c r="E761" s="14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76"/>
      <c r="E762" s="14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76"/>
      <c r="E763" s="14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76"/>
      <c r="E764" s="14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76"/>
      <c r="E765" s="14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76"/>
      <c r="E766" s="14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76"/>
      <c r="E767" s="14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76"/>
      <c r="E768" s="14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76"/>
      <c r="E769" s="14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76"/>
      <c r="E770" s="14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76"/>
      <c r="E771" s="14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76"/>
      <c r="E772" s="14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76"/>
      <c r="E773" s="14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76"/>
      <c r="E774" s="14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76"/>
      <c r="E775" s="14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76"/>
      <c r="E776" s="14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76"/>
      <c r="E777" s="14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76"/>
      <c r="E778" s="14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76"/>
      <c r="E779" s="14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76"/>
      <c r="E780" s="14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76"/>
      <c r="E781" s="14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76"/>
      <c r="E782" s="14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76"/>
      <c r="E783" s="14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76"/>
      <c r="E784" s="14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76"/>
      <c r="E785" s="14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76"/>
      <c r="E786" s="14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76"/>
      <c r="E787" s="14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76"/>
      <c r="E788" s="14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76"/>
      <c r="E789" s="14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76"/>
      <c r="E790" s="14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76"/>
      <c r="E791" s="14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76"/>
      <c r="E792" s="14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76"/>
      <c r="E793" s="14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76"/>
      <c r="E794" s="14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76"/>
      <c r="E795" s="14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76"/>
      <c r="E796" s="14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76"/>
      <c r="E797" s="14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76"/>
      <c r="E798" s="14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76"/>
      <c r="E799" s="14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76"/>
      <c r="E800" s="14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76"/>
      <c r="E801" s="14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76"/>
      <c r="E802" s="14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76"/>
      <c r="E803" s="14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76"/>
      <c r="E804" s="14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76"/>
      <c r="E805" s="14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76"/>
      <c r="E806" s="14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76"/>
      <c r="E807" s="14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76"/>
      <c r="E808" s="14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76"/>
      <c r="E809" s="14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76"/>
      <c r="E810" s="14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76"/>
      <c r="E811" s="14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76"/>
      <c r="E812" s="14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76"/>
      <c r="E813" s="14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76"/>
      <c r="E814" s="14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76"/>
      <c r="E815" s="14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76"/>
      <c r="E816" s="14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76"/>
      <c r="E817" s="14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76"/>
      <c r="E818" s="14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76"/>
      <c r="E819" s="14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76"/>
      <c r="E820" s="14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76"/>
      <c r="E821" s="14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76"/>
      <c r="E822" s="14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76"/>
      <c r="E823" s="14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76"/>
      <c r="E824" s="14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76"/>
      <c r="E825" s="14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76"/>
      <c r="E826" s="14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76"/>
      <c r="E827" s="14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76"/>
      <c r="E828" s="14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76"/>
      <c r="E829" s="14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76"/>
      <c r="E830" s="14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76"/>
      <c r="E831" s="14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76"/>
      <c r="E832" s="14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76"/>
      <c r="E833" s="14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76"/>
      <c r="E834" s="14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76"/>
      <c r="E835" s="14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76"/>
      <c r="E836" s="14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76"/>
      <c r="E837" s="14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76"/>
      <c r="E838" s="14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76"/>
      <c r="E839" s="14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76"/>
      <c r="E840" s="14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76"/>
      <c r="E841" s="14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76"/>
      <c r="E842" s="14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76"/>
      <c r="E843" s="14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76"/>
      <c r="E844" s="14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76"/>
      <c r="E845" s="14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76"/>
      <c r="E846" s="14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76"/>
      <c r="E847" s="14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76"/>
      <c r="E848" s="14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76"/>
      <c r="E849" s="14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76"/>
      <c r="E850" s="14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76"/>
      <c r="E851" s="14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76"/>
      <c r="E852" s="14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76"/>
      <c r="E853" s="14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76"/>
      <c r="E854" s="14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76"/>
      <c r="E855" s="14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76"/>
      <c r="E856" s="14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76"/>
      <c r="E857" s="14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76"/>
      <c r="E858" s="14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76"/>
      <c r="E859" s="14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76"/>
      <c r="E860" s="14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76"/>
      <c r="E861" s="14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76"/>
      <c r="E862" s="14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76"/>
      <c r="E863" s="14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76"/>
      <c r="E864" s="14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76"/>
      <c r="E865" s="14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76"/>
      <c r="E866" s="14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76"/>
      <c r="E867" s="14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76"/>
      <c r="E868" s="14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76"/>
      <c r="E869" s="14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76"/>
      <c r="E870" s="14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76"/>
      <c r="E871" s="14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76"/>
      <c r="E872" s="14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76"/>
      <c r="E873" s="14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76"/>
      <c r="E874" s="14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76"/>
      <c r="E875" s="14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76"/>
      <c r="E876" s="14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76"/>
      <c r="E877" s="14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76"/>
      <c r="E878" s="14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76"/>
      <c r="E879" s="14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76"/>
      <c r="E880" s="14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76"/>
      <c r="E881" s="14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76"/>
      <c r="E882" s="14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76"/>
      <c r="E883" s="14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76"/>
      <c r="E884" s="14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76"/>
      <c r="E885" s="14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76"/>
      <c r="E886" s="14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76"/>
      <c r="E887" s="14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76"/>
      <c r="E888" s="14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76"/>
      <c r="E889" s="14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76"/>
      <c r="E890" s="14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76"/>
      <c r="E891" s="14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76"/>
      <c r="E892" s="14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76"/>
      <c r="E893" s="14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76"/>
      <c r="E894" s="14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76"/>
      <c r="E895" s="14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76"/>
      <c r="E896" s="14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76"/>
      <c r="E897" s="14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76"/>
      <c r="E898" s="14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76"/>
      <c r="E899" s="14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76"/>
      <c r="E900" s="14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76"/>
      <c r="E901" s="14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76"/>
      <c r="E902" s="14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76"/>
      <c r="E903" s="14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76"/>
      <c r="E904" s="14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76"/>
      <c r="E905" s="14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76"/>
      <c r="E906" s="14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76"/>
      <c r="E907" s="14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76"/>
      <c r="E908" s="14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76"/>
      <c r="E909" s="14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76"/>
      <c r="E910" s="14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76"/>
      <c r="E911" s="14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76"/>
      <c r="E912" s="14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76"/>
      <c r="E913" s="14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76"/>
      <c r="E914" s="14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76"/>
      <c r="E915" s="14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76"/>
      <c r="E916" s="14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76"/>
      <c r="E917" s="14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76"/>
      <c r="E918" s="14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76"/>
      <c r="E919" s="14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76"/>
      <c r="E920" s="14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76"/>
      <c r="E921" s="14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76"/>
      <c r="E922" s="14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76"/>
      <c r="E923" s="14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76"/>
      <c r="E924" s="14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76"/>
      <c r="E925" s="14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76"/>
      <c r="E926" s="14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76"/>
      <c r="E927" s="14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76"/>
      <c r="E928" s="14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76"/>
      <c r="E929" s="14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76"/>
      <c r="E930" s="14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76"/>
      <c r="E931" s="14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76"/>
      <c r="E932" s="14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76"/>
      <c r="E933" s="14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76"/>
      <c r="E934" s="14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76"/>
      <c r="E935" s="14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76"/>
      <c r="E936" s="14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76"/>
      <c r="E937" s="14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76"/>
      <c r="E938" s="14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76"/>
      <c r="E939" s="14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76"/>
      <c r="E940" s="14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76"/>
      <c r="E941" s="14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76"/>
      <c r="E942" s="14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76"/>
      <c r="E943" s="14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76"/>
      <c r="E944" s="14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76"/>
      <c r="E945" s="14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76"/>
      <c r="E946" s="14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76"/>
      <c r="E947" s="14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76"/>
      <c r="E948" s="14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76"/>
      <c r="E949" s="14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76"/>
      <c r="E950" s="14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76"/>
      <c r="E951" s="14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76"/>
      <c r="E952" s="14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76"/>
      <c r="E953" s="14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76"/>
      <c r="E954" s="14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76"/>
      <c r="E955" s="14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76"/>
      <c r="E956" s="14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76"/>
      <c r="E957" s="14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76"/>
      <c r="E958" s="14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76"/>
      <c r="E959" s="14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76"/>
      <c r="E960" s="14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76"/>
      <c r="E961" s="14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76"/>
      <c r="E962" s="14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76"/>
      <c r="E963" s="14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76"/>
      <c r="E964" s="14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76"/>
      <c r="E965" s="14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76"/>
      <c r="E966" s="14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76"/>
      <c r="E967" s="14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76"/>
      <c r="E968" s="14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76"/>
      <c r="E969" s="14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76"/>
      <c r="E970" s="14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76"/>
      <c r="E971" s="14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76"/>
      <c r="E972" s="14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76"/>
      <c r="E973" s="14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76"/>
      <c r="E974" s="14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76"/>
      <c r="E975" s="14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76"/>
      <c r="E976" s="14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76"/>
      <c r="E977" s="14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76"/>
      <c r="E978" s="14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76"/>
      <c r="E979" s="14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76"/>
      <c r="E980" s="14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76"/>
      <c r="E981" s="14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76"/>
      <c r="E982" s="14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76"/>
      <c r="E983" s="14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76"/>
      <c r="E984" s="14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76"/>
      <c r="E985" s="14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76"/>
      <c r="E986" s="14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76"/>
      <c r="E987" s="14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76"/>
      <c r="E988" s="14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76"/>
      <c r="E989" s="14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76"/>
      <c r="E990" s="14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76"/>
      <c r="E991" s="14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76"/>
      <c r="E992" s="14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76"/>
      <c r="E993" s="14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76"/>
      <c r="E994" s="14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76"/>
      <c r="E995" s="14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76"/>
      <c r="E996" s="14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76"/>
      <c r="B997" s="4"/>
      <c r="C997" s="4"/>
      <c r="D997" s="133"/>
      <c r="E997" s="14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76"/>
      <c r="B998" s="4"/>
      <c r="C998" s="4"/>
      <c r="D998" s="133"/>
      <c r="E998" s="14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76"/>
      <c r="B999" s="4"/>
      <c r="C999" s="4"/>
      <c r="D999" s="133"/>
      <c r="E999" s="14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76"/>
      <c r="B1000" s="4"/>
      <c r="C1000" s="4"/>
      <c r="D1000" s="133"/>
      <c r="E1000" s="14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76"/>
      <c r="B1001" s="4"/>
      <c r="C1001" s="4"/>
      <c r="D1001" s="133"/>
      <c r="E1001" s="14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200</v>
      </c>
      <c r="B1" s="1" t="s">
        <v>2</v>
      </c>
      <c r="C1" s="1" t="s">
        <v>3</v>
      </c>
      <c r="D1" s="1" t="s">
        <v>201</v>
      </c>
      <c r="E1" s="1" t="s">
        <v>202</v>
      </c>
      <c r="F1" s="1" t="s">
        <v>203</v>
      </c>
      <c r="G1" s="4"/>
      <c r="H1" s="4"/>
      <c r="I1" s="156" t="s">
        <v>204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43173.0</v>
      </c>
      <c r="B2" s="70" t="s">
        <v>54</v>
      </c>
      <c r="C2" s="157">
        <v>0.20833333333333334</v>
      </c>
      <c r="D2" s="158">
        <f t="shared" ref="D2:D5" si="1">C2</f>
        <v>0.2083333333</v>
      </c>
      <c r="E2" s="159">
        <v>17.0</v>
      </c>
      <c r="F2" s="95"/>
      <c r="G2" s="4"/>
      <c r="H2" s="4"/>
      <c r="I2" s="11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76"/>
      <c r="B3" s="77" t="s">
        <v>8</v>
      </c>
      <c r="C3" s="160">
        <v>0.4583333333333333</v>
      </c>
      <c r="D3" s="161">
        <f t="shared" si="1"/>
        <v>0.4583333333</v>
      </c>
      <c r="E3" s="162">
        <v>17.0</v>
      </c>
      <c r="F3" s="11"/>
      <c r="G3" s="4"/>
      <c r="H3" s="4"/>
      <c r="I3" s="163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76"/>
      <c r="B4" s="82" t="s">
        <v>30</v>
      </c>
      <c r="C4" s="164">
        <v>0.7083333333333334</v>
      </c>
      <c r="D4" s="165">
        <f t="shared" si="1"/>
        <v>0.7083333333</v>
      </c>
      <c r="E4" s="166">
        <v>17.0</v>
      </c>
      <c r="F4" s="163"/>
      <c r="G4" s="4"/>
      <c r="H4" s="4"/>
      <c r="I4" s="167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76"/>
      <c r="B5" s="92" t="s">
        <v>54</v>
      </c>
      <c r="C5" s="168">
        <v>0.9583333333333334</v>
      </c>
      <c r="D5" s="169">
        <f t="shared" si="1"/>
        <v>0.9583333333</v>
      </c>
      <c r="E5" s="170">
        <v>17.0</v>
      </c>
      <c r="F5" s="16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1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1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 t="s">
        <v>14</v>
      </c>
      <c r="B9" s="75" t="s">
        <v>205</v>
      </c>
      <c r="C9" s="4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75" t="s">
        <v>206</v>
      </c>
      <c r="C10" s="4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75" t="s">
        <v>207</v>
      </c>
      <c r="C11" s="4"/>
      <c r="D11" s="1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75" t="s">
        <v>208</v>
      </c>
      <c r="C12" s="4"/>
      <c r="D12" s="1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75" t="s">
        <v>209</v>
      </c>
      <c r="C13" s="4"/>
      <c r="D13" s="1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1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1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1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1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1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1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1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1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1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1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1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1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1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1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1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1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1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1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1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1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1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1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1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1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1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1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1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1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1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1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1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1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1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1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1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1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1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1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1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1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1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1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1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1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1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1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1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1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1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1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1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1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1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1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1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1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1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1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1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1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1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1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1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1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1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1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1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1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1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1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1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1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1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1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1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1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1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1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1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1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1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1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1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1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1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1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1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1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1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1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1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1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1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1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1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1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1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1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1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1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1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1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1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1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1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1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1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1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1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1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1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1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1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1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1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1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1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1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1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1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1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1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1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1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1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1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1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1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1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1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1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1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1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1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1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1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1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1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1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1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1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1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1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1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1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1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1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1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1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1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1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1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1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1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1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1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1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1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1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1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1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1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1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1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1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1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1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1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1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1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1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1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1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1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1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1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1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1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1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1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1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1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1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1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1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1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1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1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1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1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1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1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1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1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1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1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1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1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1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1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1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1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1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1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1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1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1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1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1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1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1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1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1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1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1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1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1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1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1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1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1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1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1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1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1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1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1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1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1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1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1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1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1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1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1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1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1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1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1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1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1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1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1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1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1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1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1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1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1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1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1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1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1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1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1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1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1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1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1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1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1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1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1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1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1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1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1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1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1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1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1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1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1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1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1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1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1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1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1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1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1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1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1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1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1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1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1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1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1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1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1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1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1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1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1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1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1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1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1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1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1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1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1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1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1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1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1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1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1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1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1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1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1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1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1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1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1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1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1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1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1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1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1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1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1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1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1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1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1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1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1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1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1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1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1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1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1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1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1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1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1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1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1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1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1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1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1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1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1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1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1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1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1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1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1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1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1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1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1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1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1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1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1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1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1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1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1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1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1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1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1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1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1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1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1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1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1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1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1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1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1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1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1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1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1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1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1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1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1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1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1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1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1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1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1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1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1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1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1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1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1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1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1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1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1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1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1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1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1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1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1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1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1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1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1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1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1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1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1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1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1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1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1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1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1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1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1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1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1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1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1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1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1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1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1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1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1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1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1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1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1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1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1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1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1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1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1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1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1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1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1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1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1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1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1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1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1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1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1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1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1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1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1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1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1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1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1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1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1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1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1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1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1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1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1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1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1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1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1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1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1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1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1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1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1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1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1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1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1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1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1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1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1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1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1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1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1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1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1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1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1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1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1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1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1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1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1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1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1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1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1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1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1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1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1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1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1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1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1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1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1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1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1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1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1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1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1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1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1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1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1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1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1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1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1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1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1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1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1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1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1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1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1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1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1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1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1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1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1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1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1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1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1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1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1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1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1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1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1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1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1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1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1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1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1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1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1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1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1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1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1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1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1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1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1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1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1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1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1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1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1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1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1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1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1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1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1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1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1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1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1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1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1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1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1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1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1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1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1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1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1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1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1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1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1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1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1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1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1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1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1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1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1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1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1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1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1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1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1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1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1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1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1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1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1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1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1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1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1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1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1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1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1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1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1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1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1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1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1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1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1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1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1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1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1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1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1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1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1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1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1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1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1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1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1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1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1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1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1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1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1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1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1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1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1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1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1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1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1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1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1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1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1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1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1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1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1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1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1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1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1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1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1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1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1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1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1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1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1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1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1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1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1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1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1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1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1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1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1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1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1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1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1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1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1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1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1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1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1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1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1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1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1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1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1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1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1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1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1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1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1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1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1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1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1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1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1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1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1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1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1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1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1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1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1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1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1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1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1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1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1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1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1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1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1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1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1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1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1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1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1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1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1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1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1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1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1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1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1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1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1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1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1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1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1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1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1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1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1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1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1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1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1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1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1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1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1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1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1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1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1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1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1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1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1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1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1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1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1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1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1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1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1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1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1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1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1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1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1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1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1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1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1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1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1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1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1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1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1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1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1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1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1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1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1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1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1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1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1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1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1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1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1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1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1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1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1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1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1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1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1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1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1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1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1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1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1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1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1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1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1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1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1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1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1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1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1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1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1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1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1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1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1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1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1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1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1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1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1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1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1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1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1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1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1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1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1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1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1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1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1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1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1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1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1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1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1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1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1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1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1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1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1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1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1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1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1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1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1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200</v>
      </c>
      <c r="B1" s="1" t="s">
        <v>2</v>
      </c>
      <c r="C1" s="1" t="s">
        <v>3</v>
      </c>
      <c r="D1" s="1" t="s">
        <v>201</v>
      </c>
      <c r="E1" s="1" t="s">
        <v>202</v>
      </c>
      <c r="F1" s="1" t="s">
        <v>203</v>
      </c>
      <c r="G1" s="4"/>
      <c r="H1" s="4"/>
      <c r="I1" s="156" t="s">
        <v>204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43175.0</v>
      </c>
      <c r="B2" s="70" t="s">
        <v>138</v>
      </c>
      <c r="C2" s="157">
        <v>0.20833333333333334</v>
      </c>
      <c r="D2" s="158">
        <f t="shared" ref="D2:D5" si="1">C2</f>
        <v>0.2083333333</v>
      </c>
      <c r="E2" s="159">
        <v>17.0</v>
      </c>
      <c r="F2" s="95"/>
      <c r="G2" s="4"/>
      <c r="H2" s="4"/>
      <c r="I2" s="11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76"/>
      <c r="B3" s="77" t="s">
        <v>8</v>
      </c>
      <c r="C3" s="160">
        <v>0.4583333333333333</v>
      </c>
      <c r="D3" s="161">
        <f t="shared" si="1"/>
        <v>0.4583333333</v>
      </c>
      <c r="E3" s="162">
        <v>17.0</v>
      </c>
      <c r="F3" s="11"/>
      <c r="G3" s="4"/>
      <c r="H3" s="4"/>
      <c r="I3" s="163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76"/>
      <c r="B4" s="82" t="s">
        <v>20</v>
      </c>
      <c r="C4" s="164">
        <v>0.7083333333333334</v>
      </c>
      <c r="D4" s="165">
        <f t="shared" si="1"/>
        <v>0.7083333333</v>
      </c>
      <c r="E4" s="166">
        <v>17.0</v>
      </c>
      <c r="F4" s="163"/>
      <c r="G4" s="4"/>
      <c r="H4" s="4"/>
      <c r="I4" s="167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76"/>
      <c r="B5" s="172" t="s">
        <v>210</v>
      </c>
      <c r="C5" s="168">
        <v>0.9583333333333334</v>
      </c>
      <c r="D5" s="169">
        <f t="shared" si="1"/>
        <v>0.9583333333</v>
      </c>
      <c r="E5" s="170">
        <v>17.0</v>
      </c>
      <c r="F5" s="16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1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1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 t="s">
        <v>14</v>
      </c>
      <c r="B9" s="75" t="s">
        <v>205</v>
      </c>
      <c r="C9" s="4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75" t="s">
        <v>206</v>
      </c>
      <c r="C10" s="4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75" t="s">
        <v>207</v>
      </c>
      <c r="C11" s="4"/>
      <c r="D11" s="1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75" t="s">
        <v>208</v>
      </c>
      <c r="C12" s="4"/>
      <c r="D12" s="1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75" t="s">
        <v>209</v>
      </c>
      <c r="C13" s="4"/>
      <c r="D13" s="1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1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1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1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1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1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1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1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1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1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1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1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1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1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1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1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1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1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1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1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1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1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1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1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1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1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1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1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1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1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1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1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1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1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1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1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1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1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1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1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1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1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1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1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1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1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1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1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1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1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1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1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1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1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1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1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1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1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1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1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1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1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1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1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1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1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1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1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1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1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1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1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1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1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1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1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1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1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1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1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1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1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1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1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1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1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1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1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1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1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1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1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1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1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1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1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1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1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1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1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1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1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1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1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1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1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1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1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1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1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1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1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1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1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1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1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1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1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1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1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1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1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1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1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1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1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1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1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1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1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1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1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1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1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1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1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1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1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1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1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1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1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1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1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1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1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1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1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1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1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1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1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1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1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1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1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1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1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1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1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1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1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1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1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1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1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1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1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1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1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1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1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1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1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1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1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1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1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1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1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1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1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1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1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1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1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1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1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1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1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1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1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1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1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1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1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1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1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1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1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1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1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1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1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1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1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1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1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1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1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1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1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1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1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1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1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1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1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1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1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1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1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1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1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1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1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1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1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1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1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1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1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1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1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1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1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1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1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1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1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1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1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1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1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1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1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1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1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1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1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1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1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1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1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1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1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1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1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1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1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1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1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1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1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1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1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1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1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1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1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1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1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1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1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1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1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1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1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1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1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1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1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1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1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1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1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1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1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1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1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1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1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1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1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1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1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1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1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1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1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1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1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1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1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1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1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1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1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1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1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1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1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1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1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1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1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1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1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1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1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1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1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1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1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1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1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1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1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1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1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1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1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1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1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1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1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1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1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1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1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1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1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1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1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1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1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1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1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1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1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1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1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1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1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1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1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1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1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1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1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1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1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1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1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1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1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1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1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1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1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1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1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1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1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1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1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1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1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1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1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1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1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1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1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1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1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1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1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1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1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1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1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1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1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1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1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1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1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1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1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1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1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1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1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1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1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1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1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1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1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1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1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1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1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1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1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1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1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1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1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1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1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1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1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1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1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1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1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1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1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1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1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1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1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1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1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1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1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1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1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1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1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1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1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1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1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1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1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1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1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1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1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1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1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1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1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1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1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1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1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1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1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1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1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1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1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1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1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1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1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1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1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1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1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1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1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1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1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1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1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1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1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1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1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1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1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1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1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1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1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1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1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1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1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1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1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1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1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1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1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1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1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1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1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1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1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1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1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1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1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1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1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1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1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1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1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1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1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1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1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1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1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1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1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1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1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1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1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1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1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1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1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1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1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1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1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1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1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1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1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1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1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1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1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1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1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1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1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1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1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1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1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1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1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1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1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1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1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1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1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1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1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1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1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1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1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1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1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1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1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1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1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1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1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1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1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1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1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1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1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1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1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1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1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1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1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1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1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1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1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1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1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1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1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1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1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1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1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1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1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1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1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1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1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1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1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1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1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1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1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1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1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1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1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1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1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1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1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1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1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1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1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1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1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1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1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1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1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1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1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1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1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1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1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1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1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1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1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1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1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1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1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1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1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1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1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1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1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1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1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1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1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1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1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1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1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1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1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1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1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1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1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1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1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1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1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1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1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1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1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1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1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1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1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1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1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1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1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1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1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1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1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1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1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1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1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1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1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1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1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1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1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1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1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1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1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1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1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1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1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1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1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1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1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1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1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1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1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1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1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1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1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1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1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1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1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1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1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1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1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1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1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1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1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1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1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1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1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1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1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1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1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1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1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1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1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1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1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1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1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1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1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1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1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1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1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1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1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1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1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1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1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1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1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1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1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1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1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1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1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1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1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1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1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1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1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1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1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1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1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1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1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1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1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1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1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1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1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1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1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1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1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1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1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1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1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1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1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1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1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1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1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1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1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1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1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1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1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1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1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1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1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1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1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1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1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1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1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1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1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1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1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1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1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1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1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1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1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1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1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1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1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1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1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1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1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1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1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1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1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1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1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1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1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1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1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1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1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1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1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1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1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1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1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1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1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1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1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1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1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1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1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1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1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1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1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1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1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1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1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1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1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1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1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1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1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1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1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1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1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1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1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1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1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1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1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1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1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1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1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1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1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1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1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1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1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1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1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1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1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200</v>
      </c>
      <c r="B1" s="1" t="s">
        <v>2</v>
      </c>
      <c r="C1" s="1" t="s">
        <v>3</v>
      </c>
      <c r="D1" s="1" t="s">
        <v>201</v>
      </c>
      <c r="E1" s="1" t="s">
        <v>202</v>
      </c>
      <c r="F1" s="1" t="s">
        <v>203</v>
      </c>
      <c r="G1" s="4"/>
      <c r="H1" s="4"/>
      <c r="I1" s="156" t="s">
        <v>204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43176.0</v>
      </c>
      <c r="B2" s="173" t="s">
        <v>210</v>
      </c>
      <c r="C2" s="157">
        <v>0.20833333333333334</v>
      </c>
      <c r="D2" s="158">
        <f t="shared" ref="D2:D5" si="1">C2</f>
        <v>0.2083333333</v>
      </c>
      <c r="E2" s="159">
        <v>17.0</v>
      </c>
      <c r="F2" s="95"/>
      <c r="G2" s="4"/>
      <c r="H2" s="4"/>
      <c r="I2" s="11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76"/>
      <c r="B3" s="77" t="s">
        <v>30</v>
      </c>
      <c r="C3" s="160">
        <v>0.4583333333333333</v>
      </c>
      <c r="D3" s="161">
        <f t="shared" si="1"/>
        <v>0.4583333333</v>
      </c>
      <c r="E3" s="162">
        <v>17.0</v>
      </c>
      <c r="F3" s="11"/>
      <c r="G3" s="4"/>
      <c r="H3" s="4"/>
      <c r="I3" s="163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76"/>
      <c r="B4" s="82" t="s">
        <v>32</v>
      </c>
      <c r="C4" s="164">
        <v>0.7083333333333334</v>
      </c>
      <c r="D4" s="165">
        <f t="shared" si="1"/>
        <v>0.7083333333</v>
      </c>
      <c r="E4" s="166">
        <v>17.0</v>
      </c>
      <c r="F4" s="163"/>
      <c r="G4" s="4"/>
      <c r="H4" s="4"/>
      <c r="I4" s="167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76"/>
      <c r="B5" s="172" t="s">
        <v>210</v>
      </c>
      <c r="C5" s="168">
        <v>0.9583333333333334</v>
      </c>
      <c r="D5" s="169">
        <f t="shared" si="1"/>
        <v>0.9583333333</v>
      </c>
      <c r="E5" s="170">
        <v>17.0</v>
      </c>
      <c r="F5" s="16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1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1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 t="s">
        <v>14</v>
      </c>
      <c r="B9" s="75" t="s">
        <v>205</v>
      </c>
      <c r="C9" s="4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75" t="s">
        <v>206</v>
      </c>
      <c r="C10" s="4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75" t="s">
        <v>207</v>
      </c>
      <c r="C11" s="4"/>
      <c r="D11" s="1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75" t="s">
        <v>208</v>
      </c>
      <c r="C12" s="4"/>
      <c r="D12" s="1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75" t="s">
        <v>209</v>
      </c>
      <c r="C13" s="4"/>
      <c r="D13" s="1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1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1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1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1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1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1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1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1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1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1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1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1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1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1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1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1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1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1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1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1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1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1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1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1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1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1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1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1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1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1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1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1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1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1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1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1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1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1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1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1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1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1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1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1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1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1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1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1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1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1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1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1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1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1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1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1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1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1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1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1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1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1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1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1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1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1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1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1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1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1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1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1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1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1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1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1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1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1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1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1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1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1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1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1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1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1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1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1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1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1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1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1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1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1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1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1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1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1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1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1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1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1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1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1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1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1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1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1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1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1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1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1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1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1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1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1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1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1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1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1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1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1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1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1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1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1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1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1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1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1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1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1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1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1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1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1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1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1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1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1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1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1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1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1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1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1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1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1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1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1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1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1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1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1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1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1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1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1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1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1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1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1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1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1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1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1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1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1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1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1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1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1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1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1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1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1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1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1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1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1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1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1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1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1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1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1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1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1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1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1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1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1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1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1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1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1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1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1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1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1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1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1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1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1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1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1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1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1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1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1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1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1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1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1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1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1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1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1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1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1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1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1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1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1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1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1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1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1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1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1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1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1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1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1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1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1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1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1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1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1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1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1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1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1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1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1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1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1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1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1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1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1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1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1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1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1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1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1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1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1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1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1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1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1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1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1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1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1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1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1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1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1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1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1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1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1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1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1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1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1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1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1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1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1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1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1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1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1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1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1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1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1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1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1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1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1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1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1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1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1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1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1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1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1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1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1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1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1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1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1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1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1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1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1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1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1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1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1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1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1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1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1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1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1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1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1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1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1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1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1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1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1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1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1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1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1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1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1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1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1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1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1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1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1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1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1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1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1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1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1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1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1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1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1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1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1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1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1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1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1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1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1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1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1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1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1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1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1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1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1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1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1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1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1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1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1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1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1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1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1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1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1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1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1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1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1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1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1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1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1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1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1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1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1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1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1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1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1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1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1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1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1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1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1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1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1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1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1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1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1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1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1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1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1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1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1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1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1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1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1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1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1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1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1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1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1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1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1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1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1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1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1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1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1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1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1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1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1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1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1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1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1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1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1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1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1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1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1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1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1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1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1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1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1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1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1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1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1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1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1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1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1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1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1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1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1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1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1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1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1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1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1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1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1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1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1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1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1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1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1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1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1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1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1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1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1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1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1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1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1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1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1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1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1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1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1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1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1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1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1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1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1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1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1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1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1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1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1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1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1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1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1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1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1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1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1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1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1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1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1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1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1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1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1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1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1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1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1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1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1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1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1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1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1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1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1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1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1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1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1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1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1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1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1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1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1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1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1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1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1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1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1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1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1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1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1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1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1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1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1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1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1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1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1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1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1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1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1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1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1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1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1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1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1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1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1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1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1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1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1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1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1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1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1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1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1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1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1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1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1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1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1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1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1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1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1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1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1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1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1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1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1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1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1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1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1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1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1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1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1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1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1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1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1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1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1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1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1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1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1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1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1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1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1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1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1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1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1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1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1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1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1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1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1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1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1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1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1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1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1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1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1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1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1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1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1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1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1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1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1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1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1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1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1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1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1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1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1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1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1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1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1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1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1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1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1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1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1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1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1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1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1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1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1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1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1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1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1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1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1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1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1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1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1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1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1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1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1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1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1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1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1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1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1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1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1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1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1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1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1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1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1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1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1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1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1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1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1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1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1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1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1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1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1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1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1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1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1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1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1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1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1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1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1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1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1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1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1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1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1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1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1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1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1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1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1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1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1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1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1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1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1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1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1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1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1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1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1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1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1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1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1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1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1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1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1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1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1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1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1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1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1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1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1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1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1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1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1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1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1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1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1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1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1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1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1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1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1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1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1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1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1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1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1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1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1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1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1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1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1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1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1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1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1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1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1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1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1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1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1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1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1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1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1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1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1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1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1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1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1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1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1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1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1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1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1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1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1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1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1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1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1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1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1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1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1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1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1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1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1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1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1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1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1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1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1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1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1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1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1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1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1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1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1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1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1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1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1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1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1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1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1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1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1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1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1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1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1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1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1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1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1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1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1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1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1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1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1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1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1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1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1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1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1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1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1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1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1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1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1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1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1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1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1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1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1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1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1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1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drawing r:id="rId1"/>
</worksheet>
</file>