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AINES\Documents\Daniel Litt\CavendishExperiment\"/>
    </mc:Choice>
  </mc:AlternateContent>
  <xr:revisionPtr revIDLastSave="0" documentId="13_ncr:1_{347C3705-3DC9-47F7-B6EB-4D4807043149}" xr6:coauthVersionLast="45" xr6:coauthVersionMax="45" xr10:uidLastSave="{00000000-0000-0000-0000-000000000000}"/>
  <bookViews>
    <workbookView xWindow="-108" yWindow="-108" windowWidth="30936" windowHeight="16896" xr2:uid="{1D886BEF-429E-4660-9EA4-F3E5EA03BF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7" i="1" l="1"/>
  <c r="B95" i="1"/>
  <c r="B94" i="1"/>
  <c r="B89" i="1"/>
  <c r="G22" i="1"/>
  <c r="G23" i="1" s="1"/>
  <c r="C85" i="1" s="1"/>
  <c r="B81" i="1" l="1"/>
  <c r="B87" i="1" l="1"/>
  <c r="C84" i="1"/>
  <c r="B84" i="1"/>
  <c r="B80" i="1"/>
  <c r="B79" i="1"/>
  <c r="B83" i="1"/>
  <c r="C83" i="1"/>
  <c r="B85" i="1"/>
  <c r="H7" i="1"/>
  <c r="H6" i="1"/>
  <c r="H3" i="1"/>
  <c r="D4" i="1"/>
  <c r="D9" i="1"/>
  <c r="D8" i="1"/>
  <c r="D12" i="1"/>
  <c r="D5" i="1"/>
  <c r="D6" i="1"/>
  <c r="D7" i="1"/>
  <c r="D10" i="1"/>
  <c r="D11" i="1"/>
  <c r="D13" i="1"/>
  <c r="F22" i="1"/>
  <c r="F23" i="1" s="1"/>
  <c r="G6" i="1" l="1"/>
  <c r="G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tc={5D234F63-1455-42D4-81D9-19C4EF3D4456}</author>
    <author>tc={DBB36E26-8B85-4D33-9107-B252D723E3C8}</author>
    <author>tc={7E5DF10E-9598-4C7A-AC3E-B50A47336E65}</author>
    <author>tc={F95CAA28-D0F2-451C-80BA-B448744334CE}</author>
    <author>tc={6B1F4904-C3C9-4912-A741-561A88464FCA}</author>
    <author>tc={A7C83F0A-E0DF-4064-83F0-843BD08DF3F2}</author>
    <author>tc={27911C3A-1FDB-49D8-8DE3-EDBAEDC01BFB}</author>
  </authors>
  <commentList>
    <comment ref="A79" authorId="0" shapeId="0" xr:uid="{5D234F63-1455-42D4-81D9-19C4EF3D4456}">
      <text>
        <t>[Threaded comment]
Your version of Excel allows you to read this threaded comment; however, any edits to it will get removed if the file is opened in a newer version of Excel. Learn more: https://go.microsoft.com/fwlink/?linkid=870924
Comment:
    Radius of the small mass</t>
      </text>
    </comment>
    <comment ref="A80" authorId="1" shapeId="0" xr:uid="{DBB36E26-8B85-4D33-9107-B252D723E3C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length of the lever arm</t>
      </text>
    </comment>
    <comment ref="A81" authorId="2" shapeId="0" xr:uid="{7E5DF10E-9598-4C7A-AC3E-B50A47336E6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distance from center of small mass to center of large mass</t>
      </text>
    </comment>
    <comment ref="A82" authorId="3" shapeId="0" xr:uid="{F95CAA28-D0F2-451C-80BA-B448744334CE}">
      <text>
        <t>[Threaded comment]
Your version of Excel allows you to read this threaded comment; however, any edits to it will get removed if the file is opened in a newer version of Excel. Learn more: https://go.microsoft.com/fwlink/?linkid=870924
Comment:
    Mass of the large mass</t>
      </text>
    </comment>
    <comment ref="A83" authorId="4" shapeId="0" xr:uid="{6B1F4904-C3C9-4912-A741-561A88464FCA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 from meter stick to mirror</t>
      </text>
    </comment>
    <comment ref="A84" authorId="5" shapeId="0" xr:uid="{A7C83F0A-E0DF-4064-83F0-843BD08DF3F2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 of the laser oscillation</t>
      </text>
    </comment>
    <comment ref="A85" authorId="6" shapeId="0" xr:uid="{27911C3A-1FDB-49D8-8DE3-EDBAEDC01BFB}">
      <text>
        <t>[Threaded comment]
Your version of Excel allows you to read this threaded comment; however, any edits to it will get removed if the file is opened in a newer version of Excel. Learn more: https://go.microsoft.com/fwlink/?linkid=870924
Comment:
    Period of oscillation</t>
      </text>
    </comment>
  </commentList>
</comments>
</file>

<file path=xl/sharedStrings.xml><?xml version="1.0" encoding="utf-8"?>
<sst xmlns="http://schemas.openxmlformats.org/spreadsheetml/2006/main" count="49" uniqueCount="34">
  <si>
    <t>Measurements of S</t>
  </si>
  <si>
    <t>Position</t>
  </si>
  <si>
    <t>zero</t>
  </si>
  <si>
    <t>Measurment (cm)</t>
  </si>
  <si>
    <t>Uncertainty (cm)</t>
  </si>
  <si>
    <t>left</t>
  </si>
  <si>
    <t>right</t>
  </si>
  <si>
    <t>Time (sec)</t>
  </si>
  <si>
    <t>Measurments of T</t>
  </si>
  <si>
    <t>Position (cm)</t>
  </si>
  <si>
    <t>Min Position Time (s)</t>
  </si>
  <si>
    <t>Max Position Time (s)</t>
  </si>
  <si>
    <t>T/2 (s)</t>
  </si>
  <si>
    <t>T (s)</t>
  </si>
  <si>
    <t>Uncertainty (m)</t>
  </si>
  <si>
    <t>Uncertainty (s)</t>
  </si>
  <si>
    <t>ΔS/2 (cm)</t>
  </si>
  <si>
    <t>ΔS/2 Mean (cm)</t>
  </si>
  <si>
    <t>ΔS (cm)</t>
  </si>
  <si>
    <t>L (m)</t>
  </si>
  <si>
    <t>ΔS/2 Standard Deviation (cm) =</t>
  </si>
  <si>
    <t>Calculation of G</t>
  </si>
  <si>
    <t>m1 (kg)</t>
  </si>
  <si>
    <t>Uncertainty</t>
  </si>
  <si>
    <t>r (m)</t>
  </si>
  <si>
    <t>d (m)</t>
  </si>
  <si>
    <t>b (m)</t>
  </si>
  <si>
    <t>ΔS (m)</t>
  </si>
  <si>
    <t>Calculated G =</t>
  </si>
  <si>
    <t>Actual G =</t>
  </si>
  <si>
    <t>Percent differrence</t>
  </si>
  <si>
    <t>β</t>
  </si>
  <si>
    <r>
      <t>G</t>
    </r>
    <r>
      <rPr>
        <vertAlign val="subscript"/>
        <sz val="11"/>
        <color theme="1"/>
        <rFont val="Calibri"/>
        <family val="2"/>
        <scheme val="minor"/>
      </rPr>
      <t>0</t>
    </r>
  </si>
  <si>
    <t>Corrected value of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</si>
</sst>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sz val="11"/>
      <color theme="1"/>
      <name val="Dante"/>
      <family val="1"/>
    </font>
    <font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9" fontId="2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" fillId="2" borderId="1" xfId="1"/>
    <xf numFmtId="0" fontId="0" fillId="0" borderId="0" xfId="0" applyFont="1"/>
    <xf numFmtId="165" fontId="0" fillId="0" borderId="0" xfId="0" applyNumberFormat="1"/>
    <xf numFmtId="2" fontId="0" fillId="0" borderId="0" xfId="0" applyNumberFormat="1"/>
    <xf numFmtId="0" fontId="0" fillId="0" borderId="0" xfId="0" applyFont="1" applyAlignment="1">
      <alignment horizontal="center"/>
    </xf>
    <xf numFmtId="11" fontId="0" fillId="0" borderId="0" xfId="0" applyNumberFormat="1"/>
    <xf numFmtId="9" fontId="0" fillId="0" borderId="0" xfId="2" applyFont="1"/>
    <xf numFmtId="0" fontId="4" fillId="0" borderId="0" xfId="0" applyFont="1"/>
  </cellXfs>
  <cellStyles count="3">
    <cellStyle name="Normal" xfId="0" builtinId="0"/>
    <cellStyle name="Output" xfId="1" builtinId="2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Time(sec) vs. Position (cm)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Position (cm)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Sheet1!$A$20:$A$73</c:f>
              <c:numCache>
                <c:formatCode>General</c:formatCode>
                <c:ptCount val="5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</c:numCache>
            </c:numRef>
          </c:xVal>
          <c:yVal>
            <c:numRef>
              <c:f>Sheet1!$B$20:$B$73</c:f>
              <c:numCache>
                <c:formatCode>General</c:formatCode>
                <c:ptCount val="54"/>
                <c:pt idx="0">
                  <c:v>53.4</c:v>
                </c:pt>
                <c:pt idx="1">
                  <c:v>52.1</c:v>
                </c:pt>
                <c:pt idx="2">
                  <c:v>50.9</c:v>
                </c:pt>
                <c:pt idx="3">
                  <c:v>49.7</c:v>
                </c:pt>
                <c:pt idx="4">
                  <c:v>48.6</c:v>
                </c:pt>
                <c:pt idx="5">
                  <c:v>47.8</c:v>
                </c:pt>
                <c:pt idx="6">
                  <c:v>46.9</c:v>
                </c:pt>
                <c:pt idx="7">
                  <c:v>46.2</c:v>
                </c:pt>
                <c:pt idx="8">
                  <c:v>45.6</c:v>
                </c:pt>
                <c:pt idx="9">
                  <c:v>45.4</c:v>
                </c:pt>
                <c:pt idx="10">
                  <c:v>45.1</c:v>
                </c:pt>
                <c:pt idx="11">
                  <c:v>45.3</c:v>
                </c:pt>
                <c:pt idx="12">
                  <c:v>45.4</c:v>
                </c:pt>
                <c:pt idx="13">
                  <c:v>45.6</c:v>
                </c:pt>
                <c:pt idx="14">
                  <c:v>46.1</c:v>
                </c:pt>
                <c:pt idx="15">
                  <c:v>46.7</c:v>
                </c:pt>
                <c:pt idx="16">
                  <c:v>47.5</c:v>
                </c:pt>
                <c:pt idx="17">
                  <c:v>48.4</c:v>
                </c:pt>
                <c:pt idx="18">
                  <c:v>49.3</c:v>
                </c:pt>
                <c:pt idx="19">
                  <c:v>50.3</c:v>
                </c:pt>
                <c:pt idx="20">
                  <c:v>51.4</c:v>
                </c:pt>
                <c:pt idx="21">
                  <c:v>52.8</c:v>
                </c:pt>
                <c:pt idx="22">
                  <c:v>53.9</c:v>
                </c:pt>
                <c:pt idx="23">
                  <c:v>55.2</c:v>
                </c:pt>
                <c:pt idx="24">
                  <c:v>56.5</c:v>
                </c:pt>
                <c:pt idx="25">
                  <c:v>57.7</c:v>
                </c:pt>
                <c:pt idx="26">
                  <c:v>58.9</c:v>
                </c:pt>
                <c:pt idx="27">
                  <c:v>60.1</c:v>
                </c:pt>
                <c:pt idx="28">
                  <c:v>61.2</c:v>
                </c:pt>
                <c:pt idx="29">
                  <c:v>62.2</c:v>
                </c:pt>
                <c:pt idx="30" formatCode="0.0">
                  <c:v>63</c:v>
                </c:pt>
                <c:pt idx="31">
                  <c:v>63.7</c:v>
                </c:pt>
                <c:pt idx="32">
                  <c:v>64.400000000000006</c:v>
                </c:pt>
                <c:pt idx="33">
                  <c:v>64.8</c:v>
                </c:pt>
                <c:pt idx="34">
                  <c:v>65.099999999999994</c:v>
                </c:pt>
                <c:pt idx="35">
                  <c:v>65.3</c:v>
                </c:pt>
                <c:pt idx="36">
                  <c:v>65.400000000000006</c:v>
                </c:pt>
                <c:pt idx="37">
                  <c:v>65.2</c:v>
                </c:pt>
                <c:pt idx="38">
                  <c:v>64.900000000000006</c:v>
                </c:pt>
                <c:pt idx="39">
                  <c:v>64.5</c:v>
                </c:pt>
                <c:pt idx="40" formatCode="0.0">
                  <c:v>64</c:v>
                </c:pt>
                <c:pt idx="41">
                  <c:v>63.3</c:v>
                </c:pt>
                <c:pt idx="42">
                  <c:v>62.5</c:v>
                </c:pt>
                <c:pt idx="43">
                  <c:v>61.6</c:v>
                </c:pt>
                <c:pt idx="44">
                  <c:v>60.7</c:v>
                </c:pt>
                <c:pt idx="45">
                  <c:v>59.5</c:v>
                </c:pt>
                <c:pt idx="46">
                  <c:v>58.4</c:v>
                </c:pt>
                <c:pt idx="47">
                  <c:v>57.3</c:v>
                </c:pt>
                <c:pt idx="48" formatCode="0.0">
                  <c:v>56</c:v>
                </c:pt>
                <c:pt idx="49">
                  <c:v>54.8</c:v>
                </c:pt>
                <c:pt idx="50">
                  <c:v>53.6</c:v>
                </c:pt>
                <c:pt idx="51">
                  <c:v>52.5</c:v>
                </c:pt>
                <c:pt idx="52">
                  <c:v>51.4</c:v>
                </c:pt>
                <c:pt idx="53">
                  <c:v>50.4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58-4FED-9246-7C19B439E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892656"/>
        <c:axId val="692686288"/>
      </c:scatterChart>
      <c:valAx>
        <c:axId val="70189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Time(sec)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686288"/>
        <c:crosses val="autoZero"/>
        <c:crossBetween val="midCat"/>
      </c:valAx>
      <c:valAx>
        <c:axId val="692686288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Position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89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18</xdr:row>
      <xdr:rowOff>11430</xdr:rowOff>
    </xdr:from>
    <xdr:to>
      <xdr:col>19</xdr:col>
      <xdr:colOff>175260</xdr:colOff>
      <xdr:row>44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1965BF-883C-4609-A2CA-5CC8FE89E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tt, Daniel Ethan" id="{75DA31A4-1CF0-4DC1-93FC-9A3DBED522DD}" userId="Litt, Daniel Etha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79" dT="2020-09-25T01:23:30.04" personId="{75DA31A4-1CF0-4DC1-93FC-9A3DBED522DD}" id="{5D234F63-1455-42D4-81D9-19C4EF3D4456}">
    <text>Radius of the small mass</text>
  </threadedComment>
  <threadedComment ref="A80" dT="2020-09-25T01:22:17.54" personId="{75DA31A4-1CF0-4DC1-93FC-9A3DBED522DD}" id="{DBB36E26-8B85-4D33-9107-B252D723E3C8}">
    <text>The length of the lever arm</text>
  </threadedComment>
  <threadedComment ref="A81" dT="2020-09-25T01:21:42.65" personId="{75DA31A4-1CF0-4DC1-93FC-9A3DBED522DD}" id="{7E5DF10E-9598-4C7A-AC3E-B50A47336E65}">
    <text>the distance from center of small mass to center of large mass</text>
  </threadedComment>
  <threadedComment ref="A82" dT="2020-09-25T01:24:03.30" personId="{75DA31A4-1CF0-4DC1-93FC-9A3DBED522DD}" id="{F95CAA28-D0F2-451C-80BA-B448744334CE}">
    <text>Mass of the large mass</text>
  </threadedComment>
  <threadedComment ref="A83" dT="2020-09-25T01:25:04.35" personId="{75DA31A4-1CF0-4DC1-93FC-9A3DBED522DD}" id="{6B1F4904-C3C9-4912-A741-561A88464FCA}">
    <text>Distance from meter stick to mirror</text>
  </threadedComment>
  <threadedComment ref="A84" dT="2020-09-25T01:26:51.03" personId="{75DA31A4-1CF0-4DC1-93FC-9A3DBED522DD}" id="{A7C83F0A-E0DF-4064-83F0-843BD08DF3F2}">
    <text>distance of the laser oscillation</text>
  </threadedComment>
  <threadedComment ref="A85" dT="2020-09-25T01:27:32.74" personId="{75DA31A4-1CF0-4DC1-93FC-9A3DBED522DD}" id="{27911C3A-1FDB-49D8-8DE3-EDBAEDC01BFB}">
    <text>Period of oscillation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2FA61-5936-4D9A-87FC-59CC7605A5F5}">
  <dimension ref="A1:H97"/>
  <sheetViews>
    <sheetView tabSelected="1" topLeftCell="A49" workbookViewId="0">
      <selection activeCell="B20" sqref="B20"/>
    </sheetView>
  </sheetViews>
  <sheetFormatPr defaultRowHeight="14.4" x14ac:dyDescent="0.3"/>
  <cols>
    <col min="1" max="1" width="16.33203125" customWidth="1"/>
    <col min="2" max="2" width="16" customWidth="1"/>
    <col min="3" max="3" width="14.77734375" customWidth="1"/>
    <col min="5" max="5" width="18.44140625" customWidth="1"/>
    <col min="6" max="6" width="13.5546875" customWidth="1"/>
    <col min="7" max="7" width="13.21875" customWidth="1"/>
    <col min="8" max="8" width="14.21875" customWidth="1"/>
    <col min="9" max="9" width="14.6640625" bestFit="1" customWidth="1"/>
  </cols>
  <sheetData>
    <row r="1" spans="1:8" x14ac:dyDescent="0.3">
      <c r="A1" t="s">
        <v>0</v>
      </c>
    </row>
    <row r="2" spans="1:8" x14ac:dyDescent="0.3">
      <c r="A2" t="s">
        <v>1</v>
      </c>
      <c r="B2" t="s">
        <v>3</v>
      </c>
      <c r="C2" t="s">
        <v>4</v>
      </c>
      <c r="D2" s="3" t="s">
        <v>16</v>
      </c>
    </row>
    <row r="3" spans="1:8" x14ac:dyDescent="0.3">
      <c r="A3" t="s">
        <v>2</v>
      </c>
      <c r="B3" s="1">
        <v>48.2</v>
      </c>
      <c r="C3">
        <v>0.2</v>
      </c>
      <c r="F3" s="6" t="s">
        <v>20</v>
      </c>
      <c r="G3" s="6"/>
      <c r="H3" s="5">
        <f>_xlfn.STDEV.S(D4:D13)</f>
        <v>0.55936471902408269</v>
      </c>
    </row>
    <row r="4" spans="1:8" x14ac:dyDescent="0.3">
      <c r="A4" t="s">
        <v>5</v>
      </c>
      <c r="B4" s="1">
        <v>39.9</v>
      </c>
      <c r="C4">
        <v>0.2</v>
      </c>
      <c r="D4" s="1">
        <f>ABS(B4-B3)</f>
        <v>8.3000000000000043</v>
      </c>
    </row>
    <row r="5" spans="1:8" x14ac:dyDescent="0.3">
      <c r="A5" t="s">
        <v>2</v>
      </c>
      <c r="B5" s="1">
        <v>48.2</v>
      </c>
      <c r="C5">
        <v>0.2</v>
      </c>
      <c r="D5" s="1">
        <f t="shared" ref="D5:D13" si="0">ABS(B5-B4)</f>
        <v>8.3000000000000043</v>
      </c>
      <c r="H5" t="s">
        <v>4</v>
      </c>
    </row>
    <row r="6" spans="1:8" x14ac:dyDescent="0.3">
      <c r="A6" t="s">
        <v>6</v>
      </c>
      <c r="B6" s="1">
        <v>54.9</v>
      </c>
      <c r="C6">
        <v>0.2</v>
      </c>
      <c r="D6" s="1">
        <f t="shared" si="0"/>
        <v>6.6999999999999957</v>
      </c>
      <c r="F6" s="3" t="s">
        <v>17</v>
      </c>
      <c r="G6" s="1">
        <f>AVERAGE(D4:D13)</f>
        <v>7.5799999999999983</v>
      </c>
      <c r="H6" s="5">
        <f>H3/SQRT(COUNT(D4:D13))</f>
        <v>0.17688665548562191</v>
      </c>
    </row>
    <row r="7" spans="1:8" x14ac:dyDescent="0.3">
      <c r="A7" t="s">
        <v>2</v>
      </c>
      <c r="B7" s="1">
        <v>48</v>
      </c>
      <c r="C7">
        <v>0.2</v>
      </c>
      <c r="D7" s="1">
        <f t="shared" si="0"/>
        <v>6.8999999999999986</v>
      </c>
      <c r="F7" t="s">
        <v>18</v>
      </c>
      <c r="G7" s="1">
        <f>G6*2</f>
        <v>15.159999999999997</v>
      </c>
      <c r="H7" s="5">
        <f>H6*2</f>
        <v>0.35377331097124382</v>
      </c>
    </row>
    <row r="8" spans="1:8" x14ac:dyDescent="0.3">
      <c r="A8" t="s">
        <v>5</v>
      </c>
      <c r="B8" s="1">
        <v>40.200000000000003</v>
      </c>
      <c r="C8">
        <v>0.2</v>
      </c>
      <c r="D8" s="1">
        <f t="shared" si="0"/>
        <v>7.7999999999999972</v>
      </c>
    </row>
    <row r="9" spans="1:8" x14ac:dyDescent="0.3">
      <c r="A9" t="s">
        <v>6</v>
      </c>
      <c r="B9" s="1">
        <v>55.8</v>
      </c>
      <c r="C9">
        <v>0.2</v>
      </c>
      <c r="D9" s="1">
        <f>ABS(B9-B8)/2</f>
        <v>7.7999999999999972</v>
      </c>
    </row>
    <row r="10" spans="1:8" x14ac:dyDescent="0.3">
      <c r="A10" t="s">
        <v>2</v>
      </c>
      <c r="B10" s="1">
        <v>48.2</v>
      </c>
      <c r="C10">
        <v>0.2</v>
      </c>
      <c r="D10" s="1">
        <f t="shared" si="0"/>
        <v>7.5999999999999943</v>
      </c>
    </row>
    <row r="11" spans="1:8" x14ac:dyDescent="0.3">
      <c r="A11" t="s">
        <v>6</v>
      </c>
      <c r="B11" s="1">
        <v>55.2</v>
      </c>
      <c r="C11">
        <v>0.2</v>
      </c>
      <c r="D11" s="1">
        <f t="shared" si="0"/>
        <v>7</v>
      </c>
    </row>
    <row r="12" spans="1:8" x14ac:dyDescent="0.3">
      <c r="A12" t="s">
        <v>5</v>
      </c>
      <c r="B12" s="1">
        <v>40.200000000000003</v>
      </c>
      <c r="C12">
        <v>0.2</v>
      </c>
      <c r="D12" s="1">
        <f>ABS(B12-B11)/2</f>
        <v>7.5</v>
      </c>
    </row>
    <row r="13" spans="1:8" x14ac:dyDescent="0.3">
      <c r="A13" t="s">
        <v>2</v>
      </c>
      <c r="B13" s="1">
        <v>48.1</v>
      </c>
      <c r="C13">
        <v>0.2</v>
      </c>
      <c r="D13" s="1">
        <f t="shared" si="0"/>
        <v>7.8999999999999986</v>
      </c>
    </row>
    <row r="18" spans="1:7" x14ac:dyDescent="0.3">
      <c r="A18" t="s">
        <v>8</v>
      </c>
    </row>
    <row r="19" spans="1:7" x14ac:dyDescent="0.3">
      <c r="A19" t="s">
        <v>7</v>
      </c>
      <c r="B19" t="s">
        <v>9</v>
      </c>
      <c r="C19" t="s">
        <v>4</v>
      </c>
      <c r="G19" t="s">
        <v>15</v>
      </c>
    </row>
    <row r="20" spans="1:7" x14ac:dyDescent="0.3">
      <c r="A20">
        <v>10</v>
      </c>
      <c r="B20">
        <v>53.4</v>
      </c>
      <c r="C20">
        <v>0.2</v>
      </c>
      <c r="E20" t="s">
        <v>10</v>
      </c>
      <c r="F20">
        <v>110</v>
      </c>
      <c r="G20">
        <v>5</v>
      </c>
    </row>
    <row r="21" spans="1:7" x14ac:dyDescent="0.3">
      <c r="A21">
        <v>20</v>
      </c>
      <c r="B21">
        <v>52.1</v>
      </c>
      <c r="C21">
        <v>0.2</v>
      </c>
      <c r="E21" t="s">
        <v>11</v>
      </c>
      <c r="F21">
        <v>370</v>
      </c>
      <c r="G21">
        <v>5</v>
      </c>
    </row>
    <row r="22" spans="1:7" x14ac:dyDescent="0.3">
      <c r="A22">
        <v>30</v>
      </c>
      <c r="B22">
        <v>50.9</v>
      </c>
      <c r="C22">
        <v>0.2</v>
      </c>
      <c r="E22" t="s">
        <v>12</v>
      </c>
      <c r="F22">
        <f>F21-F20</f>
        <v>260</v>
      </c>
      <c r="G22">
        <f>G20+G21</f>
        <v>10</v>
      </c>
    </row>
    <row r="23" spans="1:7" x14ac:dyDescent="0.3">
      <c r="A23">
        <v>40</v>
      </c>
      <c r="B23">
        <v>49.7</v>
      </c>
      <c r="C23">
        <v>0.2</v>
      </c>
      <c r="E23" t="s">
        <v>13</v>
      </c>
      <c r="F23">
        <f>F22*2</f>
        <v>520</v>
      </c>
      <c r="G23">
        <f>G22*2</f>
        <v>20</v>
      </c>
    </row>
    <row r="24" spans="1:7" x14ac:dyDescent="0.3">
      <c r="A24">
        <v>50</v>
      </c>
      <c r="B24">
        <v>48.6</v>
      </c>
      <c r="C24">
        <v>0.2</v>
      </c>
    </row>
    <row r="25" spans="1:7" x14ac:dyDescent="0.3">
      <c r="A25">
        <v>60</v>
      </c>
      <c r="B25">
        <v>47.8</v>
      </c>
      <c r="C25">
        <v>0.2</v>
      </c>
      <c r="G25" t="s">
        <v>14</v>
      </c>
    </row>
    <row r="26" spans="1:7" x14ac:dyDescent="0.3">
      <c r="A26">
        <v>70</v>
      </c>
      <c r="B26">
        <v>46.9</v>
      </c>
      <c r="C26">
        <v>0.2</v>
      </c>
      <c r="E26" t="s">
        <v>19</v>
      </c>
      <c r="F26">
        <v>5.95</v>
      </c>
      <c r="G26">
        <v>0.02</v>
      </c>
    </row>
    <row r="27" spans="1:7" x14ac:dyDescent="0.3">
      <c r="A27">
        <v>80</v>
      </c>
      <c r="B27">
        <v>46.2</v>
      </c>
      <c r="C27">
        <v>0.2</v>
      </c>
    </row>
    <row r="28" spans="1:7" x14ac:dyDescent="0.3">
      <c r="A28">
        <v>90</v>
      </c>
      <c r="B28">
        <v>45.6</v>
      </c>
      <c r="C28">
        <v>0.2</v>
      </c>
    </row>
    <row r="29" spans="1:7" x14ac:dyDescent="0.3">
      <c r="A29">
        <v>100</v>
      </c>
      <c r="B29">
        <v>45.4</v>
      </c>
      <c r="C29">
        <v>0.2</v>
      </c>
    </row>
    <row r="30" spans="1:7" x14ac:dyDescent="0.3">
      <c r="A30">
        <v>110</v>
      </c>
      <c r="B30" s="2">
        <v>45.1</v>
      </c>
      <c r="C30">
        <v>0.2</v>
      </c>
    </row>
    <row r="31" spans="1:7" x14ac:dyDescent="0.3">
      <c r="A31">
        <v>120</v>
      </c>
      <c r="B31">
        <v>45.3</v>
      </c>
      <c r="C31">
        <v>0.2</v>
      </c>
    </row>
    <row r="32" spans="1:7" x14ac:dyDescent="0.3">
      <c r="A32">
        <v>130</v>
      </c>
      <c r="B32">
        <v>45.4</v>
      </c>
      <c r="C32">
        <v>0.2</v>
      </c>
    </row>
    <row r="33" spans="1:3" x14ac:dyDescent="0.3">
      <c r="A33">
        <v>140</v>
      </c>
      <c r="B33">
        <v>45.6</v>
      </c>
      <c r="C33">
        <v>0.2</v>
      </c>
    </row>
    <row r="34" spans="1:3" x14ac:dyDescent="0.3">
      <c r="A34">
        <v>150</v>
      </c>
      <c r="B34">
        <v>46.1</v>
      </c>
      <c r="C34">
        <v>0.2</v>
      </c>
    </row>
    <row r="35" spans="1:3" x14ac:dyDescent="0.3">
      <c r="A35">
        <v>160</v>
      </c>
      <c r="B35">
        <v>46.7</v>
      </c>
      <c r="C35">
        <v>0.2</v>
      </c>
    </row>
    <row r="36" spans="1:3" x14ac:dyDescent="0.3">
      <c r="A36">
        <v>170</v>
      </c>
      <c r="B36">
        <v>47.5</v>
      </c>
      <c r="C36">
        <v>0.2</v>
      </c>
    </row>
    <row r="37" spans="1:3" x14ac:dyDescent="0.3">
      <c r="A37">
        <v>180</v>
      </c>
      <c r="B37">
        <v>48.4</v>
      </c>
      <c r="C37">
        <v>0.2</v>
      </c>
    </row>
    <row r="38" spans="1:3" x14ac:dyDescent="0.3">
      <c r="A38">
        <v>190</v>
      </c>
      <c r="B38">
        <v>49.3</v>
      </c>
      <c r="C38">
        <v>0.2</v>
      </c>
    </row>
    <row r="39" spans="1:3" x14ac:dyDescent="0.3">
      <c r="A39">
        <v>200</v>
      </c>
      <c r="B39">
        <v>50.3</v>
      </c>
      <c r="C39">
        <v>0.2</v>
      </c>
    </row>
    <row r="40" spans="1:3" x14ac:dyDescent="0.3">
      <c r="A40">
        <v>210</v>
      </c>
      <c r="B40">
        <v>51.4</v>
      </c>
      <c r="C40">
        <v>0.2</v>
      </c>
    </row>
    <row r="41" spans="1:3" x14ac:dyDescent="0.3">
      <c r="A41">
        <v>220</v>
      </c>
      <c r="B41">
        <v>52.8</v>
      </c>
      <c r="C41">
        <v>0.2</v>
      </c>
    </row>
    <row r="42" spans="1:3" x14ac:dyDescent="0.3">
      <c r="A42">
        <v>230</v>
      </c>
      <c r="B42">
        <v>53.9</v>
      </c>
      <c r="C42">
        <v>0.2</v>
      </c>
    </row>
    <row r="43" spans="1:3" x14ac:dyDescent="0.3">
      <c r="A43">
        <v>240</v>
      </c>
      <c r="B43">
        <v>55.2</v>
      </c>
      <c r="C43">
        <v>0.2</v>
      </c>
    </row>
    <row r="44" spans="1:3" x14ac:dyDescent="0.3">
      <c r="A44">
        <v>250</v>
      </c>
      <c r="B44">
        <v>56.5</v>
      </c>
      <c r="C44">
        <v>0.2</v>
      </c>
    </row>
    <row r="45" spans="1:3" x14ac:dyDescent="0.3">
      <c r="A45">
        <v>260</v>
      </c>
      <c r="B45">
        <v>57.7</v>
      </c>
      <c r="C45">
        <v>0.2</v>
      </c>
    </row>
    <row r="46" spans="1:3" x14ac:dyDescent="0.3">
      <c r="A46">
        <v>270</v>
      </c>
      <c r="B46">
        <v>58.9</v>
      </c>
      <c r="C46">
        <v>0.2</v>
      </c>
    </row>
    <row r="47" spans="1:3" x14ac:dyDescent="0.3">
      <c r="A47">
        <v>280</v>
      </c>
      <c r="B47">
        <v>60.1</v>
      </c>
      <c r="C47">
        <v>0.2</v>
      </c>
    </row>
    <row r="48" spans="1:3" x14ac:dyDescent="0.3">
      <c r="A48">
        <v>290</v>
      </c>
      <c r="B48">
        <v>61.2</v>
      </c>
      <c r="C48">
        <v>0.2</v>
      </c>
    </row>
    <row r="49" spans="1:3" x14ac:dyDescent="0.3">
      <c r="A49">
        <v>300</v>
      </c>
      <c r="B49">
        <v>62.2</v>
      </c>
      <c r="C49">
        <v>0.2</v>
      </c>
    </row>
    <row r="50" spans="1:3" x14ac:dyDescent="0.3">
      <c r="A50">
        <v>310</v>
      </c>
      <c r="B50" s="1">
        <v>63</v>
      </c>
      <c r="C50">
        <v>0.2</v>
      </c>
    </row>
    <row r="51" spans="1:3" x14ac:dyDescent="0.3">
      <c r="A51">
        <v>320</v>
      </c>
      <c r="B51">
        <v>63.7</v>
      </c>
      <c r="C51">
        <v>0.2</v>
      </c>
    </row>
    <row r="52" spans="1:3" x14ac:dyDescent="0.3">
      <c r="A52">
        <v>330</v>
      </c>
      <c r="B52">
        <v>64.400000000000006</v>
      </c>
      <c r="C52">
        <v>0.2</v>
      </c>
    </row>
    <row r="53" spans="1:3" x14ac:dyDescent="0.3">
      <c r="A53">
        <v>340</v>
      </c>
      <c r="B53">
        <v>64.8</v>
      </c>
      <c r="C53">
        <v>0.2</v>
      </c>
    </row>
    <row r="54" spans="1:3" x14ac:dyDescent="0.3">
      <c r="A54">
        <v>350</v>
      </c>
      <c r="B54">
        <v>65.099999999999994</v>
      </c>
      <c r="C54">
        <v>0.2</v>
      </c>
    </row>
    <row r="55" spans="1:3" x14ac:dyDescent="0.3">
      <c r="A55">
        <v>360</v>
      </c>
      <c r="B55">
        <v>65.3</v>
      </c>
      <c r="C55">
        <v>0.2</v>
      </c>
    </row>
    <row r="56" spans="1:3" x14ac:dyDescent="0.3">
      <c r="A56">
        <v>370</v>
      </c>
      <c r="B56" s="2">
        <v>65.400000000000006</v>
      </c>
      <c r="C56">
        <v>0.2</v>
      </c>
    </row>
    <row r="57" spans="1:3" x14ac:dyDescent="0.3">
      <c r="A57">
        <v>380</v>
      </c>
      <c r="B57">
        <v>65.2</v>
      </c>
      <c r="C57">
        <v>0.2</v>
      </c>
    </row>
    <row r="58" spans="1:3" x14ac:dyDescent="0.3">
      <c r="A58">
        <v>390</v>
      </c>
      <c r="B58">
        <v>64.900000000000006</v>
      </c>
      <c r="C58">
        <v>0.2</v>
      </c>
    </row>
    <row r="59" spans="1:3" x14ac:dyDescent="0.3">
      <c r="A59">
        <v>400</v>
      </c>
      <c r="B59">
        <v>64.5</v>
      </c>
      <c r="C59">
        <v>0.2</v>
      </c>
    </row>
    <row r="60" spans="1:3" x14ac:dyDescent="0.3">
      <c r="A60">
        <v>410</v>
      </c>
      <c r="B60" s="1">
        <v>64</v>
      </c>
      <c r="C60">
        <v>0.2</v>
      </c>
    </row>
    <row r="61" spans="1:3" x14ac:dyDescent="0.3">
      <c r="A61">
        <v>420</v>
      </c>
      <c r="B61">
        <v>63.3</v>
      </c>
      <c r="C61">
        <v>0.2</v>
      </c>
    </row>
    <row r="62" spans="1:3" x14ac:dyDescent="0.3">
      <c r="A62">
        <v>430</v>
      </c>
      <c r="B62">
        <v>62.5</v>
      </c>
      <c r="C62">
        <v>0.2</v>
      </c>
    </row>
    <row r="63" spans="1:3" x14ac:dyDescent="0.3">
      <c r="A63">
        <v>440</v>
      </c>
      <c r="B63">
        <v>61.6</v>
      </c>
      <c r="C63">
        <v>0.2</v>
      </c>
    </row>
    <row r="64" spans="1:3" x14ac:dyDescent="0.3">
      <c r="A64">
        <v>450</v>
      </c>
      <c r="B64">
        <v>60.7</v>
      </c>
      <c r="C64">
        <v>0.2</v>
      </c>
    </row>
    <row r="65" spans="1:3" x14ac:dyDescent="0.3">
      <c r="A65">
        <v>460</v>
      </c>
      <c r="B65">
        <v>59.5</v>
      </c>
      <c r="C65">
        <v>0.2</v>
      </c>
    </row>
    <row r="66" spans="1:3" x14ac:dyDescent="0.3">
      <c r="A66">
        <v>470</v>
      </c>
      <c r="B66">
        <v>58.4</v>
      </c>
      <c r="C66">
        <v>0.2</v>
      </c>
    </row>
    <row r="67" spans="1:3" x14ac:dyDescent="0.3">
      <c r="A67">
        <v>480</v>
      </c>
      <c r="B67">
        <v>57.3</v>
      </c>
      <c r="C67">
        <v>0.2</v>
      </c>
    </row>
    <row r="68" spans="1:3" x14ac:dyDescent="0.3">
      <c r="A68">
        <v>490</v>
      </c>
      <c r="B68" s="1">
        <v>56</v>
      </c>
      <c r="C68">
        <v>0.2</v>
      </c>
    </row>
    <row r="69" spans="1:3" x14ac:dyDescent="0.3">
      <c r="A69">
        <v>500</v>
      </c>
      <c r="B69">
        <v>54.8</v>
      </c>
      <c r="C69">
        <v>0.2</v>
      </c>
    </row>
    <row r="70" spans="1:3" x14ac:dyDescent="0.3">
      <c r="A70">
        <v>510</v>
      </c>
      <c r="B70">
        <v>53.6</v>
      </c>
      <c r="C70">
        <v>0.2</v>
      </c>
    </row>
    <row r="71" spans="1:3" x14ac:dyDescent="0.3">
      <c r="A71">
        <v>520</v>
      </c>
      <c r="B71">
        <v>52.5</v>
      </c>
      <c r="C71">
        <v>0.2</v>
      </c>
    </row>
    <row r="72" spans="1:3" x14ac:dyDescent="0.3">
      <c r="A72">
        <v>530</v>
      </c>
      <c r="B72">
        <v>51.4</v>
      </c>
      <c r="C72">
        <v>0.2</v>
      </c>
    </row>
    <row r="73" spans="1:3" x14ac:dyDescent="0.3">
      <c r="A73">
        <v>540</v>
      </c>
      <c r="B73">
        <v>50.4</v>
      </c>
      <c r="C73">
        <v>0.2</v>
      </c>
    </row>
    <row r="77" spans="1:3" x14ac:dyDescent="0.3">
      <c r="A77" t="s">
        <v>21</v>
      </c>
    </row>
    <row r="78" spans="1:3" x14ac:dyDescent="0.3">
      <c r="C78" t="s">
        <v>23</v>
      </c>
    </row>
    <row r="79" spans="1:3" x14ac:dyDescent="0.3">
      <c r="A79" t="s">
        <v>24</v>
      </c>
      <c r="B79">
        <f>9.55/1000</f>
        <v>9.5500000000000012E-3</v>
      </c>
      <c r="C79">
        <v>1.0000000000000001E-5</v>
      </c>
    </row>
    <row r="80" spans="1:3" x14ac:dyDescent="0.3">
      <c r="A80" t="s">
        <v>25</v>
      </c>
      <c r="B80">
        <f>50/1000</f>
        <v>0.05</v>
      </c>
      <c r="C80">
        <v>0.01</v>
      </c>
    </row>
    <row r="81" spans="1:3" x14ac:dyDescent="0.3">
      <c r="A81" t="s">
        <v>26</v>
      </c>
      <c r="B81">
        <f>42.2/1000</f>
        <v>4.2200000000000001E-2</v>
      </c>
      <c r="C81">
        <v>2E-3</v>
      </c>
    </row>
    <row r="82" spans="1:3" x14ac:dyDescent="0.3">
      <c r="A82" t="s">
        <v>22</v>
      </c>
      <c r="B82">
        <v>1.5</v>
      </c>
      <c r="C82">
        <v>0.05</v>
      </c>
    </row>
    <row r="83" spans="1:3" x14ac:dyDescent="0.3">
      <c r="A83" t="s">
        <v>19</v>
      </c>
      <c r="B83">
        <f>F26</f>
        <v>5.95</v>
      </c>
      <c r="C83">
        <f>G26</f>
        <v>0.02</v>
      </c>
    </row>
    <row r="84" spans="1:3" x14ac:dyDescent="0.3">
      <c r="A84" t="s">
        <v>27</v>
      </c>
      <c r="B84" s="4">
        <f>G7/100</f>
        <v>0.15159999999999996</v>
      </c>
      <c r="C84" s="4">
        <f>H7/100</f>
        <v>3.5377331097124383E-3</v>
      </c>
    </row>
    <row r="85" spans="1:3" x14ac:dyDescent="0.3">
      <c r="A85" t="s">
        <v>13</v>
      </c>
      <c r="B85">
        <f>F23</f>
        <v>520</v>
      </c>
      <c r="C85">
        <f>G23</f>
        <v>20</v>
      </c>
    </row>
    <row r="87" spans="1:3" x14ac:dyDescent="0.3">
      <c r="A87" t="s">
        <v>28</v>
      </c>
      <c r="B87">
        <f>PI()^2*B84*B81^2*((B80^2+(0.4*B79^2))/(B85^2*B82*B83*B80))</f>
        <v>5.6010641366702152E-11</v>
      </c>
    </row>
    <row r="88" spans="1:3" x14ac:dyDescent="0.3">
      <c r="A88" t="s">
        <v>29</v>
      </c>
      <c r="B88" s="7">
        <v>6.67E-11</v>
      </c>
    </row>
    <row r="89" spans="1:3" x14ac:dyDescent="0.3">
      <c r="A89" t="s">
        <v>30</v>
      </c>
      <c r="B89" s="8">
        <f>ABS(B87-B88)/AVERAGE(B87:B88)</f>
        <v>0.17422056496884111</v>
      </c>
    </row>
    <row r="92" spans="1:3" x14ac:dyDescent="0.3">
      <c r="A92" t="s">
        <v>33</v>
      </c>
    </row>
    <row r="93" spans="1:3" x14ac:dyDescent="0.3">
      <c r="C93" t="s">
        <v>23</v>
      </c>
    </row>
    <row r="94" spans="1:3" x14ac:dyDescent="0.3">
      <c r="A94" s="9" t="s">
        <v>31</v>
      </c>
      <c r="B94">
        <f>B81^3/((B81^2+4*B80^2)^(3/2))</f>
        <v>5.8772337831158858E-2</v>
      </c>
    </row>
    <row r="95" spans="1:3" ht="15.6" x14ac:dyDescent="0.35">
      <c r="A95" t="s">
        <v>32</v>
      </c>
      <c r="B95">
        <f>B87/(1-B94)</f>
        <v>5.9508069745462651E-11</v>
      </c>
    </row>
    <row r="96" spans="1:3" x14ac:dyDescent="0.3">
      <c r="A96" t="s">
        <v>29</v>
      </c>
      <c r="B96" s="7">
        <v>6.67E-11</v>
      </c>
    </row>
    <row r="97" spans="1:2" x14ac:dyDescent="0.3">
      <c r="A97" t="s">
        <v>30</v>
      </c>
      <c r="B97" s="8">
        <f>ABS(B95-B96)/AVERAGE(B95:B96)</f>
        <v>0.11396942000685195</v>
      </c>
    </row>
  </sheetData>
  <mergeCells count="1">
    <mergeCell ref="F3:G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Litt</dc:creator>
  <cp:lastModifiedBy>Raines, Josh</cp:lastModifiedBy>
  <dcterms:created xsi:type="dcterms:W3CDTF">2020-09-21T21:26:57Z</dcterms:created>
  <dcterms:modified xsi:type="dcterms:W3CDTF">2020-09-25T01:41:33Z</dcterms:modified>
</cp:coreProperties>
</file>