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0E780665-D5E5-4B9F-B29E-5702E82D408A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B85" i="1"/>
  <c r="F22" i="1"/>
  <c r="D80" i="1"/>
  <c r="D81" i="1"/>
  <c r="D82" i="1"/>
  <c r="D83" i="1"/>
  <c r="D84" i="1"/>
  <c r="D79" i="1"/>
  <c r="B94" i="1"/>
  <c r="G22" i="1"/>
  <c r="D85" i="1" l="1"/>
  <c r="B81" i="1"/>
  <c r="C84" i="1" l="1"/>
  <c r="B84" i="1"/>
  <c r="B80" i="1"/>
  <c r="B79" i="1"/>
  <c r="B83" i="1"/>
  <c r="C83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E85" i="1" l="1"/>
  <c r="F85" i="1" s="1"/>
  <c r="G85" i="1" s="1"/>
  <c r="E84" i="1"/>
  <c r="F84" i="1" s="1"/>
  <c r="G84" i="1" s="1"/>
  <c r="E81" i="1"/>
  <c r="F81" i="1" s="1"/>
  <c r="G81" i="1" s="1"/>
  <c r="E82" i="1"/>
  <c r="F82" i="1" s="1"/>
  <c r="G82" i="1" s="1"/>
  <c r="E79" i="1"/>
  <c r="F79" i="1" s="1"/>
  <c r="G79" i="1" s="1"/>
  <c r="E80" i="1"/>
  <c r="F80" i="1" s="1"/>
  <c r="G80" i="1" s="1"/>
  <c r="E83" i="1"/>
  <c r="F83" i="1" s="1"/>
  <c r="G83" i="1" s="1"/>
  <c r="B87" i="1"/>
  <c r="G6" i="1"/>
  <c r="G7" i="1" s="1"/>
  <c r="B95" i="1" l="1"/>
  <c r="B97" i="1" s="1"/>
  <c r="B89" i="1"/>
  <c r="G86" i="1"/>
  <c r="C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tc={EC885793-5B9F-44CC-8A12-637650A1AB45}</author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18" authorId="0" shapeId="0" xr:uid="{EC885793-5B9F-44CC-8A12-637650A1A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table in apendex</t>
      </text>
    </comment>
    <comment ref="A79" authorId="1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2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3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4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5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6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7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<sst xmlns="http://schemas.openxmlformats.org/spreadsheetml/2006/main" count="60" uniqueCount="39">
  <si>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</si>
  <si>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</si>
  <si>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</si>
  <si>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</si>
  <si>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</si>
  <si>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</si>
  <si>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</si>
  <si>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</si>
  <si>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</si>
  <si>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</si>
  <si>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</si>
  <si>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</si>
  <si>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</si>
  <si>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</si>
  <si>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</si>
  <si>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</si>
  <si>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</si>
  <si>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</si>
  <si>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</si>
  <si>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</si>
  <si>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</si>
  <si>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</si>
  <si>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</si>
  <si>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</si>
  <si>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</si>
  <si>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</si>
  <si>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</si>
  <si>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</si>
  <si>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</si>
  <si>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</si>
  <si>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</si>
  <si>
    <t>equation</t>
  </si>
  <si>
    <t>partial dirivative</t>
  </si>
  <si>
    <t>Uncertainty^2</t>
  </si>
  <si>
    <t>partial dirivative^2</t>
  </si>
  <si>
    <t>Uncertainty^2*partial dirivative^2</t>
  </si>
  <si>
    <t>Uncertainty of G^2</t>
  </si>
  <si>
    <t>Period Start Time (s)</t>
  </si>
  <si>
    <t>Period End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</si>
</sst>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1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3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171" fontId="0" fillId="0" borderId="0" xfId="0" applyNumberFormat="1" applyAlignment="1">
      <alignment horizontal="center"/>
    </xf>
  </cellXfs>
  <cellStyles count="4">
    <cellStyle name="Hyperlink" xfId="3" builtinId="8"/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27</xdr:row>
      <xdr:rowOff>49530</xdr:rowOff>
    </xdr:from>
    <xdr:to>
      <xdr:col>11</xdr:col>
      <xdr:colOff>304800</xdr:colOff>
      <xdr:row>53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0-09-25T19:01:33.13" personId="{75DA31A4-1CF0-4DC1-93FC-9A3DBED522DD}" id="{EC885793-5B9F-44CC-8A12-637650A1AB45}">
    <text>Put table in apendex</text>
  </threadedComment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mbolab.com/solver/partial-derivative-calculator/%5Cfrac%7B%5Cpartial%7D%7B%5Cpartial%20T%7D%5Cleft(%5Cpi%5E%7B2%7DSb%5E%7B2%7D%5Cleft(%5Cfrac%7BD%5E%7B2%7D%2B%5Cfrac%7B2%7D%7B5%7Dr%5E%7B2%7D%7D%7BT%5E%7B2%7DmLD%7D%5Cright)%5Cright)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7" Type="http://schemas.openxmlformats.org/officeDocument/2006/relationships/hyperlink" Target="https://www.symbolab.com/solver/partial-derivative-calculator/%5Cfrac%7B%5Cpartial%7D%7B%5Cpartial%20S%7D%5Cleft(%5Cpi%5E%7B2%7DSb%5E%7B2%7D%5Cleft(%5Cfrac%7BD%5E%7B2%7D%2B%5Cfrac%7B2%7D%7B5%7Dr%5E%7B2%7D%7D%7BT%5E%7B2%7DmLD%7D%5Cright)%5Cright)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ymbolab.com/solver/partial-derivative-calculator/%5Cfrac%7B%5Cpartial%7D%7B%5Cpartial%20D%7D%5Cleft(%5Cpi%5E%7B2%7DSb%5E%7B2%7D%5Cleft(%5Cfrac%7BD%5E%7B2%7D%2B%5Cfrac%7B2%7D%7B5%7Dr%5E%7B2%7D%7D%7BT%5E%7B2%7DmLD%7D%5Cright)%5Cright)" TargetMode="External"/><Relationship Id="rId1" Type="http://schemas.openxmlformats.org/officeDocument/2006/relationships/hyperlink" Target="https://www.symbolab.com/solver/partial-derivative-calculator/%5Cfrac%7B%5Cpartial%7D%7B%5Cpartial%20r%7D%5Cleft(%5Cpi%5E%7B2%7DSb%5E%7B2%7D%5Cleft(%5Cfrac%7BD%5E%7B2%7D%2B%5Cfrac%7B2%7D%7B5%7Dr%5E%7B2%7D%7D%7BT%5E%7B2%7DmLD%7D%5Cright)%5Cright)" TargetMode="External"/><Relationship Id="rId6" Type="http://schemas.openxmlformats.org/officeDocument/2006/relationships/hyperlink" Target="https://www.symbolab.com/solver/partial-derivative-calculator/%5Cfrac%7B%5Cpartial%7D%7B%5Cpartial%20L%7D%5Cleft(%5Cpi%5E%7B2%7DSb%5E%7B2%7D%5Cleft(%5Cfrac%7BD%5E%7B2%7D%2B%5Cfrac%7B2%7D%7B5%7Dr%5E%7B2%7D%7D%7BT%5E%7B2%7DmLD%7D%5Cright)%5Cright)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ymbolab.com/solver/partial-derivative-calculator/%5Cfrac%7B%5Cpartial%7D%7B%5Cpartial%20m%7D%5Cleft(%5Cpi%5E%7B2%7DSb%5E%7B2%7D%5Cleft(%5Cfrac%7BD%5E%7B2%7D%2B%5Cfrac%7B2%7D%7B5%7Dr%5E%7B2%7D%7D%7BT%5E%7B2%7DmLD%7D%5Cright)%5Cright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sheetPr>
    <pageSetUpPr fitToPage="1"/>
  </sheetPr>
  <dimension ref="A1:H97"/>
  <sheetViews>
    <sheetView tabSelected="1" topLeftCell="A4" workbookViewId="0">
      <selection activeCell="H21" sqref="H21"/>
    </sheetView>
  </sheetViews>
  <sheetFormatPr defaultRowHeight="14.4" x14ac:dyDescent="0.3"/>
  <cols>
    <col min="1" max="1" width="16.33203125" style="3" customWidth="1"/>
    <col min="2" max="2" width="16" style="3" customWidth="1"/>
    <col min="3" max="3" width="14.77734375" style="3" customWidth="1"/>
    <col min="4" max="4" width="13" style="3" customWidth="1"/>
    <col min="5" max="5" width="18.44140625" style="3" customWidth="1"/>
    <col min="6" max="6" width="16.33203125" style="3" customWidth="1"/>
    <col min="7" max="7" width="17" style="3" customWidth="1"/>
    <col min="8" max="8" width="14.21875" style="3" customWidth="1"/>
    <col min="9" max="9" width="14.6640625" style="3" bestFit="1" customWidth="1"/>
    <col min="10" max="16384" width="8.88671875" style="3"/>
  </cols>
  <sheetData>
    <row r="1" spans="1:8" x14ac:dyDescent="0.3">
      <c r="A1" s="3" t="s">
        <v>0</v>
      </c>
    </row>
    <row r="2" spans="1:8" x14ac:dyDescent="0.3">
      <c r="A2" s="3" t="s">
        <v>1</v>
      </c>
      <c r="B2" s="3" t="s">
        <v>3</v>
      </c>
      <c r="C2" s="3" t="s">
        <v>4</v>
      </c>
      <c r="D2" s="1" t="s">
        <v>13</v>
      </c>
    </row>
    <row r="3" spans="1:8" x14ac:dyDescent="0.3">
      <c r="A3" s="3" t="s">
        <v>2</v>
      </c>
      <c r="B3" s="5">
        <v>48.2</v>
      </c>
      <c r="C3" s="3">
        <v>0.2</v>
      </c>
      <c r="F3" s="2" t="s">
        <v>17</v>
      </c>
      <c r="G3" s="2"/>
      <c r="H3" s="6">
        <f>_xlfn.STDEV.S(D4:D13)</f>
        <v>0.55936471902408269</v>
      </c>
    </row>
    <row r="4" spans="1:8" x14ac:dyDescent="0.3">
      <c r="A4" s="3" t="s">
        <v>5</v>
      </c>
      <c r="B4" s="5">
        <v>39.9</v>
      </c>
      <c r="C4" s="3">
        <v>0.2</v>
      </c>
      <c r="D4" s="5">
        <f>ABS(B4-B3)</f>
        <v>8.3000000000000043</v>
      </c>
    </row>
    <row r="5" spans="1:8" x14ac:dyDescent="0.3">
      <c r="A5" s="3" t="s">
        <v>2</v>
      </c>
      <c r="B5" s="5">
        <v>48.2</v>
      </c>
      <c r="C5" s="3">
        <v>0.2</v>
      </c>
      <c r="D5" s="5">
        <f t="shared" ref="D5:D13" si="0">ABS(B5-B4)</f>
        <v>8.3000000000000043</v>
      </c>
      <c r="H5" s="3" t="s">
        <v>4</v>
      </c>
    </row>
    <row r="6" spans="1:8" x14ac:dyDescent="0.3">
      <c r="A6" s="3" t="s">
        <v>6</v>
      </c>
      <c r="B6" s="5">
        <v>54.9</v>
      </c>
      <c r="C6" s="3">
        <v>0.2</v>
      </c>
      <c r="D6" s="5">
        <f t="shared" si="0"/>
        <v>6.6999999999999957</v>
      </c>
      <c r="F6" s="1" t="s">
        <v>14</v>
      </c>
      <c r="G6" s="5">
        <f>AVERAGE(D4:D13)</f>
        <v>7.5799999999999983</v>
      </c>
      <c r="H6" s="6">
        <f>H3/SQRT(COUNT(D4:D13))</f>
        <v>0.17688665548562191</v>
      </c>
    </row>
    <row r="7" spans="1:8" x14ac:dyDescent="0.3">
      <c r="A7" s="3" t="s">
        <v>2</v>
      </c>
      <c r="B7" s="5">
        <v>48</v>
      </c>
      <c r="C7" s="3">
        <v>0.2</v>
      </c>
      <c r="D7" s="5">
        <f t="shared" si="0"/>
        <v>6.8999999999999986</v>
      </c>
      <c r="F7" s="3" t="s">
        <v>15</v>
      </c>
      <c r="G7" s="5">
        <f>G6*2</f>
        <v>15.159999999999997</v>
      </c>
      <c r="H7" s="6">
        <f>H6*2</f>
        <v>0.35377331097124382</v>
      </c>
    </row>
    <row r="8" spans="1:8" x14ac:dyDescent="0.3">
      <c r="A8" s="3" t="s">
        <v>5</v>
      </c>
      <c r="B8" s="5">
        <v>40.200000000000003</v>
      </c>
      <c r="C8" s="3">
        <v>0.2</v>
      </c>
      <c r="D8" s="5">
        <f t="shared" si="0"/>
        <v>7.7999999999999972</v>
      </c>
    </row>
    <row r="9" spans="1:8" x14ac:dyDescent="0.3">
      <c r="A9" s="3" t="s">
        <v>6</v>
      </c>
      <c r="B9" s="5">
        <v>55.8</v>
      </c>
      <c r="C9" s="3">
        <v>0.2</v>
      </c>
      <c r="D9" s="5">
        <f>ABS(B9-B8)/2</f>
        <v>7.7999999999999972</v>
      </c>
    </row>
    <row r="10" spans="1:8" x14ac:dyDescent="0.3">
      <c r="A10" s="3" t="s">
        <v>2</v>
      </c>
      <c r="B10" s="5">
        <v>48.2</v>
      </c>
      <c r="C10" s="3">
        <v>0.2</v>
      </c>
      <c r="D10" s="5">
        <f t="shared" si="0"/>
        <v>7.5999999999999943</v>
      </c>
    </row>
    <row r="11" spans="1:8" x14ac:dyDescent="0.3">
      <c r="A11" s="3" t="s">
        <v>6</v>
      </c>
      <c r="B11" s="5">
        <v>55.2</v>
      </c>
      <c r="C11" s="3">
        <v>0.2</v>
      </c>
      <c r="D11" s="5">
        <f t="shared" si="0"/>
        <v>7</v>
      </c>
    </row>
    <row r="12" spans="1:8" x14ac:dyDescent="0.3">
      <c r="A12" s="3" t="s">
        <v>5</v>
      </c>
      <c r="B12" s="5">
        <v>40.200000000000003</v>
      </c>
      <c r="C12" s="3">
        <v>0.2</v>
      </c>
      <c r="D12" s="5">
        <f>ABS(B12-B11)/2</f>
        <v>7.5</v>
      </c>
    </row>
    <row r="13" spans="1:8" x14ac:dyDescent="0.3">
      <c r="A13" s="3" t="s">
        <v>2</v>
      </c>
      <c r="B13" s="5">
        <v>48.1</v>
      </c>
      <c r="C13" s="3">
        <v>0.2</v>
      </c>
      <c r="D13" s="5">
        <f t="shared" si="0"/>
        <v>7.8999999999999986</v>
      </c>
    </row>
    <row r="18" spans="1:7" x14ac:dyDescent="0.3">
      <c r="A18" s="3" t="s">
        <v>8</v>
      </c>
    </row>
    <row r="19" spans="1:7" x14ac:dyDescent="0.3">
      <c r="A19" s="3" t="s">
        <v>7</v>
      </c>
      <c r="B19" s="3" t="s">
        <v>9</v>
      </c>
      <c r="C19" s="3" t="s">
        <v>4</v>
      </c>
      <c r="G19" s="3" t="s">
        <v>12</v>
      </c>
    </row>
    <row r="20" spans="1:7" x14ac:dyDescent="0.3">
      <c r="A20" s="3">
        <v>10</v>
      </c>
      <c r="B20" s="4">
        <v>53.4</v>
      </c>
      <c r="C20" s="3">
        <v>0.2</v>
      </c>
      <c r="E20" s="3" t="s">
        <v>37</v>
      </c>
      <c r="F20" s="3">
        <v>10</v>
      </c>
      <c r="G20" s="3">
        <v>5</v>
      </c>
    </row>
    <row r="21" spans="1:7" x14ac:dyDescent="0.3">
      <c r="A21" s="3">
        <v>20</v>
      </c>
      <c r="B21" s="3">
        <v>52.1</v>
      </c>
      <c r="C21" s="3">
        <v>0.2</v>
      </c>
      <c r="E21" s="3" t="s">
        <v>38</v>
      </c>
      <c r="F21" s="3">
        <v>510</v>
      </c>
      <c r="G21" s="3">
        <v>5</v>
      </c>
    </row>
    <row r="22" spans="1:7" x14ac:dyDescent="0.3">
      <c r="A22" s="3">
        <v>30</v>
      </c>
      <c r="B22" s="3">
        <v>50.9</v>
      </c>
      <c r="C22" s="3">
        <v>0.2</v>
      </c>
      <c r="E22" s="3" t="s">
        <v>10</v>
      </c>
      <c r="F22" s="3">
        <f>F21-F20</f>
        <v>500</v>
      </c>
      <c r="G22" s="3">
        <f>G20+G21</f>
        <v>10</v>
      </c>
    </row>
    <row r="23" spans="1:7" x14ac:dyDescent="0.3">
      <c r="A23" s="3">
        <v>40</v>
      </c>
      <c r="B23" s="3">
        <v>49.7</v>
      </c>
      <c r="C23" s="3">
        <v>0.2</v>
      </c>
    </row>
    <row r="24" spans="1:7" x14ac:dyDescent="0.3">
      <c r="A24" s="3">
        <v>50</v>
      </c>
      <c r="B24" s="3">
        <v>48.6</v>
      </c>
      <c r="C24" s="3">
        <v>0.2</v>
      </c>
    </row>
    <row r="25" spans="1:7" x14ac:dyDescent="0.3">
      <c r="A25" s="3">
        <v>60</v>
      </c>
      <c r="B25" s="3">
        <v>47.8</v>
      </c>
      <c r="C25" s="3">
        <v>0.2</v>
      </c>
      <c r="G25" s="3" t="s">
        <v>11</v>
      </c>
    </row>
    <row r="26" spans="1:7" x14ac:dyDescent="0.3">
      <c r="A26" s="3">
        <v>70</v>
      </c>
      <c r="B26" s="3">
        <v>46.9</v>
      </c>
      <c r="C26" s="3">
        <v>0.2</v>
      </c>
      <c r="E26" s="3" t="s">
        <v>16</v>
      </c>
      <c r="F26" s="3">
        <v>5.95</v>
      </c>
      <c r="G26" s="3">
        <v>0.02</v>
      </c>
    </row>
    <row r="27" spans="1:7" x14ac:dyDescent="0.3">
      <c r="A27" s="3">
        <v>80</v>
      </c>
      <c r="B27" s="3">
        <v>46.2</v>
      </c>
      <c r="C27" s="3">
        <v>0.2</v>
      </c>
    </row>
    <row r="28" spans="1:7" x14ac:dyDescent="0.3">
      <c r="A28" s="3">
        <v>90</v>
      </c>
      <c r="B28" s="3">
        <v>45.6</v>
      </c>
      <c r="C28" s="3">
        <v>0.2</v>
      </c>
    </row>
    <row r="29" spans="1:7" x14ac:dyDescent="0.3">
      <c r="A29" s="3">
        <v>100</v>
      </c>
      <c r="B29" s="3">
        <v>45.4</v>
      </c>
      <c r="C29" s="3">
        <v>0.2</v>
      </c>
    </row>
    <row r="30" spans="1:7" x14ac:dyDescent="0.3">
      <c r="A30" s="3">
        <v>110</v>
      </c>
      <c r="B30" s="3">
        <v>45.1</v>
      </c>
      <c r="C30" s="3">
        <v>0.2</v>
      </c>
    </row>
    <row r="31" spans="1:7" x14ac:dyDescent="0.3">
      <c r="A31" s="3">
        <v>120</v>
      </c>
      <c r="B31" s="3">
        <v>45.3</v>
      </c>
      <c r="C31" s="3">
        <v>0.2</v>
      </c>
    </row>
    <row r="32" spans="1:7" x14ac:dyDescent="0.3">
      <c r="A32" s="3">
        <v>130</v>
      </c>
      <c r="B32" s="3">
        <v>45.4</v>
      </c>
      <c r="C32" s="3">
        <v>0.2</v>
      </c>
    </row>
    <row r="33" spans="1:3" x14ac:dyDescent="0.3">
      <c r="A33" s="3">
        <v>140</v>
      </c>
      <c r="B33" s="3">
        <v>45.6</v>
      </c>
      <c r="C33" s="3">
        <v>0.2</v>
      </c>
    </row>
    <row r="34" spans="1:3" x14ac:dyDescent="0.3">
      <c r="A34" s="3">
        <v>150</v>
      </c>
      <c r="B34" s="3">
        <v>46.1</v>
      </c>
      <c r="C34" s="3">
        <v>0.2</v>
      </c>
    </row>
    <row r="35" spans="1:3" x14ac:dyDescent="0.3">
      <c r="A35" s="3">
        <v>160</v>
      </c>
      <c r="B35" s="3">
        <v>46.7</v>
      </c>
      <c r="C35" s="3">
        <v>0.2</v>
      </c>
    </row>
    <row r="36" spans="1:3" x14ac:dyDescent="0.3">
      <c r="A36" s="3">
        <v>170</v>
      </c>
      <c r="B36" s="3">
        <v>47.5</v>
      </c>
      <c r="C36" s="3">
        <v>0.2</v>
      </c>
    </row>
    <row r="37" spans="1:3" x14ac:dyDescent="0.3">
      <c r="A37" s="3">
        <v>180</v>
      </c>
      <c r="B37" s="3">
        <v>48.4</v>
      </c>
      <c r="C37" s="3">
        <v>0.2</v>
      </c>
    </row>
    <row r="38" spans="1:3" x14ac:dyDescent="0.3">
      <c r="A38" s="3">
        <v>190</v>
      </c>
      <c r="B38" s="3">
        <v>49.3</v>
      </c>
      <c r="C38" s="3">
        <v>0.2</v>
      </c>
    </row>
    <row r="39" spans="1:3" x14ac:dyDescent="0.3">
      <c r="A39" s="3">
        <v>200</v>
      </c>
      <c r="B39" s="3">
        <v>50.3</v>
      </c>
      <c r="C39" s="3">
        <v>0.2</v>
      </c>
    </row>
    <row r="40" spans="1:3" x14ac:dyDescent="0.3">
      <c r="A40" s="3">
        <v>210</v>
      </c>
      <c r="B40" s="3">
        <v>51.4</v>
      </c>
      <c r="C40" s="3">
        <v>0.2</v>
      </c>
    </row>
    <row r="41" spans="1:3" x14ac:dyDescent="0.3">
      <c r="A41" s="3">
        <v>220</v>
      </c>
      <c r="B41" s="3">
        <v>52.8</v>
      </c>
      <c r="C41" s="3">
        <v>0.2</v>
      </c>
    </row>
    <row r="42" spans="1:3" x14ac:dyDescent="0.3">
      <c r="A42" s="3">
        <v>230</v>
      </c>
      <c r="B42" s="3">
        <v>53.9</v>
      </c>
      <c r="C42" s="3">
        <v>0.2</v>
      </c>
    </row>
    <row r="43" spans="1:3" x14ac:dyDescent="0.3">
      <c r="A43" s="3">
        <v>240</v>
      </c>
      <c r="B43" s="3">
        <v>55.2</v>
      </c>
      <c r="C43" s="3">
        <v>0.2</v>
      </c>
    </row>
    <row r="44" spans="1:3" x14ac:dyDescent="0.3">
      <c r="A44" s="3">
        <v>250</v>
      </c>
      <c r="B44" s="3">
        <v>56.5</v>
      </c>
      <c r="C44" s="3">
        <v>0.2</v>
      </c>
    </row>
    <row r="45" spans="1:3" x14ac:dyDescent="0.3">
      <c r="A45" s="3">
        <v>260</v>
      </c>
      <c r="B45" s="3">
        <v>57.7</v>
      </c>
      <c r="C45" s="3">
        <v>0.2</v>
      </c>
    </row>
    <row r="46" spans="1:3" x14ac:dyDescent="0.3">
      <c r="A46" s="3">
        <v>270</v>
      </c>
      <c r="B46" s="3">
        <v>58.9</v>
      </c>
      <c r="C46" s="3">
        <v>0.2</v>
      </c>
    </row>
    <row r="47" spans="1:3" x14ac:dyDescent="0.3">
      <c r="A47" s="3">
        <v>280</v>
      </c>
      <c r="B47" s="3">
        <v>60.1</v>
      </c>
      <c r="C47" s="3">
        <v>0.2</v>
      </c>
    </row>
    <row r="48" spans="1:3" x14ac:dyDescent="0.3">
      <c r="A48" s="3">
        <v>290</v>
      </c>
      <c r="B48" s="3">
        <v>61.2</v>
      </c>
      <c r="C48" s="3">
        <v>0.2</v>
      </c>
    </row>
    <row r="49" spans="1:3" x14ac:dyDescent="0.3">
      <c r="A49" s="3">
        <v>300</v>
      </c>
      <c r="B49" s="3">
        <v>62.2</v>
      </c>
      <c r="C49" s="3">
        <v>0.2</v>
      </c>
    </row>
    <row r="50" spans="1:3" x14ac:dyDescent="0.3">
      <c r="A50" s="3">
        <v>310</v>
      </c>
      <c r="B50" s="5">
        <v>63</v>
      </c>
      <c r="C50" s="3">
        <v>0.2</v>
      </c>
    </row>
    <row r="51" spans="1:3" x14ac:dyDescent="0.3">
      <c r="A51" s="3">
        <v>320</v>
      </c>
      <c r="B51" s="3">
        <v>63.7</v>
      </c>
      <c r="C51" s="3">
        <v>0.2</v>
      </c>
    </row>
    <row r="52" spans="1:3" x14ac:dyDescent="0.3">
      <c r="A52" s="3">
        <v>330</v>
      </c>
      <c r="B52" s="3">
        <v>64.400000000000006</v>
      </c>
      <c r="C52" s="3">
        <v>0.2</v>
      </c>
    </row>
    <row r="53" spans="1:3" x14ac:dyDescent="0.3">
      <c r="A53" s="3">
        <v>340</v>
      </c>
      <c r="B53" s="3">
        <v>64.8</v>
      </c>
      <c r="C53" s="3">
        <v>0.2</v>
      </c>
    </row>
    <row r="54" spans="1:3" x14ac:dyDescent="0.3">
      <c r="A54" s="3">
        <v>350</v>
      </c>
      <c r="B54" s="3">
        <v>65.099999999999994</v>
      </c>
      <c r="C54" s="3">
        <v>0.2</v>
      </c>
    </row>
    <row r="55" spans="1:3" x14ac:dyDescent="0.3">
      <c r="A55" s="3">
        <v>360</v>
      </c>
      <c r="B55" s="3">
        <v>65.3</v>
      </c>
      <c r="C55" s="3">
        <v>0.2</v>
      </c>
    </row>
    <row r="56" spans="1:3" x14ac:dyDescent="0.3">
      <c r="A56" s="3">
        <v>370</v>
      </c>
      <c r="B56" s="3">
        <v>65.400000000000006</v>
      </c>
      <c r="C56" s="3">
        <v>0.2</v>
      </c>
    </row>
    <row r="57" spans="1:3" x14ac:dyDescent="0.3">
      <c r="A57" s="3">
        <v>380</v>
      </c>
      <c r="B57" s="3">
        <v>65.2</v>
      </c>
      <c r="C57" s="3">
        <v>0.2</v>
      </c>
    </row>
    <row r="58" spans="1:3" x14ac:dyDescent="0.3">
      <c r="A58" s="3">
        <v>390</v>
      </c>
      <c r="B58" s="3">
        <v>64.900000000000006</v>
      </c>
      <c r="C58" s="3">
        <v>0.2</v>
      </c>
    </row>
    <row r="59" spans="1:3" x14ac:dyDescent="0.3">
      <c r="A59" s="3">
        <v>400</v>
      </c>
      <c r="B59" s="3">
        <v>64.5</v>
      </c>
      <c r="C59" s="3">
        <v>0.2</v>
      </c>
    </row>
    <row r="60" spans="1:3" x14ac:dyDescent="0.3">
      <c r="A60" s="3">
        <v>410</v>
      </c>
      <c r="B60" s="5">
        <v>64</v>
      </c>
      <c r="C60" s="3">
        <v>0.2</v>
      </c>
    </row>
    <row r="61" spans="1:3" x14ac:dyDescent="0.3">
      <c r="A61" s="3">
        <v>420</v>
      </c>
      <c r="B61" s="3">
        <v>63.3</v>
      </c>
      <c r="C61" s="3">
        <v>0.2</v>
      </c>
    </row>
    <row r="62" spans="1:3" x14ac:dyDescent="0.3">
      <c r="A62" s="3">
        <v>430</v>
      </c>
      <c r="B62" s="3">
        <v>62.5</v>
      </c>
      <c r="C62" s="3">
        <v>0.2</v>
      </c>
    </row>
    <row r="63" spans="1:3" x14ac:dyDescent="0.3">
      <c r="A63" s="3">
        <v>440</v>
      </c>
      <c r="B63" s="3">
        <v>61.6</v>
      </c>
      <c r="C63" s="3">
        <v>0.2</v>
      </c>
    </row>
    <row r="64" spans="1:3" x14ac:dyDescent="0.3">
      <c r="A64" s="3">
        <v>450</v>
      </c>
      <c r="B64" s="3">
        <v>60.7</v>
      </c>
      <c r="C64" s="3">
        <v>0.2</v>
      </c>
    </row>
    <row r="65" spans="1:8" x14ac:dyDescent="0.3">
      <c r="A65" s="3">
        <v>460</v>
      </c>
      <c r="B65" s="3">
        <v>59.5</v>
      </c>
      <c r="C65" s="3">
        <v>0.2</v>
      </c>
    </row>
    <row r="66" spans="1:8" x14ac:dyDescent="0.3">
      <c r="A66" s="3">
        <v>470</v>
      </c>
      <c r="B66" s="3">
        <v>58.4</v>
      </c>
      <c r="C66" s="3">
        <v>0.2</v>
      </c>
    </row>
    <row r="67" spans="1:8" x14ac:dyDescent="0.3">
      <c r="A67" s="3">
        <v>480</v>
      </c>
      <c r="B67" s="3">
        <v>57.3</v>
      </c>
      <c r="C67" s="3">
        <v>0.2</v>
      </c>
    </row>
    <row r="68" spans="1:8" x14ac:dyDescent="0.3">
      <c r="A68" s="3">
        <v>490</v>
      </c>
      <c r="B68" s="5">
        <v>56</v>
      </c>
      <c r="C68" s="3">
        <v>0.2</v>
      </c>
    </row>
    <row r="69" spans="1:8" x14ac:dyDescent="0.3">
      <c r="A69" s="3">
        <v>500</v>
      </c>
      <c r="B69" s="3">
        <v>54.8</v>
      </c>
      <c r="C69" s="3">
        <v>0.2</v>
      </c>
    </row>
    <row r="70" spans="1:8" x14ac:dyDescent="0.3">
      <c r="A70" s="3">
        <v>510</v>
      </c>
      <c r="B70" s="4">
        <v>53.6</v>
      </c>
      <c r="C70" s="3">
        <v>0.2</v>
      </c>
    </row>
    <row r="71" spans="1:8" x14ac:dyDescent="0.3">
      <c r="A71" s="3">
        <v>520</v>
      </c>
      <c r="B71" s="3">
        <v>52.5</v>
      </c>
      <c r="C71" s="3">
        <v>0.2</v>
      </c>
    </row>
    <row r="72" spans="1:8" x14ac:dyDescent="0.3">
      <c r="A72" s="3">
        <v>530</v>
      </c>
      <c r="B72" s="3">
        <v>51.4</v>
      </c>
      <c r="C72" s="3">
        <v>0.2</v>
      </c>
    </row>
    <row r="73" spans="1:8" x14ac:dyDescent="0.3">
      <c r="A73" s="3">
        <v>540</v>
      </c>
      <c r="B73" s="3">
        <v>50.4</v>
      </c>
      <c r="C73" s="3">
        <v>0.2</v>
      </c>
    </row>
    <row r="77" spans="1:8" x14ac:dyDescent="0.3">
      <c r="A77" s="3" t="s">
        <v>18</v>
      </c>
    </row>
    <row r="78" spans="1:8" x14ac:dyDescent="0.3">
      <c r="C78" s="3" t="s">
        <v>20</v>
      </c>
      <c r="D78" s="3" t="s">
        <v>33</v>
      </c>
      <c r="E78" s="3" t="s">
        <v>32</v>
      </c>
      <c r="F78" s="3" t="s">
        <v>34</v>
      </c>
      <c r="G78" s="3" t="s">
        <v>35</v>
      </c>
    </row>
    <row r="79" spans="1:8" x14ac:dyDescent="0.3">
      <c r="A79" s="3" t="s">
        <v>21</v>
      </c>
      <c r="B79" s="3">
        <f>9.55/1000</f>
        <v>9.5500000000000012E-3</v>
      </c>
      <c r="C79" s="3">
        <v>1.0000000000000001E-5</v>
      </c>
      <c r="D79" s="3">
        <f>C79^2</f>
        <v>1.0000000000000002E-10</v>
      </c>
      <c r="E79" s="3">
        <f>(4*PI()^2*B81^2*B84*B79)/(5*B80*B83*B85^2*B82)</f>
        <v>1.8247315005513522E-10</v>
      </c>
      <c r="F79" s="3">
        <f>E79^2</f>
        <v>3.3296450491043893E-20</v>
      </c>
      <c r="G79" s="3">
        <f>D79*F79</f>
        <v>3.3296450491043899E-30</v>
      </c>
      <c r="H79" s="7" t="s">
        <v>31</v>
      </c>
    </row>
    <row r="80" spans="1:8" x14ac:dyDescent="0.3">
      <c r="A80" s="3" t="s">
        <v>22</v>
      </c>
      <c r="B80" s="3">
        <f>50/1000</f>
        <v>0.05</v>
      </c>
      <c r="C80" s="3">
        <v>0.01</v>
      </c>
      <c r="D80" s="3">
        <f t="shared" ref="D80:D85" si="1">C80^2</f>
        <v>1E-4</v>
      </c>
      <c r="E80" s="3">
        <f>(PI()^2*$B$81^2*$B$84*(5*$B$80^2-2*$B$79^2))/(5*$B$80^2*$B$83*$B$85^2*$B$82)</f>
        <v>1.17676982238397E-9</v>
      </c>
      <c r="F80" s="3">
        <f t="shared" ref="F80:F85" si="2">E80^2</f>
        <v>1.3847872148736003E-18</v>
      </c>
      <c r="G80" s="3">
        <f t="shared" ref="G80:G85" si="3">D80*F80</f>
        <v>1.3847872148736004E-22</v>
      </c>
      <c r="H80" s="7" t="s">
        <v>31</v>
      </c>
    </row>
    <row r="81" spans="1:8" x14ac:dyDescent="0.3">
      <c r="A81" s="3" t="s">
        <v>23</v>
      </c>
      <c r="B81" s="3">
        <f>42.2/1000</f>
        <v>4.2200000000000001E-2</v>
      </c>
      <c r="C81" s="3">
        <v>2E-3</v>
      </c>
      <c r="D81" s="3">
        <f t="shared" si="1"/>
        <v>3.9999999999999998E-6</v>
      </c>
      <c r="E81" s="3">
        <f>(2*PI()^2*$B$81*$B$84*(5*$B$80^2+2*$B$79^2))/(5*$B$80*$B$83*$B$85^2*$B$82)</f>
        <v>2.8711426399158793E-9</v>
      </c>
      <c r="F81" s="3">
        <f t="shared" si="2"/>
        <v>8.2434600587431239E-18</v>
      </c>
      <c r="G81" s="3">
        <f t="shared" si="3"/>
        <v>3.2973840234972494E-23</v>
      </c>
      <c r="H81" s="7" t="s">
        <v>31</v>
      </c>
    </row>
    <row r="82" spans="1:8" x14ac:dyDescent="0.3">
      <c r="A82" s="3" t="s">
        <v>19</v>
      </c>
      <c r="B82" s="3">
        <v>1.5</v>
      </c>
      <c r="C82" s="3">
        <v>0.1</v>
      </c>
      <c r="D82" s="3">
        <f t="shared" si="1"/>
        <v>1.0000000000000002E-2</v>
      </c>
      <c r="E82" s="3">
        <f>-(PI()^2*$B$81^2*$B$84*(5*$B$80^2+2*$B$79^2))/(5*$B$80*$B$83*$B$85^2*$B$82^2)</f>
        <v>-4.0387406468150038E-11</v>
      </c>
      <c r="F82" s="3">
        <f t="shared" si="2"/>
        <v>1.6311426012235676E-21</v>
      </c>
      <c r="G82" s="3">
        <f t="shared" si="3"/>
        <v>1.6311426012235678E-23</v>
      </c>
      <c r="H82" s="7" t="s">
        <v>31</v>
      </c>
    </row>
    <row r="83" spans="1:8" x14ac:dyDescent="0.3">
      <c r="A83" s="3" t="s">
        <v>16</v>
      </c>
      <c r="B83" s="3">
        <f>F26</f>
        <v>5.95</v>
      </c>
      <c r="C83" s="3">
        <f>G26</f>
        <v>0.02</v>
      </c>
      <c r="D83" s="3">
        <f t="shared" si="1"/>
        <v>4.0000000000000002E-4</v>
      </c>
      <c r="E83" s="3">
        <f>-(PI()^2*$B$81^2*$B$84*(5*$B$80^2+2*$B$79^2))/(5*$B$80*$B$83^2*$B$85^2*$B$82)</f>
        <v>-1.0181699109617656E-11</v>
      </c>
      <c r="F83" s="3">
        <f t="shared" si="2"/>
        <v>1.0366699675878896E-22</v>
      </c>
      <c r="G83" s="3">
        <f t="shared" si="3"/>
        <v>4.1466798703515588E-26</v>
      </c>
      <c r="H83" s="7" t="s">
        <v>31</v>
      </c>
    </row>
    <row r="84" spans="1:8" x14ac:dyDescent="0.3">
      <c r="A84" s="3" t="s">
        <v>24</v>
      </c>
      <c r="B84" s="8">
        <f>G7/100</f>
        <v>0.15159999999999996</v>
      </c>
      <c r="C84" s="8">
        <f>H7/100</f>
        <v>3.5377331097124383E-3</v>
      </c>
      <c r="D84" s="3">
        <f t="shared" si="1"/>
        <v>1.2515555555555638E-5</v>
      </c>
      <c r="E84" s="3">
        <f>(PI()^2*$B$81^2*(5*$B$80^2+2*$B$79^2))/(5*$B$80*$B$83*$B$85^2*$B$82)</f>
        <v>3.9961154157140547E-10</v>
      </c>
      <c r="F84" s="3">
        <f t="shared" si="2"/>
        <v>1.5968938415707511E-19</v>
      </c>
      <c r="G84" s="3">
        <f t="shared" si="3"/>
        <v>1.9986013590503398E-24</v>
      </c>
      <c r="H84" s="7" t="s">
        <v>31</v>
      </c>
    </row>
    <row r="85" spans="1:8" x14ac:dyDescent="0.3">
      <c r="A85" s="3" t="s">
        <v>10</v>
      </c>
      <c r="B85" s="3">
        <f>F22</f>
        <v>500</v>
      </c>
      <c r="C85" s="3">
        <f>G22</f>
        <v>10</v>
      </c>
      <c r="D85" s="3">
        <f t="shared" si="1"/>
        <v>100</v>
      </c>
      <c r="E85" s="3">
        <f>-(2*PI()^2*$B$81^2*$B$84*(5*$B$80^2+2*$B$79^2))/(5*$B$80*$B$83*$B$85^3*$B$82)</f>
        <v>-2.4232443880890024E-13</v>
      </c>
      <c r="F85" s="3">
        <f t="shared" si="2"/>
        <v>5.8721133644048437E-26</v>
      </c>
      <c r="G85" s="3">
        <f t="shared" si="3"/>
        <v>5.8721133644048438E-24</v>
      </c>
      <c r="H85" s="7" t="s">
        <v>31</v>
      </c>
    </row>
    <row r="86" spans="1:8" x14ac:dyDescent="0.3">
      <c r="F86" s="3" t="s">
        <v>36</v>
      </c>
      <c r="G86" s="3">
        <f>SUM(G79:G85)</f>
        <v>1.9567617258637194E-22</v>
      </c>
    </row>
    <row r="87" spans="1:8" x14ac:dyDescent="0.3">
      <c r="A87" s="3" t="s">
        <v>25</v>
      </c>
      <c r="B87" s="3">
        <f>PI()^2*B84*B81^2*((B80^2+(0.4*B79^2))/(B85^2*B82*B83*B80))</f>
        <v>6.0581109702225041E-11</v>
      </c>
      <c r="C87" s="3">
        <f>SQRT(G86)</f>
        <v>1.3988429954300517E-11</v>
      </c>
    </row>
    <row r="88" spans="1:8" x14ac:dyDescent="0.3">
      <c r="A88" s="3" t="s">
        <v>26</v>
      </c>
      <c r="B88" s="9">
        <v>6.67E-11</v>
      </c>
    </row>
    <row r="89" spans="1:8" x14ac:dyDescent="0.3">
      <c r="A89" s="3" t="s">
        <v>27</v>
      </c>
      <c r="B89" s="10">
        <f>ABS(B87-B88)/AVERAGE(B87:B88)</f>
        <v>9.6147657921747232E-2</v>
      </c>
    </row>
    <row r="92" spans="1:8" x14ac:dyDescent="0.3">
      <c r="A92" s="3" t="s">
        <v>30</v>
      </c>
    </row>
    <row r="93" spans="1:8" x14ac:dyDescent="0.3">
      <c r="C93" s="3" t="s">
        <v>20</v>
      </c>
    </row>
    <row r="94" spans="1:8" x14ac:dyDescent="0.3">
      <c r="A94" s="11" t="s">
        <v>28</v>
      </c>
      <c r="B94" s="12">
        <f>B81^3/((B81^2+4*B80^2)^(3/2))</f>
        <v>5.8772337831158858E-2</v>
      </c>
    </row>
    <row r="95" spans="1:8" ht="15.6" x14ac:dyDescent="0.35">
      <c r="A95" s="3" t="s">
        <v>29</v>
      </c>
      <c r="B95" s="3">
        <f>B87/(1-B94)</f>
        <v>6.4363928236692398E-11</v>
      </c>
    </row>
    <row r="96" spans="1:8" x14ac:dyDescent="0.3">
      <c r="A96" s="3" t="s">
        <v>26</v>
      </c>
      <c r="B96" s="9">
        <v>6.67E-11</v>
      </c>
    </row>
    <row r="97" spans="1:2" x14ac:dyDescent="0.3">
      <c r="A97" s="3" t="s">
        <v>27</v>
      </c>
      <c r="B97" s="10">
        <f>ABS(B95-B96)/AVERAGE(B95:B96)</f>
        <v>3.5647821559091644E-2</v>
      </c>
    </row>
  </sheetData>
  <mergeCells count="1">
    <mergeCell ref="F3:G3"/>
  </mergeCells>
  <hyperlinks>
    <hyperlink ref="H79" r:id="rId1" display="test" xr:uid="{6BEC0A57-AC6C-46F4-ABBB-9B08BA02DDC8}"/>
    <hyperlink ref="H80" r:id="rId2" xr:uid="{8E3D35C6-E0FE-4CED-8C6D-C4FB833FD958}"/>
    <hyperlink ref="H81" r:id="rId3" xr:uid="{4F2BE297-9C19-4C3F-AC29-73635DE7610D}"/>
    <hyperlink ref="H82:H85" r:id="rId4" display="equation" xr:uid="{471637F7-9FCC-4596-9A91-5882FB08C20D}"/>
    <hyperlink ref="H82" r:id="rId5" xr:uid="{0787D4CC-4A8F-489F-8462-B3108CCE7D5C}"/>
    <hyperlink ref="H83" r:id="rId6" xr:uid="{4150FE10-8621-4CD1-A419-15D47FF5CE98}"/>
    <hyperlink ref="H84" r:id="rId7" xr:uid="{AAAC84C2-A602-49DE-969A-35007672298A}"/>
    <hyperlink ref="H85" r:id="rId8" xr:uid="{9BC23F37-3331-407F-BC5E-A26B831A40C1}"/>
  </hyperlinks>
  <pageMargins left="0.7" right="0.7" top="0.75" bottom="0.75" header="0.3" footer="0.3"/>
  <pageSetup scale="54" fitToHeight="0" orientation="portrait" horizontalDpi="0" verticalDpi="0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cp:lastPrinted>2020-09-25T15:46:56Z</cp:lastPrinted>
  <dcterms:created xsi:type="dcterms:W3CDTF">2020-09-21T21:26:57Z</dcterms:created>
  <dcterms:modified xsi:type="dcterms:W3CDTF">2020-09-25T19:05:47Z</dcterms:modified>
</cp:coreProperties>
</file>