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66"/>
  <workbookPr filterPrivacy="1"/>
  <bookViews>
    <workbookView xWindow="0" yWindow="0" windowWidth="22260" windowHeight="12648" activeTab="2"/>
  </bookViews>
  <sheets>
    <sheet name="template" sheetId="10" r:id="rId1"/>
    <sheet name="参考" sheetId="1" r:id="rId2"/>
    <sheet name="3-21" sheetId="33" r:id="rId3"/>
    <sheet name="3-20" sheetId="32" r:id="rId4"/>
    <sheet name="3-19" sheetId="31" r:id="rId5"/>
    <sheet name="3-18" sheetId="30" r:id="rId6"/>
    <sheet name="3-17" sheetId="29" r:id="rId7"/>
    <sheet name="3-16" sheetId="28" r:id="rId8"/>
    <sheet name="3-15" sheetId="27" r:id="rId9"/>
    <sheet name="3-14" sheetId="26" r:id="rId10"/>
    <sheet name="3-10" sheetId="25" r:id="rId11"/>
    <sheet name="3-9" sheetId="24" r:id="rId12"/>
    <sheet name="2-12" sheetId="2" r:id="rId13"/>
    <sheet name="2-13" sheetId="3" r:id="rId14"/>
    <sheet name="2-14" sheetId="4" r:id="rId15"/>
    <sheet name="2-15" sheetId="5" r:id="rId16"/>
    <sheet name="2-16" sheetId="6" r:id="rId17"/>
    <sheet name="2-17" sheetId="7" r:id="rId18"/>
    <sheet name="2-18" sheetId="8" r:id="rId19"/>
    <sheet name="2-19" sheetId="9" r:id="rId20"/>
    <sheet name="2-20" sheetId="11" r:id="rId21"/>
    <sheet name="2-21" sheetId="12" r:id="rId22"/>
    <sheet name="2-22" sheetId="13" r:id="rId23"/>
    <sheet name="2-23" sheetId="14" r:id="rId24"/>
    <sheet name="2-28" sheetId="15" r:id="rId25"/>
    <sheet name="3-1" sheetId="16" r:id="rId26"/>
    <sheet name="3-2" sheetId="17" r:id="rId27"/>
    <sheet name="3-3" sheetId="18" r:id="rId28"/>
    <sheet name="3-4" sheetId="19" r:id="rId29"/>
    <sheet name="3-5" sheetId="20" r:id="rId30"/>
    <sheet name="3-6" sheetId="21" r:id="rId31"/>
    <sheet name="3-7" sheetId="22" r:id="rId32"/>
    <sheet name="3-8" sheetId="23" r:id="rId3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1" i="33" l="1"/>
  <c r="J21" i="33"/>
  <c r="I21" i="33"/>
  <c r="K20" i="33"/>
  <c r="J20" i="33"/>
  <c r="I20" i="33"/>
  <c r="G20" i="33"/>
  <c r="F20" i="33"/>
  <c r="K19" i="33"/>
  <c r="J19" i="33"/>
  <c r="I19" i="33"/>
  <c r="K18" i="33"/>
  <c r="J18" i="33"/>
  <c r="I18" i="33"/>
  <c r="K17" i="33"/>
  <c r="J17" i="33"/>
  <c r="I17" i="33"/>
  <c r="K16" i="33"/>
  <c r="J16" i="33"/>
  <c r="I16" i="33"/>
  <c r="K15" i="33"/>
  <c r="J15" i="33"/>
  <c r="I15" i="33"/>
  <c r="K14" i="33"/>
  <c r="J14" i="33"/>
  <c r="I14" i="33"/>
  <c r="K13" i="33"/>
  <c r="J13" i="33"/>
  <c r="I13" i="33"/>
  <c r="K12" i="33"/>
  <c r="J12" i="33"/>
  <c r="I12" i="33"/>
  <c r="K11" i="33"/>
  <c r="J11" i="33"/>
  <c r="I11" i="33"/>
  <c r="K10" i="33"/>
  <c r="J10" i="33"/>
  <c r="I10" i="33"/>
  <c r="K9" i="33"/>
  <c r="J9" i="33"/>
  <c r="I9" i="33"/>
  <c r="K8" i="33"/>
  <c r="J8" i="33"/>
  <c r="I8" i="33"/>
  <c r="K7" i="33"/>
  <c r="J7" i="33"/>
  <c r="I7" i="33"/>
  <c r="K6" i="33"/>
  <c r="J6" i="33"/>
  <c r="I6" i="33"/>
  <c r="K5" i="33"/>
  <c r="J5" i="33"/>
  <c r="I5" i="33"/>
  <c r="K4" i="33"/>
  <c r="J4" i="33"/>
  <c r="I4" i="33"/>
  <c r="F4" i="33"/>
  <c r="E4" i="33"/>
  <c r="K3" i="33"/>
  <c r="J3" i="33"/>
  <c r="I3" i="33"/>
  <c r="I22" i="33" s="1"/>
  <c r="J22" i="33" l="1"/>
  <c r="K22" i="33"/>
  <c r="K21" i="32"/>
  <c r="J21" i="32"/>
  <c r="I21" i="32"/>
  <c r="K20" i="32"/>
  <c r="J20" i="32"/>
  <c r="I20" i="32"/>
  <c r="G20" i="32"/>
  <c r="F20" i="32"/>
  <c r="K19" i="32"/>
  <c r="J19" i="32"/>
  <c r="I19" i="32"/>
  <c r="K18" i="32"/>
  <c r="J18" i="32"/>
  <c r="I18" i="32"/>
  <c r="K17" i="32"/>
  <c r="J17" i="32"/>
  <c r="I17" i="32"/>
  <c r="K16" i="32"/>
  <c r="J16" i="32"/>
  <c r="I16" i="32"/>
  <c r="K15" i="32"/>
  <c r="J15" i="32"/>
  <c r="I15" i="32"/>
  <c r="K14" i="32"/>
  <c r="J14" i="32"/>
  <c r="I14" i="32"/>
  <c r="K13" i="32"/>
  <c r="J13" i="32"/>
  <c r="I13" i="32"/>
  <c r="K12" i="32"/>
  <c r="J12" i="32"/>
  <c r="I12" i="32"/>
  <c r="K11" i="32"/>
  <c r="J11" i="32"/>
  <c r="I11" i="32"/>
  <c r="K10" i="32"/>
  <c r="J10" i="32"/>
  <c r="I10" i="32"/>
  <c r="K9" i="32"/>
  <c r="J9" i="32"/>
  <c r="I9" i="32"/>
  <c r="K8" i="32"/>
  <c r="J8" i="32"/>
  <c r="I8" i="32"/>
  <c r="K7" i="32"/>
  <c r="J7" i="32"/>
  <c r="I7" i="32"/>
  <c r="K6" i="32"/>
  <c r="J6" i="32"/>
  <c r="I6" i="32"/>
  <c r="K5" i="32"/>
  <c r="J5" i="32"/>
  <c r="I5" i="32"/>
  <c r="K4" i="32"/>
  <c r="F4" i="32"/>
  <c r="J4" i="32" s="1"/>
  <c r="E4" i="32"/>
  <c r="I4" i="32" s="1"/>
  <c r="K3" i="32"/>
  <c r="J3" i="32"/>
  <c r="I3" i="32"/>
  <c r="K22" i="32" l="1"/>
  <c r="I22" i="32"/>
  <c r="J22" i="32"/>
  <c r="K21" i="31"/>
  <c r="J21" i="31"/>
  <c r="I21" i="31"/>
  <c r="J20" i="31"/>
  <c r="I20" i="31"/>
  <c r="G20" i="31"/>
  <c r="K20" i="31" s="1"/>
  <c r="F20" i="31"/>
  <c r="K19" i="31"/>
  <c r="J19" i="31"/>
  <c r="I19" i="31"/>
  <c r="K18" i="31"/>
  <c r="J18" i="31"/>
  <c r="I18" i="31"/>
  <c r="K17" i="31"/>
  <c r="J17" i="31"/>
  <c r="I17" i="31"/>
  <c r="K16" i="31"/>
  <c r="J16" i="31"/>
  <c r="I16" i="31"/>
  <c r="K15" i="31"/>
  <c r="J15" i="31"/>
  <c r="I15" i="31"/>
  <c r="K14" i="31"/>
  <c r="J14" i="31"/>
  <c r="I14" i="31"/>
  <c r="K13" i="31"/>
  <c r="J13" i="31"/>
  <c r="I13" i="31"/>
  <c r="K12" i="31"/>
  <c r="J12" i="31"/>
  <c r="I12" i="31"/>
  <c r="K11" i="31"/>
  <c r="J11" i="31"/>
  <c r="I11" i="31"/>
  <c r="K10" i="31"/>
  <c r="J10" i="31"/>
  <c r="I10" i="31"/>
  <c r="K9" i="31"/>
  <c r="J9" i="31"/>
  <c r="I9" i="31"/>
  <c r="K8" i="31"/>
  <c r="J8" i="31"/>
  <c r="I8" i="31"/>
  <c r="K7" i="31"/>
  <c r="J7" i="31"/>
  <c r="I7" i="31"/>
  <c r="K6" i="31"/>
  <c r="J6" i="31"/>
  <c r="I6" i="31"/>
  <c r="K5" i="31"/>
  <c r="J5" i="31"/>
  <c r="I5" i="31"/>
  <c r="K4" i="31"/>
  <c r="J4" i="31"/>
  <c r="I4" i="31"/>
  <c r="F4" i="31"/>
  <c r="E4" i="31"/>
  <c r="K3" i="31"/>
  <c r="J3" i="31"/>
  <c r="I3" i="31"/>
  <c r="I22" i="31" s="1"/>
  <c r="J22" i="31" l="1"/>
  <c r="K22" i="31"/>
  <c r="K21" i="30"/>
  <c r="J21" i="30"/>
  <c r="I21" i="30"/>
  <c r="J20" i="30"/>
  <c r="I20" i="30"/>
  <c r="G20" i="30"/>
  <c r="K20" i="30" s="1"/>
  <c r="F20" i="30"/>
  <c r="K19" i="30"/>
  <c r="J19" i="30"/>
  <c r="I19" i="30"/>
  <c r="K18" i="30"/>
  <c r="J18" i="30"/>
  <c r="I18" i="30"/>
  <c r="K17" i="30"/>
  <c r="J17" i="30"/>
  <c r="I17" i="30"/>
  <c r="K16" i="30"/>
  <c r="J16" i="30"/>
  <c r="I16" i="30"/>
  <c r="K15" i="30"/>
  <c r="J15" i="30"/>
  <c r="I15" i="30"/>
  <c r="K14" i="30"/>
  <c r="J14" i="30"/>
  <c r="I14" i="30"/>
  <c r="K13" i="30"/>
  <c r="J13" i="30"/>
  <c r="I13" i="30"/>
  <c r="K12" i="30"/>
  <c r="J12" i="30"/>
  <c r="I12" i="30"/>
  <c r="K11" i="30"/>
  <c r="J11" i="30"/>
  <c r="I11" i="30"/>
  <c r="K10" i="30"/>
  <c r="J10" i="30"/>
  <c r="I10" i="30"/>
  <c r="K9" i="30"/>
  <c r="J9" i="30"/>
  <c r="I9" i="30"/>
  <c r="K8" i="30"/>
  <c r="J8" i="30"/>
  <c r="I8" i="30"/>
  <c r="K7" i="30"/>
  <c r="J7" i="30"/>
  <c r="I7" i="30"/>
  <c r="K6" i="30"/>
  <c r="J6" i="30"/>
  <c r="I6" i="30"/>
  <c r="K5" i="30"/>
  <c r="J5" i="30"/>
  <c r="I5" i="30"/>
  <c r="K4" i="30"/>
  <c r="J4" i="30"/>
  <c r="F4" i="30"/>
  <c r="E4" i="30"/>
  <c r="I4" i="30" s="1"/>
  <c r="K3" i="30"/>
  <c r="J3" i="30"/>
  <c r="I3" i="30"/>
  <c r="J22" i="30" l="1"/>
  <c r="K22" i="30"/>
  <c r="I22" i="30"/>
  <c r="K21" i="29"/>
  <c r="J21" i="29"/>
  <c r="I21" i="29"/>
  <c r="K20" i="29"/>
  <c r="J20" i="29"/>
  <c r="I20" i="29"/>
  <c r="G20" i="29"/>
  <c r="F20" i="29"/>
  <c r="K19" i="29"/>
  <c r="J19" i="29"/>
  <c r="I19" i="29"/>
  <c r="K18" i="29"/>
  <c r="J18" i="29"/>
  <c r="I18" i="29"/>
  <c r="K17" i="29"/>
  <c r="J17" i="29"/>
  <c r="I17" i="29"/>
  <c r="K16" i="29"/>
  <c r="J16" i="29"/>
  <c r="I16" i="29"/>
  <c r="K15" i="29"/>
  <c r="J15" i="29"/>
  <c r="I15" i="29"/>
  <c r="K14" i="29"/>
  <c r="J14" i="29"/>
  <c r="I14" i="29"/>
  <c r="K13" i="29"/>
  <c r="J13" i="29"/>
  <c r="I13" i="29"/>
  <c r="K12" i="29"/>
  <c r="J12" i="29"/>
  <c r="I12" i="29"/>
  <c r="K11" i="29"/>
  <c r="J11" i="29"/>
  <c r="I11" i="29"/>
  <c r="K10" i="29"/>
  <c r="J10" i="29"/>
  <c r="I10" i="29"/>
  <c r="K9" i="29"/>
  <c r="J9" i="29"/>
  <c r="I9" i="29"/>
  <c r="K8" i="29"/>
  <c r="J8" i="29"/>
  <c r="I8" i="29"/>
  <c r="K7" i="29"/>
  <c r="J7" i="29"/>
  <c r="I7" i="29"/>
  <c r="K6" i="29"/>
  <c r="J6" i="29"/>
  <c r="I6" i="29"/>
  <c r="K5" i="29"/>
  <c r="J5" i="29"/>
  <c r="I5" i="29"/>
  <c r="K4" i="29"/>
  <c r="F4" i="29"/>
  <c r="J4" i="29" s="1"/>
  <c r="E4" i="29"/>
  <c r="I4" i="29" s="1"/>
  <c r="K3" i="29"/>
  <c r="J3" i="29"/>
  <c r="I3" i="29"/>
  <c r="K22" i="29" l="1"/>
  <c r="I22" i="29"/>
  <c r="J22" i="29"/>
  <c r="K21" i="28"/>
  <c r="J21" i="28"/>
  <c r="I21" i="28"/>
  <c r="K20" i="28"/>
  <c r="J20" i="28"/>
  <c r="I20" i="28"/>
  <c r="G20" i="28"/>
  <c r="F20" i="28"/>
  <c r="K19" i="28"/>
  <c r="J19" i="28"/>
  <c r="I19" i="28"/>
  <c r="K18" i="28"/>
  <c r="J18" i="28"/>
  <c r="I18" i="28"/>
  <c r="K17" i="28"/>
  <c r="J17" i="28"/>
  <c r="I17" i="28"/>
  <c r="K16" i="28"/>
  <c r="J16" i="28"/>
  <c r="I16" i="28"/>
  <c r="K15" i="28"/>
  <c r="J15" i="28"/>
  <c r="I15" i="28"/>
  <c r="K14" i="28"/>
  <c r="J14" i="28"/>
  <c r="I14" i="28"/>
  <c r="K13" i="28"/>
  <c r="J13" i="28"/>
  <c r="I13" i="28"/>
  <c r="K12" i="28"/>
  <c r="J12" i="28"/>
  <c r="I12" i="28"/>
  <c r="K11" i="28"/>
  <c r="J11" i="28"/>
  <c r="I11" i="28"/>
  <c r="K10" i="28"/>
  <c r="J10" i="28"/>
  <c r="I10" i="28"/>
  <c r="K9" i="28"/>
  <c r="J9" i="28"/>
  <c r="I9" i="28"/>
  <c r="K8" i="28"/>
  <c r="J8" i="28"/>
  <c r="I8" i="28"/>
  <c r="K7" i="28"/>
  <c r="J7" i="28"/>
  <c r="I7" i="28"/>
  <c r="K6" i="28"/>
  <c r="J6" i="28"/>
  <c r="I6" i="28"/>
  <c r="K5" i="28"/>
  <c r="J5" i="28"/>
  <c r="I5" i="28"/>
  <c r="K4" i="28"/>
  <c r="J4" i="28"/>
  <c r="F4" i="28"/>
  <c r="E4" i="28"/>
  <c r="I4" i="28" s="1"/>
  <c r="K3" i="28"/>
  <c r="J3" i="28"/>
  <c r="I3" i="28"/>
  <c r="J22" i="28" l="1"/>
  <c r="I22" i="28"/>
  <c r="K22" i="28"/>
  <c r="K21" i="27"/>
  <c r="J21" i="27"/>
  <c r="I21" i="27"/>
  <c r="K20" i="27"/>
  <c r="J20" i="27"/>
  <c r="I20" i="27"/>
  <c r="G20" i="27"/>
  <c r="F20" i="27"/>
  <c r="K19" i="27"/>
  <c r="J19" i="27"/>
  <c r="I19" i="27"/>
  <c r="K18" i="27"/>
  <c r="J18" i="27"/>
  <c r="I18" i="27"/>
  <c r="K17" i="27"/>
  <c r="J17" i="27"/>
  <c r="I17" i="27"/>
  <c r="K16" i="27"/>
  <c r="J16" i="27"/>
  <c r="I16" i="27"/>
  <c r="K15" i="27"/>
  <c r="J15" i="27"/>
  <c r="I15" i="27"/>
  <c r="K14" i="27"/>
  <c r="J14" i="27"/>
  <c r="I14" i="27"/>
  <c r="K13" i="27"/>
  <c r="J13" i="27"/>
  <c r="I13" i="27"/>
  <c r="K12" i="27"/>
  <c r="J12" i="27"/>
  <c r="I12" i="27"/>
  <c r="K11" i="27"/>
  <c r="J11" i="27"/>
  <c r="I11" i="27"/>
  <c r="K10" i="27"/>
  <c r="J10" i="27"/>
  <c r="I10" i="27"/>
  <c r="K9" i="27"/>
  <c r="J9" i="27"/>
  <c r="I9" i="27"/>
  <c r="K8" i="27"/>
  <c r="J8" i="27"/>
  <c r="I8" i="27"/>
  <c r="K7" i="27"/>
  <c r="J7" i="27"/>
  <c r="I7" i="27"/>
  <c r="K6" i="27"/>
  <c r="J6" i="27"/>
  <c r="I6" i="27"/>
  <c r="K5" i="27"/>
  <c r="J5" i="27"/>
  <c r="I5" i="27"/>
  <c r="K4" i="27"/>
  <c r="F4" i="27"/>
  <c r="J4" i="27" s="1"/>
  <c r="E4" i="27"/>
  <c r="I4" i="27" s="1"/>
  <c r="K3" i="27"/>
  <c r="J3" i="27"/>
  <c r="I3" i="27"/>
  <c r="J22" i="27" l="1"/>
  <c r="K22" i="27"/>
  <c r="I22" i="27"/>
  <c r="K21" i="26"/>
  <c r="J21" i="26"/>
  <c r="I21" i="26"/>
  <c r="K20" i="26"/>
  <c r="J20" i="26"/>
  <c r="I20" i="26"/>
  <c r="G20" i="26"/>
  <c r="F20" i="26"/>
  <c r="K19" i="26"/>
  <c r="J19" i="26"/>
  <c r="I19" i="26"/>
  <c r="K18" i="26"/>
  <c r="J18" i="26"/>
  <c r="I18" i="26"/>
  <c r="K17" i="26"/>
  <c r="J17" i="26"/>
  <c r="I17" i="26"/>
  <c r="K16" i="26"/>
  <c r="J16" i="26"/>
  <c r="I16" i="26"/>
  <c r="K15" i="26"/>
  <c r="J15" i="26"/>
  <c r="I15" i="26"/>
  <c r="K14" i="26"/>
  <c r="J14" i="26"/>
  <c r="I14" i="26"/>
  <c r="K13" i="26"/>
  <c r="J13" i="26"/>
  <c r="I13" i="26"/>
  <c r="K12" i="26"/>
  <c r="J12" i="26"/>
  <c r="I12" i="26"/>
  <c r="K11" i="26"/>
  <c r="J11" i="26"/>
  <c r="I11" i="26"/>
  <c r="K10" i="26"/>
  <c r="J10" i="26"/>
  <c r="I10" i="26"/>
  <c r="K9" i="26"/>
  <c r="J9" i="26"/>
  <c r="I9" i="26"/>
  <c r="K8" i="26"/>
  <c r="J8" i="26"/>
  <c r="I8" i="26"/>
  <c r="K7" i="26"/>
  <c r="J7" i="26"/>
  <c r="I7" i="26"/>
  <c r="K6" i="26"/>
  <c r="J6" i="26"/>
  <c r="I6" i="26"/>
  <c r="K5" i="26"/>
  <c r="J5" i="26"/>
  <c r="I5" i="26"/>
  <c r="K4" i="26"/>
  <c r="J4" i="26"/>
  <c r="F4" i="26"/>
  <c r="E4" i="26"/>
  <c r="I4" i="26" s="1"/>
  <c r="K3" i="26"/>
  <c r="J3" i="26"/>
  <c r="I3" i="26"/>
  <c r="J22" i="26" l="1"/>
  <c r="K22" i="26"/>
  <c r="I22" i="26"/>
  <c r="K21" i="25"/>
  <c r="J21" i="25"/>
  <c r="I21" i="25"/>
  <c r="J20" i="25"/>
  <c r="I20" i="25"/>
  <c r="G20" i="25"/>
  <c r="K20" i="25" s="1"/>
  <c r="F20" i="25"/>
  <c r="K19" i="25"/>
  <c r="J19" i="25"/>
  <c r="I19" i="25"/>
  <c r="K18" i="25"/>
  <c r="J18" i="25"/>
  <c r="I18" i="25"/>
  <c r="K17" i="25"/>
  <c r="J17" i="25"/>
  <c r="I17" i="25"/>
  <c r="K16" i="25"/>
  <c r="J16" i="25"/>
  <c r="I16" i="25"/>
  <c r="K15" i="25"/>
  <c r="J15" i="25"/>
  <c r="I15" i="25"/>
  <c r="K14" i="25"/>
  <c r="J14" i="25"/>
  <c r="I14" i="25"/>
  <c r="K13" i="25"/>
  <c r="J13" i="25"/>
  <c r="I13" i="25"/>
  <c r="K12" i="25"/>
  <c r="J12" i="25"/>
  <c r="I12" i="25"/>
  <c r="K11" i="25"/>
  <c r="J11" i="25"/>
  <c r="I11" i="25"/>
  <c r="K10" i="25"/>
  <c r="J10" i="25"/>
  <c r="I10" i="25"/>
  <c r="K9" i="25"/>
  <c r="J9" i="25"/>
  <c r="I9" i="25"/>
  <c r="K8" i="25"/>
  <c r="J8" i="25"/>
  <c r="I8" i="25"/>
  <c r="K7" i="25"/>
  <c r="J7" i="25"/>
  <c r="I7" i="25"/>
  <c r="K6" i="25"/>
  <c r="J6" i="25"/>
  <c r="I6" i="25"/>
  <c r="K5" i="25"/>
  <c r="J5" i="25"/>
  <c r="I5" i="25"/>
  <c r="K4" i="25"/>
  <c r="F4" i="25"/>
  <c r="J4" i="25" s="1"/>
  <c r="E4" i="25"/>
  <c r="I4" i="25" s="1"/>
  <c r="K3" i="25"/>
  <c r="K22" i="25" s="1"/>
  <c r="J3" i="25"/>
  <c r="I3" i="25"/>
  <c r="I22" i="25" l="1"/>
  <c r="J22" i="25"/>
  <c r="K21" i="24"/>
  <c r="J21" i="24"/>
  <c r="I21" i="24"/>
  <c r="K20" i="24"/>
  <c r="J20" i="24"/>
  <c r="I20" i="24"/>
  <c r="G20" i="24"/>
  <c r="F20" i="24"/>
  <c r="K19" i="24"/>
  <c r="J19" i="24"/>
  <c r="I19" i="24"/>
  <c r="K18" i="24"/>
  <c r="J18" i="24"/>
  <c r="I18" i="24"/>
  <c r="K17" i="24"/>
  <c r="J17" i="24"/>
  <c r="I17" i="24"/>
  <c r="K16" i="24"/>
  <c r="J16" i="24"/>
  <c r="I16" i="24"/>
  <c r="K15" i="24"/>
  <c r="J15" i="24"/>
  <c r="I15" i="24"/>
  <c r="K14" i="24"/>
  <c r="J14" i="24"/>
  <c r="I14" i="24"/>
  <c r="K13" i="24"/>
  <c r="J13" i="24"/>
  <c r="I13" i="24"/>
  <c r="K12" i="24"/>
  <c r="J12" i="24"/>
  <c r="I12" i="24"/>
  <c r="K11" i="24"/>
  <c r="J11" i="24"/>
  <c r="I11" i="24"/>
  <c r="K10" i="24"/>
  <c r="J10" i="24"/>
  <c r="I10" i="24"/>
  <c r="K9" i="24"/>
  <c r="J9" i="24"/>
  <c r="I9" i="24"/>
  <c r="K8" i="24"/>
  <c r="J8" i="24"/>
  <c r="I8" i="24"/>
  <c r="K7" i="24"/>
  <c r="J7" i="24"/>
  <c r="I7" i="24"/>
  <c r="K6" i="24"/>
  <c r="J6" i="24"/>
  <c r="I6" i="24"/>
  <c r="K5" i="24"/>
  <c r="J5" i="24"/>
  <c r="I5" i="24"/>
  <c r="K4" i="24"/>
  <c r="F4" i="24"/>
  <c r="J4" i="24" s="1"/>
  <c r="E4" i="24"/>
  <c r="I4" i="24" s="1"/>
  <c r="K3" i="24"/>
  <c r="J3" i="24"/>
  <c r="I3" i="24"/>
  <c r="K22" i="24" l="1"/>
  <c r="J22" i="24"/>
  <c r="I22" i="24"/>
  <c r="K21" i="23"/>
  <c r="J21" i="23"/>
  <c r="I21" i="23"/>
  <c r="I20" i="23"/>
  <c r="G20" i="23"/>
  <c r="K20" i="23" s="1"/>
  <c r="F20" i="23"/>
  <c r="J20" i="23" s="1"/>
  <c r="K19" i="23"/>
  <c r="J19" i="23"/>
  <c r="I19" i="23"/>
  <c r="K18" i="23"/>
  <c r="J18" i="23"/>
  <c r="I18" i="23"/>
  <c r="K17" i="23"/>
  <c r="J17" i="23"/>
  <c r="I17" i="23"/>
  <c r="K16" i="23"/>
  <c r="J16" i="23"/>
  <c r="I16" i="23"/>
  <c r="K15" i="23"/>
  <c r="J15" i="23"/>
  <c r="I15" i="23"/>
  <c r="K14" i="23"/>
  <c r="J14" i="23"/>
  <c r="I14" i="23"/>
  <c r="K13" i="23"/>
  <c r="J13" i="23"/>
  <c r="I13" i="23"/>
  <c r="K12" i="23"/>
  <c r="J12" i="23"/>
  <c r="I12" i="23"/>
  <c r="K11" i="23"/>
  <c r="J11" i="23"/>
  <c r="I11" i="23"/>
  <c r="K10" i="23"/>
  <c r="J10" i="23"/>
  <c r="I10" i="23"/>
  <c r="K9" i="23"/>
  <c r="J9" i="23"/>
  <c r="I9" i="23"/>
  <c r="K8" i="23"/>
  <c r="J8" i="23"/>
  <c r="I8" i="23"/>
  <c r="K7" i="23"/>
  <c r="J7" i="23"/>
  <c r="I7" i="23"/>
  <c r="K6" i="23"/>
  <c r="J6" i="23"/>
  <c r="I6" i="23"/>
  <c r="K5" i="23"/>
  <c r="J5" i="23"/>
  <c r="I5" i="23"/>
  <c r="K4" i="23"/>
  <c r="F4" i="23"/>
  <c r="J4" i="23" s="1"/>
  <c r="E4" i="23"/>
  <c r="I4" i="23" s="1"/>
  <c r="K3" i="23"/>
  <c r="J3" i="23"/>
  <c r="J22" i="23" s="1"/>
  <c r="I3" i="23"/>
  <c r="K22" i="23" l="1"/>
  <c r="I22" i="23"/>
  <c r="K21" i="22"/>
  <c r="J21" i="22"/>
  <c r="I21" i="22"/>
  <c r="J20" i="22"/>
  <c r="I20" i="22"/>
  <c r="G20" i="22"/>
  <c r="K20" i="22" s="1"/>
  <c r="F20" i="22"/>
  <c r="K19" i="22"/>
  <c r="J19" i="22"/>
  <c r="I19" i="22"/>
  <c r="K18" i="22"/>
  <c r="J18" i="22"/>
  <c r="I18" i="22"/>
  <c r="K17" i="22"/>
  <c r="J17" i="22"/>
  <c r="I17" i="22"/>
  <c r="K16" i="22"/>
  <c r="J16" i="22"/>
  <c r="I16" i="22"/>
  <c r="K15" i="22"/>
  <c r="J15" i="22"/>
  <c r="I15" i="22"/>
  <c r="K14" i="22"/>
  <c r="J14" i="22"/>
  <c r="I14" i="22"/>
  <c r="K13" i="22"/>
  <c r="J13" i="22"/>
  <c r="I13" i="22"/>
  <c r="K12" i="22"/>
  <c r="J12" i="22"/>
  <c r="I12" i="22"/>
  <c r="K11" i="22"/>
  <c r="J11" i="22"/>
  <c r="I11" i="22"/>
  <c r="K10" i="22"/>
  <c r="J10" i="22"/>
  <c r="I10" i="22"/>
  <c r="K9" i="22"/>
  <c r="J9" i="22"/>
  <c r="I9" i="22"/>
  <c r="K8" i="22"/>
  <c r="J8" i="22"/>
  <c r="I8" i="22"/>
  <c r="K7" i="22"/>
  <c r="J7" i="22"/>
  <c r="I7" i="22"/>
  <c r="K6" i="22"/>
  <c r="J6" i="22"/>
  <c r="I6" i="22"/>
  <c r="K5" i="22"/>
  <c r="J5" i="22"/>
  <c r="I5" i="22"/>
  <c r="K4" i="22"/>
  <c r="I4" i="22"/>
  <c r="F4" i="22"/>
  <c r="J4" i="22" s="1"/>
  <c r="E4" i="22"/>
  <c r="K3" i="22"/>
  <c r="J3" i="22"/>
  <c r="I3" i="22"/>
  <c r="K22" i="22" l="1"/>
  <c r="I22" i="22"/>
  <c r="J22" i="22"/>
  <c r="K21" i="21"/>
  <c r="J21" i="21"/>
  <c r="I21" i="21"/>
  <c r="K20" i="21"/>
  <c r="J20" i="21"/>
  <c r="I20" i="21"/>
  <c r="G20" i="21"/>
  <c r="F20" i="21"/>
  <c r="K19" i="21"/>
  <c r="J19" i="21"/>
  <c r="I19" i="21"/>
  <c r="K18" i="21"/>
  <c r="J18" i="21"/>
  <c r="I18" i="21"/>
  <c r="K17" i="21"/>
  <c r="J17" i="21"/>
  <c r="I17" i="21"/>
  <c r="K16" i="21"/>
  <c r="J16" i="21"/>
  <c r="I16" i="21"/>
  <c r="K15" i="21"/>
  <c r="J15" i="21"/>
  <c r="I15" i="21"/>
  <c r="K14" i="21"/>
  <c r="J14" i="21"/>
  <c r="I14" i="21"/>
  <c r="K13" i="21"/>
  <c r="J13" i="21"/>
  <c r="I13" i="21"/>
  <c r="K12" i="21"/>
  <c r="J12" i="21"/>
  <c r="I12" i="21"/>
  <c r="K11" i="21"/>
  <c r="J11" i="21"/>
  <c r="I11" i="21"/>
  <c r="K10" i="21"/>
  <c r="J10" i="21"/>
  <c r="I10" i="21"/>
  <c r="K9" i="21"/>
  <c r="J9" i="21"/>
  <c r="I9" i="21"/>
  <c r="K8" i="21"/>
  <c r="J8" i="21"/>
  <c r="I8" i="21"/>
  <c r="K7" i="21"/>
  <c r="J7" i="21"/>
  <c r="I7" i="21"/>
  <c r="K6" i="21"/>
  <c r="J6" i="21"/>
  <c r="I6" i="21"/>
  <c r="K5" i="21"/>
  <c r="J5" i="21"/>
  <c r="I5" i="21"/>
  <c r="K4" i="21"/>
  <c r="F4" i="21"/>
  <c r="J4" i="21" s="1"/>
  <c r="E4" i="21"/>
  <c r="I4" i="21" s="1"/>
  <c r="K3" i="21"/>
  <c r="J3" i="21"/>
  <c r="I3" i="21"/>
  <c r="K22" i="21" l="1"/>
  <c r="I22" i="21"/>
  <c r="J22" i="21"/>
  <c r="K21" i="20"/>
  <c r="J21" i="20"/>
  <c r="I21" i="20"/>
  <c r="I20" i="20"/>
  <c r="G20" i="20"/>
  <c r="K20" i="20" s="1"/>
  <c r="F20" i="20"/>
  <c r="J20" i="20" s="1"/>
  <c r="K19" i="20"/>
  <c r="J19" i="20"/>
  <c r="I19" i="20"/>
  <c r="K18" i="20"/>
  <c r="J18" i="20"/>
  <c r="I18" i="20"/>
  <c r="K17" i="20"/>
  <c r="J17" i="20"/>
  <c r="I17" i="20"/>
  <c r="K16" i="20"/>
  <c r="J16" i="20"/>
  <c r="I16" i="20"/>
  <c r="K15" i="20"/>
  <c r="J15" i="20"/>
  <c r="I15" i="20"/>
  <c r="K14" i="20"/>
  <c r="J14" i="20"/>
  <c r="I14" i="20"/>
  <c r="K13" i="20"/>
  <c r="J13" i="20"/>
  <c r="I13" i="20"/>
  <c r="K12" i="20"/>
  <c r="J12" i="20"/>
  <c r="I12" i="20"/>
  <c r="K11" i="20"/>
  <c r="J11" i="20"/>
  <c r="I11" i="20"/>
  <c r="K10" i="20"/>
  <c r="J10" i="20"/>
  <c r="I10" i="20"/>
  <c r="K9" i="20"/>
  <c r="J9" i="20"/>
  <c r="I9" i="20"/>
  <c r="K8" i="20"/>
  <c r="J8" i="20"/>
  <c r="I8" i="20"/>
  <c r="K7" i="20"/>
  <c r="J7" i="20"/>
  <c r="I7" i="20"/>
  <c r="K6" i="20"/>
  <c r="J6" i="20"/>
  <c r="I6" i="20"/>
  <c r="K5" i="20"/>
  <c r="J5" i="20"/>
  <c r="I5" i="20"/>
  <c r="K4" i="20"/>
  <c r="J4" i="20"/>
  <c r="F4" i="20"/>
  <c r="E4" i="20"/>
  <c r="I4" i="20" s="1"/>
  <c r="K3" i="20"/>
  <c r="K22" i="20" s="1"/>
  <c r="J3" i="20"/>
  <c r="I3" i="20"/>
  <c r="I22" i="20" l="1"/>
  <c r="J22" i="20"/>
  <c r="K21" i="19"/>
  <c r="J21" i="19"/>
  <c r="I21" i="19"/>
  <c r="I20" i="19"/>
  <c r="G20" i="19"/>
  <c r="K20" i="19" s="1"/>
  <c r="F20" i="19"/>
  <c r="J20" i="19" s="1"/>
  <c r="K19" i="19"/>
  <c r="J19" i="19"/>
  <c r="I19" i="19"/>
  <c r="K18" i="19"/>
  <c r="J18" i="19"/>
  <c r="I18" i="19"/>
  <c r="K17" i="19"/>
  <c r="J17" i="19"/>
  <c r="I17" i="19"/>
  <c r="K16" i="19"/>
  <c r="J16" i="19"/>
  <c r="I16" i="19"/>
  <c r="K15" i="19"/>
  <c r="J15" i="19"/>
  <c r="I15" i="19"/>
  <c r="K14" i="19"/>
  <c r="J14" i="19"/>
  <c r="I14" i="19"/>
  <c r="K13" i="19"/>
  <c r="J13" i="19"/>
  <c r="I13" i="19"/>
  <c r="K12" i="19"/>
  <c r="J12" i="19"/>
  <c r="I12" i="19"/>
  <c r="K11" i="19"/>
  <c r="J11" i="19"/>
  <c r="I11" i="19"/>
  <c r="K10" i="19"/>
  <c r="J10" i="19"/>
  <c r="I10" i="19"/>
  <c r="K9" i="19"/>
  <c r="J9" i="19"/>
  <c r="I9" i="19"/>
  <c r="K8" i="19"/>
  <c r="J8" i="19"/>
  <c r="I8" i="19"/>
  <c r="K7" i="19"/>
  <c r="J7" i="19"/>
  <c r="I7" i="19"/>
  <c r="K6" i="19"/>
  <c r="J6" i="19"/>
  <c r="I6" i="19"/>
  <c r="K5" i="19"/>
  <c r="J5" i="19"/>
  <c r="I5" i="19"/>
  <c r="K4" i="19"/>
  <c r="J4" i="19"/>
  <c r="I4" i="19"/>
  <c r="F4" i="19"/>
  <c r="E4" i="19"/>
  <c r="K3" i="19"/>
  <c r="J3" i="19"/>
  <c r="I3" i="19"/>
  <c r="I22" i="19" l="1"/>
  <c r="K22" i="19"/>
  <c r="J22" i="19"/>
  <c r="K21" i="18"/>
  <c r="J21" i="18"/>
  <c r="I21" i="18"/>
  <c r="K20" i="18"/>
  <c r="I20" i="18"/>
  <c r="G20" i="18"/>
  <c r="F20" i="18"/>
  <c r="J20" i="18" s="1"/>
  <c r="K19" i="18"/>
  <c r="J19" i="18"/>
  <c r="I19" i="18"/>
  <c r="K18" i="18"/>
  <c r="J18" i="18"/>
  <c r="I18" i="18"/>
  <c r="K17" i="18"/>
  <c r="J17" i="18"/>
  <c r="I17" i="18"/>
  <c r="K16" i="18"/>
  <c r="J16" i="18"/>
  <c r="I16" i="18"/>
  <c r="K15" i="18"/>
  <c r="J15" i="18"/>
  <c r="I15" i="18"/>
  <c r="K14" i="18"/>
  <c r="J14" i="18"/>
  <c r="I14" i="18"/>
  <c r="K13" i="18"/>
  <c r="J13" i="18"/>
  <c r="I13" i="18"/>
  <c r="K12" i="18"/>
  <c r="J12" i="18"/>
  <c r="I12" i="18"/>
  <c r="K11" i="18"/>
  <c r="J11" i="18"/>
  <c r="I11" i="18"/>
  <c r="K10" i="18"/>
  <c r="J10" i="18"/>
  <c r="I10" i="18"/>
  <c r="K9" i="18"/>
  <c r="J9" i="18"/>
  <c r="I9" i="18"/>
  <c r="K8" i="18"/>
  <c r="J8" i="18"/>
  <c r="I8" i="18"/>
  <c r="K7" i="18"/>
  <c r="J7" i="18"/>
  <c r="I7" i="18"/>
  <c r="K6" i="18"/>
  <c r="J6" i="18"/>
  <c r="I6" i="18"/>
  <c r="K5" i="18"/>
  <c r="J5" i="18"/>
  <c r="I5" i="18"/>
  <c r="K4" i="18"/>
  <c r="J4" i="18"/>
  <c r="I4" i="18"/>
  <c r="F4" i="18"/>
  <c r="E4" i="18"/>
  <c r="K3" i="18"/>
  <c r="J3" i="18"/>
  <c r="I3" i="18"/>
  <c r="K22" i="18" l="1"/>
  <c r="I22" i="18"/>
  <c r="J22" i="18"/>
  <c r="K21" i="17"/>
  <c r="J21" i="17"/>
  <c r="I21" i="17"/>
  <c r="I20" i="17"/>
  <c r="G20" i="17"/>
  <c r="K20" i="17" s="1"/>
  <c r="F20" i="17"/>
  <c r="J20" i="17" s="1"/>
  <c r="K19" i="17"/>
  <c r="J19" i="17"/>
  <c r="I19" i="17"/>
  <c r="K18" i="17"/>
  <c r="J18" i="17"/>
  <c r="I18" i="17"/>
  <c r="K17" i="17"/>
  <c r="J17" i="17"/>
  <c r="I17" i="17"/>
  <c r="K16" i="17"/>
  <c r="J16" i="17"/>
  <c r="I16" i="17"/>
  <c r="K15" i="17"/>
  <c r="J15" i="17"/>
  <c r="I15" i="17"/>
  <c r="K14" i="17"/>
  <c r="J14" i="17"/>
  <c r="I14" i="17"/>
  <c r="K13" i="17"/>
  <c r="J13" i="17"/>
  <c r="I13" i="17"/>
  <c r="K12" i="17"/>
  <c r="J12" i="17"/>
  <c r="I12" i="17"/>
  <c r="K11" i="17"/>
  <c r="J11" i="17"/>
  <c r="I11" i="17"/>
  <c r="K10" i="17"/>
  <c r="J10" i="17"/>
  <c r="I10" i="17"/>
  <c r="K9" i="17"/>
  <c r="J9" i="17"/>
  <c r="I9" i="17"/>
  <c r="K8" i="17"/>
  <c r="J8" i="17"/>
  <c r="I8" i="17"/>
  <c r="K7" i="17"/>
  <c r="J7" i="17"/>
  <c r="I7" i="17"/>
  <c r="K6" i="17"/>
  <c r="J6" i="17"/>
  <c r="I6" i="17"/>
  <c r="K5" i="17"/>
  <c r="J5" i="17"/>
  <c r="I5" i="17"/>
  <c r="K4" i="17"/>
  <c r="J4" i="17"/>
  <c r="I4" i="17"/>
  <c r="F4" i="17"/>
  <c r="E4" i="17"/>
  <c r="K3" i="17"/>
  <c r="J3" i="17"/>
  <c r="I3" i="17"/>
  <c r="J22" i="17" l="1"/>
  <c r="I22" i="17"/>
  <c r="K22" i="17"/>
  <c r="K21" i="16"/>
  <c r="J21" i="16"/>
  <c r="I21" i="16"/>
  <c r="K20" i="16"/>
  <c r="I20" i="16"/>
  <c r="G20" i="16"/>
  <c r="F20" i="16"/>
  <c r="J20" i="16" s="1"/>
  <c r="K19" i="16"/>
  <c r="J19" i="16"/>
  <c r="I19" i="16"/>
  <c r="K18" i="16"/>
  <c r="J18" i="16"/>
  <c r="I18" i="16"/>
  <c r="K17" i="16"/>
  <c r="J17" i="16"/>
  <c r="I17" i="16"/>
  <c r="K16" i="16"/>
  <c r="J16" i="16"/>
  <c r="I16" i="16"/>
  <c r="K15" i="16"/>
  <c r="J15" i="16"/>
  <c r="I15" i="16"/>
  <c r="K14" i="16"/>
  <c r="J14" i="16"/>
  <c r="I14" i="16"/>
  <c r="K13" i="16"/>
  <c r="J13" i="16"/>
  <c r="I13" i="16"/>
  <c r="K12" i="16"/>
  <c r="J12" i="16"/>
  <c r="I12" i="16"/>
  <c r="K11" i="16"/>
  <c r="J11" i="16"/>
  <c r="I11" i="16"/>
  <c r="K10" i="16"/>
  <c r="J10" i="16"/>
  <c r="I10" i="16"/>
  <c r="K9" i="16"/>
  <c r="J9" i="16"/>
  <c r="I9" i="16"/>
  <c r="K8" i="16"/>
  <c r="J8" i="16"/>
  <c r="I8" i="16"/>
  <c r="K7" i="16"/>
  <c r="J7" i="16"/>
  <c r="I7" i="16"/>
  <c r="K6" i="16"/>
  <c r="J6" i="16"/>
  <c r="I6" i="16"/>
  <c r="K5" i="16"/>
  <c r="J5" i="16"/>
  <c r="I5" i="16"/>
  <c r="K4" i="16"/>
  <c r="J4" i="16"/>
  <c r="I4" i="16"/>
  <c r="F4" i="16"/>
  <c r="E4" i="16"/>
  <c r="K3" i="16"/>
  <c r="J3" i="16"/>
  <c r="I3" i="16"/>
  <c r="I22" i="16" l="1"/>
  <c r="K22" i="16"/>
  <c r="J22" i="16"/>
  <c r="K21" i="15"/>
  <c r="J21" i="15"/>
  <c r="I21" i="15"/>
  <c r="K20" i="15"/>
  <c r="J20" i="15"/>
  <c r="I20" i="15"/>
  <c r="G20" i="15"/>
  <c r="F20" i="15"/>
  <c r="K19" i="15"/>
  <c r="J19" i="15"/>
  <c r="I19" i="15"/>
  <c r="K18" i="15"/>
  <c r="J18" i="15"/>
  <c r="I18" i="15"/>
  <c r="K17" i="15"/>
  <c r="J17" i="15"/>
  <c r="I17" i="15"/>
  <c r="K16" i="15"/>
  <c r="J16" i="15"/>
  <c r="I16" i="15"/>
  <c r="K15" i="15"/>
  <c r="J15" i="15"/>
  <c r="I15" i="15"/>
  <c r="K14" i="15"/>
  <c r="J14" i="15"/>
  <c r="I14" i="15"/>
  <c r="K13" i="15"/>
  <c r="J13" i="15"/>
  <c r="I13" i="15"/>
  <c r="K12" i="15"/>
  <c r="J12" i="15"/>
  <c r="I12" i="15"/>
  <c r="K11" i="15"/>
  <c r="J11" i="15"/>
  <c r="I11" i="15"/>
  <c r="K10" i="15"/>
  <c r="J10" i="15"/>
  <c r="I10" i="15"/>
  <c r="K9" i="15"/>
  <c r="J9" i="15"/>
  <c r="I9" i="15"/>
  <c r="K8" i="15"/>
  <c r="J8" i="15"/>
  <c r="I8" i="15"/>
  <c r="K7" i="15"/>
  <c r="J7" i="15"/>
  <c r="I7" i="15"/>
  <c r="K6" i="15"/>
  <c r="J6" i="15"/>
  <c r="I6" i="15"/>
  <c r="K5" i="15"/>
  <c r="J5" i="15"/>
  <c r="I5" i="15"/>
  <c r="K4" i="15"/>
  <c r="F4" i="15"/>
  <c r="J4" i="15" s="1"/>
  <c r="E4" i="15"/>
  <c r="I4" i="15" s="1"/>
  <c r="K3" i="15"/>
  <c r="J3" i="15"/>
  <c r="I3" i="15"/>
  <c r="K22" i="15" l="1"/>
  <c r="I22" i="15"/>
  <c r="J22" i="15"/>
  <c r="K21" i="14"/>
  <c r="J21" i="14"/>
  <c r="I21" i="14"/>
  <c r="I20" i="14"/>
  <c r="G20" i="14"/>
  <c r="K20" i="14" s="1"/>
  <c r="F20" i="14"/>
  <c r="J20" i="14" s="1"/>
  <c r="K19" i="14"/>
  <c r="J19" i="14"/>
  <c r="I19" i="14"/>
  <c r="K18" i="14"/>
  <c r="J18" i="14"/>
  <c r="I18" i="14"/>
  <c r="K17" i="14"/>
  <c r="J17" i="14"/>
  <c r="I17" i="14"/>
  <c r="K16" i="14"/>
  <c r="J16" i="14"/>
  <c r="I16" i="14"/>
  <c r="K15" i="14"/>
  <c r="J15" i="14"/>
  <c r="I15" i="14"/>
  <c r="K14" i="14"/>
  <c r="J14" i="14"/>
  <c r="I14" i="14"/>
  <c r="K13" i="14"/>
  <c r="J13" i="14"/>
  <c r="I13" i="14"/>
  <c r="K12" i="14"/>
  <c r="J12" i="14"/>
  <c r="I12" i="14"/>
  <c r="K11" i="14"/>
  <c r="J11" i="14"/>
  <c r="I11" i="14"/>
  <c r="K10" i="14"/>
  <c r="J10" i="14"/>
  <c r="I10" i="14"/>
  <c r="K9" i="14"/>
  <c r="J9" i="14"/>
  <c r="I9" i="14"/>
  <c r="K8" i="14"/>
  <c r="J8" i="14"/>
  <c r="I8" i="14"/>
  <c r="K7" i="14"/>
  <c r="J7" i="14"/>
  <c r="I7" i="14"/>
  <c r="K6" i="14"/>
  <c r="J6" i="14"/>
  <c r="I6" i="14"/>
  <c r="K5" i="14"/>
  <c r="J5" i="14"/>
  <c r="I5" i="14"/>
  <c r="K4" i="14"/>
  <c r="J4" i="14"/>
  <c r="I4" i="14"/>
  <c r="F4" i="14"/>
  <c r="E4" i="14"/>
  <c r="K3" i="14"/>
  <c r="J3" i="14"/>
  <c r="I3" i="14"/>
  <c r="J22" i="14" l="1"/>
  <c r="K22" i="14"/>
  <c r="I22" i="14"/>
  <c r="K21" i="13"/>
  <c r="J21" i="13"/>
  <c r="I21" i="13"/>
  <c r="I20" i="13"/>
  <c r="G20" i="13"/>
  <c r="K20" i="13" s="1"/>
  <c r="F20" i="13"/>
  <c r="J20" i="13" s="1"/>
  <c r="K19" i="13"/>
  <c r="J19" i="13"/>
  <c r="I19" i="13"/>
  <c r="K18" i="13"/>
  <c r="J18" i="13"/>
  <c r="I18" i="13"/>
  <c r="K17" i="13"/>
  <c r="J17" i="13"/>
  <c r="I17" i="13"/>
  <c r="K16" i="13"/>
  <c r="J16" i="13"/>
  <c r="I16" i="13"/>
  <c r="K15" i="13"/>
  <c r="J15" i="13"/>
  <c r="I15" i="13"/>
  <c r="K14" i="13"/>
  <c r="J14" i="13"/>
  <c r="I14" i="13"/>
  <c r="K13" i="13"/>
  <c r="J13" i="13"/>
  <c r="I13" i="13"/>
  <c r="K12" i="13"/>
  <c r="J12" i="13"/>
  <c r="I12" i="13"/>
  <c r="K11" i="13"/>
  <c r="J11" i="13"/>
  <c r="I11" i="13"/>
  <c r="K10" i="13"/>
  <c r="J10" i="13"/>
  <c r="I10" i="13"/>
  <c r="K9" i="13"/>
  <c r="J9" i="13"/>
  <c r="I9" i="13"/>
  <c r="K8" i="13"/>
  <c r="J8" i="13"/>
  <c r="I8" i="13"/>
  <c r="K7" i="13"/>
  <c r="J7" i="13"/>
  <c r="I7" i="13"/>
  <c r="K6" i="13"/>
  <c r="J6" i="13"/>
  <c r="I6" i="13"/>
  <c r="K5" i="13"/>
  <c r="J5" i="13"/>
  <c r="I5" i="13"/>
  <c r="K4" i="13"/>
  <c r="I4" i="13"/>
  <c r="F4" i="13"/>
  <c r="J4" i="13" s="1"/>
  <c r="E4" i="13"/>
  <c r="K3" i="13"/>
  <c r="J3" i="13"/>
  <c r="I3" i="13"/>
  <c r="I22" i="13" l="1"/>
  <c r="J22" i="13"/>
  <c r="K22" i="13"/>
  <c r="K21" i="12"/>
  <c r="J21" i="12"/>
  <c r="I21" i="12"/>
  <c r="K20" i="12"/>
  <c r="I20" i="12"/>
  <c r="G20" i="12"/>
  <c r="F20" i="12"/>
  <c r="J20" i="12" s="1"/>
  <c r="K19" i="12"/>
  <c r="J19" i="12"/>
  <c r="I19" i="12"/>
  <c r="K18" i="12"/>
  <c r="J18" i="12"/>
  <c r="I18" i="12"/>
  <c r="K17" i="12"/>
  <c r="J17" i="12"/>
  <c r="I17" i="12"/>
  <c r="K16" i="12"/>
  <c r="J16" i="12"/>
  <c r="I16" i="12"/>
  <c r="K15" i="12"/>
  <c r="J15" i="12"/>
  <c r="I15" i="12"/>
  <c r="K14" i="12"/>
  <c r="J14" i="12"/>
  <c r="I14" i="12"/>
  <c r="K13" i="12"/>
  <c r="J13" i="12"/>
  <c r="I13" i="12"/>
  <c r="K12" i="12"/>
  <c r="J12" i="12"/>
  <c r="I12" i="12"/>
  <c r="K11" i="12"/>
  <c r="J11" i="12"/>
  <c r="I11" i="12"/>
  <c r="K10" i="12"/>
  <c r="J10" i="12"/>
  <c r="I10" i="12"/>
  <c r="K9" i="12"/>
  <c r="J9" i="12"/>
  <c r="I9" i="12"/>
  <c r="K8" i="12"/>
  <c r="J8" i="12"/>
  <c r="I8" i="12"/>
  <c r="K7" i="12"/>
  <c r="J7" i="12"/>
  <c r="I7" i="12"/>
  <c r="K6" i="12"/>
  <c r="J6" i="12"/>
  <c r="I6" i="12"/>
  <c r="K5" i="12"/>
  <c r="J5" i="12"/>
  <c r="I5" i="12"/>
  <c r="K4" i="12"/>
  <c r="J4" i="12"/>
  <c r="F4" i="12"/>
  <c r="E4" i="12"/>
  <c r="I4" i="12" s="1"/>
  <c r="K3" i="12"/>
  <c r="J3" i="12"/>
  <c r="I3" i="12"/>
  <c r="K22" i="12" l="1"/>
  <c r="I22" i="12"/>
  <c r="J22" i="12"/>
  <c r="G20" i="11"/>
  <c r="F20" i="11"/>
  <c r="J20" i="11" s="1"/>
  <c r="G20" i="10"/>
  <c r="F20" i="10"/>
  <c r="E10" i="4"/>
  <c r="K21" i="11"/>
  <c r="J21" i="11"/>
  <c r="I21" i="11"/>
  <c r="K20" i="11"/>
  <c r="I20" i="11"/>
  <c r="K19" i="11"/>
  <c r="J19" i="11"/>
  <c r="I19" i="11"/>
  <c r="K18" i="11"/>
  <c r="J18" i="11"/>
  <c r="I18" i="11"/>
  <c r="K17" i="11"/>
  <c r="J17" i="11"/>
  <c r="I17" i="11"/>
  <c r="K16" i="11"/>
  <c r="J16" i="11"/>
  <c r="I16" i="11"/>
  <c r="K15" i="11"/>
  <c r="J15" i="11"/>
  <c r="I15" i="11"/>
  <c r="K14" i="11"/>
  <c r="J14" i="11"/>
  <c r="I14" i="11"/>
  <c r="K13" i="11"/>
  <c r="J13" i="11"/>
  <c r="I13" i="11"/>
  <c r="K12" i="11"/>
  <c r="J12" i="11"/>
  <c r="I12" i="11"/>
  <c r="K11" i="11"/>
  <c r="J11" i="11"/>
  <c r="I11" i="11"/>
  <c r="K10" i="11"/>
  <c r="J10" i="11"/>
  <c r="I10" i="11"/>
  <c r="K9" i="11"/>
  <c r="J9" i="11"/>
  <c r="I9" i="11"/>
  <c r="K8" i="11"/>
  <c r="J8" i="11"/>
  <c r="I8" i="11"/>
  <c r="K7" i="11"/>
  <c r="J7" i="11"/>
  <c r="I7" i="11"/>
  <c r="K6" i="11"/>
  <c r="J6" i="11"/>
  <c r="I6" i="11"/>
  <c r="K5" i="11"/>
  <c r="J5" i="11"/>
  <c r="I5" i="11"/>
  <c r="K4" i="11"/>
  <c r="F4" i="11"/>
  <c r="J4" i="11" s="1"/>
  <c r="E4" i="11"/>
  <c r="I4" i="11" s="1"/>
  <c r="K3" i="11"/>
  <c r="J3" i="11"/>
  <c r="I3" i="11"/>
  <c r="I21" i="10"/>
  <c r="I20" i="10"/>
  <c r="K20" i="10"/>
  <c r="J20" i="10"/>
  <c r="J22" i="11" l="1"/>
  <c r="K22" i="11"/>
  <c r="I22" i="11"/>
  <c r="E13" i="9"/>
  <c r="D13" i="9"/>
  <c r="J13" i="1"/>
  <c r="K21" i="10"/>
  <c r="K19" i="10"/>
  <c r="K18" i="10"/>
  <c r="K17" i="10"/>
  <c r="K16" i="10"/>
  <c r="K15" i="10"/>
  <c r="K14" i="10"/>
  <c r="K13" i="10"/>
  <c r="K12" i="10"/>
  <c r="K11" i="10"/>
  <c r="K10" i="10"/>
  <c r="K9" i="10"/>
  <c r="K8" i="10"/>
  <c r="K7" i="10"/>
  <c r="K6" i="10"/>
  <c r="K4" i="10"/>
  <c r="J21" i="10"/>
  <c r="J19" i="10"/>
  <c r="J18" i="10"/>
  <c r="J17" i="10"/>
  <c r="J16" i="10"/>
  <c r="J15" i="10"/>
  <c r="J14" i="10"/>
  <c r="J13" i="10"/>
  <c r="J12" i="10"/>
  <c r="J11" i="10"/>
  <c r="J10" i="10"/>
  <c r="J9" i="10"/>
  <c r="J8" i="10"/>
  <c r="J7" i="10"/>
  <c r="J6" i="10"/>
  <c r="J5" i="10"/>
  <c r="J4" i="10"/>
  <c r="I4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K5" i="10"/>
  <c r="I5" i="10"/>
  <c r="F4" i="10"/>
  <c r="E4" i="10"/>
  <c r="K3" i="10"/>
  <c r="J3" i="10"/>
  <c r="I3" i="10"/>
  <c r="L21" i="1"/>
  <c r="D15" i="9"/>
  <c r="K23" i="1"/>
  <c r="L23" i="1"/>
  <c r="J23" i="1"/>
  <c r="E11" i="9"/>
  <c r="D11" i="9"/>
  <c r="D7" i="9"/>
  <c r="E7" i="9"/>
  <c r="K11" i="1"/>
  <c r="L11" i="1"/>
  <c r="J11" i="1"/>
  <c r="E12" i="9"/>
  <c r="D12" i="9"/>
  <c r="E6" i="9"/>
  <c r="D6" i="9"/>
  <c r="E5" i="9"/>
  <c r="D5" i="9"/>
  <c r="E4" i="9"/>
  <c r="D4" i="9"/>
  <c r="K22" i="10" l="1"/>
  <c r="J22" i="10"/>
  <c r="I22" i="10"/>
  <c r="E15" i="9"/>
  <c r="E13" i="8"/>
  <c r="K22" i="1" l="1"/>
  <c r="L22" i="1"/>
  <c r="J22" i="1"/>
  <c r="E10" i="8"/>
  <c r="E7" i="8"/>
  <c r="D7" i="8"/>
  <c r="D10" i="8"/>
  <c r="E4" i="8" l="1"/>
  <c r="E16" i="8" s="1"/>
  <c r="D4" i="8"/>
  <c r="D13" i="8"/>
  <c r="D16" i="8" s="1"/>
  <c r="E9" i="8"/>
  <c r="D9" i="8"/>
  <c r="E8" i="8"/>
  <c r="D8" i="8"/>
  <c r="E5" i="8"/>
  <c r="D5" i="8"/>
  <c r="D8" i="7" l="1"/>
  <c r="E8" i="7"/>
  <c r="D12" i="7"/>
  <c r="E12" i="7"/>
  <c r="E14" i="7" s="1"/>
  <c r="D14" i="7"/>
  <c r="E7" i="7"/>
  <c r="D7" i="7"/>
  <c r="D6" i="7"/>
  <c r="E11" i="7"/>
  <c r="D11" i="7"/>
  <c r="E9" i="7"/>
  <c r="D9" i="7"/>
  <c r="E6" i="7"/>
  <c r="E5" i="7"/>
  <c r="D5" i="7"/>
  <c r="E4" i="7"/>
  <c r="D4" i="7"/>
  <c r="D6" i="6" l="1"/>
  <c r="E6" i="6"/>
  <c r="E8" i="6"/>
  <c r="D8" i="6"/>
  <c r="E11" i="6"/>
  <c r="D11" i="6"/>
  <c r="K21" i="1"/>
  <c r="J21" i="1"/>
  <c r="E9" i="6"/>
  <c r="D9" i="6"/>
  <c r="E14" i="6" l="1"/>
  <c r="E7" i="6"/>
  <c r="D7" i="6"/>
  <c r="E5" i="6"/>
  <c r="D5" i="6"/>
  <c r="E4" i="6"/>
  <c r="D4" i="6"/>
  <c r="E6" i="5"/>
  <c r="D6" i="5"/>
  <c r="E11" i="5"/>
  <c r="D11" i="5"/>
  <c r="D14" i="6" l="1"/>
  <c r="E14" i="5"/>
  <c r="D14" i="5"/>
  <c r="E8" i="5"/>
  <c r="D8" i="5"/>
  <c r="E7" i="5"/>
  <c r="D7" i="5"/>
  <c r="E5" i="5"/>
  <c r="D5" i="5"/>
  <c r="E4" i="5"/>
  <c r="D4" i="5"/>
  <c r="E12" i="4" l="1"/>
  <c r="D12" i="4"/>
  <c r="E11" i="4"/>
  <c r="D11" i="4"/>
  <c r="D10" i="4"/>
  <c r="E9" i="4"/>
  <c r="D9" i="4"/>
  <c r="D14" i="4" l="1"/>
  <c r="E14" i="4"/>
  <c r="E8" i="4"/>
  <c r="D8" i="4"/>
  <c r="E7" i="4"/>
  <c r="D7" i="4"/>
  <c r="E6" i="4"/>
  <c r="D6" i="4"/>
  <c r="E5" i="4"/>
  <c r="D5" i="4"/>
  <c r="E4" i="4"/>
  <c r="D4" i="4"/>
  <c r="E8" i="3" l="1"/>
  <c r="D8" i="3"/>
  <c r="E6" i="3"/>
  <c r="D6" i="3"/>
  <c r="E9" i="3"/>
  <c r="D9" i="3"/>
  <c r="E7" i="3"/>
  <c r="D7" i="3"/>
  <c r="E14" i="3"/>
  <c r="D14" i="3"/>
  <c r="K20" i="1"/>
  <c r="L20" i="1"/>
  <c r="J20" i="1"/>
  <c r="E10" i="3"/>
  <c r="D10" i="3"/>
  <c r="K18" i="1"/>
  <c r="L18" i="1"/>
  <c r="J18" i="1"/>
  <c r="K19" i="1"/>
  <c r="L19" i="1"/>
  <c r="J19" i="1"/>
  <c r="E20" i="3" l="1"/>
  <c r="D20" i="3"/>
  <c r="D18" i="2" l="1"/>
  <c r="D16" i="2"/>
  <c r="E18" i="2"/>
  <c r="E17" i="2"/>
  <c r="D17" i="2"/>
  <c r="E16" i="2"/>
  <c r="E14" i="2"/>
  <c r="D14" i="2"/>
  <c r="K16" i="1"/>
  <c r="L16" i="1"/>
  <c r="J16" i="1"/>
  <c r="K15" i="1"/>
  <c r="L15" i="1"/>
  <c r="J15" i="1"/>
  <c r="E7" i="2"/>
  <c r="D7" i="2"/>
  <c r="K6" i="1"/>
  <c r="L6" i="1"/>
  <c r="J6" i="1"/>
  <c r="K14" i="1"/>
  <c r="L14" i="1"/>
  <c r="J14" i="1"/>
  <c r="E13" i="2"/>
  <c r="D13" i="2"/>
  <c r="L13" i="1"/>
  <c r="K13" i="1"/>
  <c r="E9" i="2"/>
  <c r="D9" i="2"/>
  <c r="K10" i="1"/>
  <c r="L10" i="1"/>
  <c r="J10" i="1"/>
  <c r="K9" i="1"/>
  <c r="L9" i="1"/>
  <c r="J9" i="1"/>
  <c r="J7" i="1"/>
  <c r="K7" i="1"/>
  <c r="L7" i="1"/>
</calcChain>
</file>

<file path=xl/sharedStrings.xml><?xml version="1.0" encoding="utf-8"?>
<sst xmlns="http://schemas.openxmlformats.org/spreadsheetml/2006/main" count="861" uniqueCount="104">
  <si>
    <t>卡路里</t>
    <phoneticPr fontId="1" type="noConversion"/>
  </si>
  <si>
    <t>蛋白质</t>
  </si>
  <si>
    <t>蛋白质</t>
    <phoneticPr fontId="1" type="noConversion"/>
  </si>
  <si>
    <t>碳水</t>
  </si>
  <si>
    <t>碳水</t>
    <phoneticPr fontId="1" type="noConversion"/>
  </si>
  <si>
    <t>鸡蛋/100g</t>
    <phoneticPr fontId="1" type="noConversion"/>
  </si>
  <si>
    <t>2个鸡蛋</t>
    <phoneticPr fontId="1" type="noConversion"/>
  </si>
  <si>
    <t>1碗豆腐脑(300.0克)</t>
    <phoneticPr fontId="1" type="noConversion"/>
  </si>
  <si>
    <t>豆腐脑</t>
    <phoneticPr fontId="1" type="noConversion"/>
  </si>
  <si>
    <t>牛肉包</t>
    <phoneticPr fontId="1" type="noConversion"/>
  </si>
  <si>
    <t>1个牛肉包/100g</t>
    <phoneticPr fontId="1" type="noConversion"/>
  </si>
  <si>
    <t>香菇青菜包</t>
    <phoneticPr fontId="1" type="noConversion"/>
  </si>
  <si>
    <t>1个香菇青菜包/90g</t>
    <phoneticPr fontId="1" type="noConversion"/>
  </si>
  <si>
    <t>黄焖鸡</t>
    <phoneticPr fontId="1" type="noConversion"/>
  </si>
  <si>
    <t>素馅饺子</t>
    <phoneticPr fontId="1" type="noConversion"/>
  </si>
  <si>
    <t>1个/100g</t>
    <phoneticPr fontId="1" type="noConversion"/>
  </si>
  <si>
    <t>1碗豆腐脑</t>
    <phoneticPr fontId="1" type="noConversion"/>
  </si>
  <si>
    <t>2个牛肉包</t>
    <phoneticPr fontId="1" type="noConversion"/>
  </si>
  <si>
    <t>1个菜包</t>
    <phoneticPr fontId="1" type="noConversion"/>
  </si>
  <si>
    <t>黄焖鸡</t>
    <phoneticPr fontId="1" type="noConversion"/>
  </si>
  <si>
    <t>半斤素馅饺子</t>
    <phoneticPr fontId="1" type="noConversion"/>
  </si>
  <si>
    <t>总量：</t>
    <phoneticPr fontId="1" type="noConversion"/>
  </si>
  <si>
    <t>2勺增肌粉</t>
    <phoneticPr fontId="1" type="noConversion"/>
  </si>
  <si>
    <t>一根香蕉/89g</t>
    <phoneticPr fontId="1" type="noConversion"/>
  </si>
  <si>
    <t>香蕉</t>
    <phoneticPr fontId="1" type="noConversion"/>
  </si>
  <si>
    <t>蜂蜜</t>
    <phoneticPr fontId="1" type="noConversion"/>
  </si>
  <si>
    <t>1勺蜂蜜(5.0克)</t>
    <phoneticPr fontId="1" type="noConversion"/>
  </si>
  <si>
    <t>1瓷勺(满)燕麦片(12.0克)</t>
    <phoneticPr fontId="1" type="noConversion"/>
  </si>
  <si>
    <t>燕麦</t>
    <phoneticPr fontId="1" type="noConversion"/>
  </si>
  <si>
    <t>一袋纯奶</t>
    <phoneticPr fontId="1" type="noConversion"/>
  </si>
  <si>
    <t>香蕉一根</t>
    <phoneticPr fontId="1" type="noConversion"/>
  </si>
  <si>
    <t>50g蜂蜜</t>
    <phoneticPr fontId="1" type="noConversion"/>
  </si>
  <si>
    <t>50g燕麦</t>
    <phoneticPr fontId="1" type="noConversion"/>
  </si>
  <si>
    <t>3勺增肌粉</t>
    <phoneticPr fontId="1" type="noConversion"/>
  </si>
  <si>
    <t>新疆拌面</t>
    <phoneticPr fontId="1" type="noConversion"/>
  </si>
  <si>
    <t>一盘新疆拌面</t>
    <phoneticPr fontId="1" type="noConversion"/>
  </si>
  <si>
    <t>盖浇饭</t>
    <phoneticPr fontId="1" type="noConversion"/>
  </si>
  <si>
    <t>一盘盖浇饭</t>
    <phoneticPr fontId="1" type="noConversion"/>
  </si>
  <si>
    <t>一个面包</t>
    <phoneticPr fontId="1" type="noConversion"/>
  </si>
  <si>
    <t>面包</t>
    <phoneticPr fontId="1" type="noConversion"/>
  </si>
  <si>
    <t>燕麦</t>
    <phoneticPr fontId="1" type="noConversion"/>
  </si>
  <si>
    <t>3个牛肉包</t>
    <phoneticPr fontId="1" type="noConversion"/>
  </si>
  <si>
    <t>2袋纯奶</t>
    <phoneticPr fontId="1" type="noConversion"/>
  </si>
  <si>
    <t>香蕉2根</t>
    <phoneticPr fontId="1" type="noConversion"/>
  </si>
  <si>
    <t>4个鸡蛋</t>
    <phoneticPr fontId="1" type="noConversion"/>
  </si>
  <si>
    <t>面包*2</t>
    <phoneticPr fontId="1" type="noConversion"/>
  </si>
  <si>
    <t>重庆小面</t>
    <phoneticPr fontId="1" type="noConversion"/>
  </si>
  <si>
    <t>增肌粉*2</t>
    <phoneticPr fontId="1" type="noConversion"/>
  </si>
  <si>
    <t>蘸水面</t>
    <phoneticPr fontId="1" type="noConversion"/>
  </si>
  <si>
    <t>3勺燕麦</t>
    <phoneticPr fontId="1" type="noConversion"/>
  </si>
  <si>
    <t>2勺增肌粉</t>
    <phoneticPr fontId="1" type="noConversion"/>
  </si>
  <si>
    <t>香蕉4根</t>
    <phoneticPr fontId="1" type="noConversion"/>
  </si>
  <si>
    <t>香蕉4根</t>
    <phoneticPr fontId="1" type="noConversion"/>
  </si>
  <si>
    <t>1.5笼屉</t>
    <phoneticPr fontId="1" type="noConversion"/>
  </si>
  <si>
    <t>1.5笼屉蒸饺</t>
    <phoneticPr fontId="1" type="noConversion"/>
  </si>
  <si>
    <t>面包</t>
    <phoneticPr fontId="1" type="noConversion"/>
  </si>
  <si>
    <t>面包*1</t>
    <phoneticPr fontId="1" type="noConversion"/>
  </si>
  <si>
    <t>3个牛肉包</t>
    <phoneticPr fontId="1" type="noConversion"/>
  </si>
  <si>
    <t>3勺燕麦</t>
    <phoneticPr fontId="1" type="noConversion"/>
  </si>
  <si>
    <t>面包*2</t>
    <phoneticPr fontId="1" type="noConversion"/>
  </si>
  <si>
    <t>2个鸡蛋</t>
    <phoneticPr fontId="1" type="noConversion"/>
  </si>
  <si>
    <t>豆腐脑</t>
    <phoneticPr fontId="1" type="noConversion"/>
  </si>
  <si>
    <t>2袋纯奶</t>
    <phoneticPr fontId="1" type="noConversion"/>
  </si>
  <si>
    <t>一碗米饭</t>
    <phoneticPr fontId="1" type="noConversion"/>
  </si>
  <si>
    <t>米饭</t>
    <phoneticPr fontId="1" type="noConversion"/>
  </si>
  <si>
    <t>冒菜</t>
    <phoneticPr fontId="1" type="noConversion"/>
  </si>
  <si>
    <t>冒菜</t>
    <phoneticPr fontId="1" type="noConversion"/>
  </si>
  <si>
    <t>半斤</t>
  </si>
  <si>
    <t>1碗黄焖鸡(250.0克)</t>
  </si>
  <si>
    <t>1碗黄焖鸡(250.0克)</t>
    <phoneticPr fontId="1" type="noConversion"/>
  </si>
  <si>
    <t>半斤</t>
    <phoneticPr fontId="1" type="noConversion"/>
  </si>
  <si>
    <t>面包*2</t>
    <phoneticPr fontId="1" type="noConversion"/>
  </si>
  <si>
    <t>中型鸡蛋/53g</t>
    <phoneticPr fontId="1" type="noConversion"/>
  </si>
  <si>
    <t>冒菜（250g）</t>
  </si>
  <si>
    <t>冒菜（250g）</t>
    <phoneticPr fontId="1" type="noConversion"/>
  </si>
  <si>
    <t>单位</t>
    <phoneticPr fontId="1" type="noConversion"/>
  </si>
  <si>
    <t>卡路里</t>
  </si>
  <si>
    <t>1碗豆腐脑(300.0克)</t>
  </si>
  <si>
    <t>1个牛肉包/100g</t>
  </si>
  <si>
    <t>1个香菇青菜包/90g</t>
  </si>
  <si>
    <t>一根香蕉/89g</t>
  </si>
  <si>
    <t>1勺蜂蜜(5.0克)</t>
  </si>
  <si>
    <t>1瓷勺(满)燕麦片(12.0克)</t>
  </si>
  <si>
    <t>一袋纯奶</t>
  </si>
  <si>
    <t>一盘新疆拌面</t>
  </si>
  <si>
    <t>一盘盖浇饭</t>
  </si>
  <si>
    <t>一个面包</t>
  </si>
  <si>
    <t>1.5笼屉</t>
  </si>
  <si>
    <t>一碗米饭</t>
  </si>
  <si>
    <t>5勺增肌粉</t>
    <phoneticPr fontId="1" type="noConversion"/>
  </si>
  <si>
    <t>1勺增肌粉</t>
    <phoneticPr fontId="1" type="noConversion"/>
  </si>
  <si>
    <t>蒸饺</t>
    <phoneticPr fontId="1" type="noConversion"/>
  </si>
  <si>
    <t>单位</t>
    <phoneticPr fontId="1" type="noConversion"/>
  </si>
  <si>
    <t>总计</t>
    <phoneticPr fontId="1" type="noConversion"/>
  </si>
  <si>
    <t>1勺增肌粉</t>
    <phoneticPr fontId="1" type="noConversion"/>
  </si>
  <si>
    <t>三鲜虾肉包子</t>
    <phoneticPr fontId="1" type="noConversion"/>
  </si>
  <si>
    <t>1个三鲜虾肉包子</t>
    <phoneticPr fontId="1" type="noConversion"/>
  </si>
  <si>
    <t>数量</t>
    <phoneticPr fontId="1" type="noConversion"/>
  </si>
  <si>
    <t>名称</t>
    <phoneticPr fontId="1" type="noConversion"/>
  </si>
  <si>
    <t>中型鸡蛋/53g/个</t>
    <phoneticPr fontId="1" type="noConversion"/>
  </si>
  <si>
    <t>No.</t>
    <phoneticPr fontId="1" type="noConversion"/>
  </si>
  <si>
    <t>1袋纯奶</t>
    <phoneticPr fontId="1" type="noConversion"/>
  </si>
  <si>
    <t>一碗重庆小面</t>
    <phoneticPr fontId="1" type="noConversion"/>
  </si>
  <si>
    <t>半斤素饺子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</si>
</sst>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0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2"/>
  <sheetViews>
    <sheetView workbookViewId="0">
      <selection activeCell="C12" sqref="C12"/>
    </sheetView>
  </sheetViews>
  <sheetFormatPr defaultRowHeight="13.8" x14ac:dyDescent="0.25"/>
  <cols>
    <col min="2" max="2" width="8.88671875" style="1"/>
    <col min="3" max="3" width="24.44140625" customWidth="1"/>
    <col min="4" max="4" width="8.77734375" style="1" customWidth="1"/>
    <col min="5" max="5" width="9.109375" bestFit="1" customWidth="1"/>
    <col min="6" max="6" width="10.21875" customWidth="1"/>
    <col min="7" max="7" width="11.6640625" customWidth="1"/>
    <col min="8" max="8" width="8.88671875" style="1"/>
    <col min="11" max="11" width="7.5546875" bestFit="1" customWidth="1"/>
  </cols>
  <sheetData>
    <row r="2" spans="2:11" x14ac:dyDescent="0.25">
      <c r="B2" s="2" t="s">
        <v>100</v>
      </c>
      <c r="C2" s="2" t="s">
        <v>98</v>
      </c>
      <c r="D2" s="2" t="s">
        <v>92</v>
      </c>
      <c r="E2" s="2" t="s">
        <v>76</v>
      </c>
      <c r="F2" s="2" t="s">
        <v>1</v>
      </c>
      <c r="G2" s="2" t="s">
        <v>3</v>
      </c>
      <c r="H2" s="2" t="s">
        <v>97</v>
      </c>
      <c r="I2" s="2" t="s">
        <v>76</v>
      </c>
      <c r="J2" s="2" t="s">
        <v>1</v>
      </c>
      <c r="K2" s="2" t="s">
        <v>3</v>
      </c>
    </row>
    <row r="3" spans="2:11" x14ac:dyDescent="0.25">
      <c r="B3" s="3">
        <v>1</v>
      </c>
      <c r="C3" s="4" t="s">
        <v>99</v>
      </c>
      <c r="D3" s="7">
        <v>1</v>
      </c>
      <c r="E3" s="8">
        <v>76.319999999999993</v>
      </c>
      <c r="F3" s="8">
        <v>7.0490000000000004</v>
      </c>
      <c r="G3" s="8">
        <v>1.4839999999999998</v>
      </c>
      <c r="H3" s="3">
        <v>0</v>
      </c>
      <c r="I3" s="4">
        <f>E3*H3</f>
        <v>0</v>
      </c>
      <c r="J3" s="4">
        <f t="shared" ref="J3:J21" si="0">F3*H3</f>
        <v>0</v>
      </c>
      <c r="K3" s="4">
        <f t="shared" ref="K3:K21" si="1">G3*H3</f>
        <v>0</v>
      </c>
    </row>
    <row r="4" spans="2:11" x14ac:dyDescent="0.25">
      <c r="B4" s="3">
        <v>2</v>
      </c>
      <c r="C4" s="4" t="s">
        <v>77</v>
      </c>
      <c r="D4" s="7">
        <v>1</v>
      </c>
      <c r="E4" s="8">
        <f>45*D4</f>
        <v>45</v>
      </c>
      <c r="F4" s="8">
        <f>5.7*D4</f>
        <v>5.7</v>
      </c>
      <c r="G4" s="8">
        <v>0</v>
      </c>
      <c r="H4" s="3">
        <v>0</v>
      </c>
      <c r="I4" s="4">
        <f t="shared" ref="I4:I19" si="2">E4*H4</f>
        <v>0</v>
      </c>
      <c r="J4" s="4">
        <f t="shared" si="0"/>
        <v>0</v>
      </c>
      <c r="K4" s="4">
        <f t="shared" si="1"/>
        <v>0</v>
      </c>
    </row>
    <row r="5" spans="2:11" x14ac:dyDescent="0.25">
      <c r="B5" s="3">
        <v>3</v>
      </c>
      <c r="C5" s="4" t="s">
        <v>78</v>
      </c>
      <c r="D5" s="7">
        <v>1</v>
      </c>
      <c r="E5" s="8">
        <v>215.96</v>
      </c>
      <c r="F5" s="8">
        <v>11.94</v>
      </c>
      <c r="G5" s="8">
        <v>32.200000000000003</v>
      </c>
      <c r="H5" s="3">
        <v>0</v>
      </c>
      <c r="I5" s="4">
        <f t="shared" si="2"/>
        <v>0</v>
      </c>
      <c r="J5" s="4">
        <f t="shared" si="0"/>
        <v>0</v>
      </c>
      <c r="K5" s="4">
        <f t="shared" si="1"/>
        <v>0</v>
      </c>
    </row>
    <row r="6" spans="2:11" x14ac:dyDescent="0.25">
      <c r="B6" s="3">
        <v>4</v>
      </c>
      <c r="C6" s="4" t="s">
        <v>79</v>
      </c>
      <c r="D6" s="7">
        <v>1</v>
      </c>
      <c r="E6" s="8">
        <v>151.34399999999999</v>
      </c>
      <c r="F6" s="8">
        <v>7.0830000000000002</v>
      </c>
      <c r="G6" s="8">
        <v>26.216999999999999</v>
      </c>
      <c r="H6" s="3">
        <v>0</v>
      </c>
      <c r="I6" s="4">
        <f t="shared" si="2"/>
        <v>0</v>
      </c>
      <c r="J6" s="4">
        <f t="shared" si="0"/>
        <v>0</v>
      </c>
      <c r="K6" s="4">
        <f t="shared" si="1"/>
        <v>0</v>
      </c>
    </row>
    <row r="7" spans="2:11" x14ac:dyDescent="0.25">
      <c r="B7" s="3">
        <v>5</v>
      </c>
      <c r="C7" s="4" t="s">
        <v>68</v>
      </c>
      <c r="D7" s="7">
        <v>1</v>
      </c>
      <c r="E7" s="8">
        <v>446.1</v>
      </c>
      <c r="F7" s="8">
        <v>44.500000000000007</v>
      </c>
      <c r="G7" s="8">
        <v>6.05</v>
      </c>
      <c r="H7" s="3">
        <v>0</v>
      </c>
      <c r="I7" s="4">
        <f t="shared" si="2"/>
        <v>0</v>
      </c>
      <c r="J7" s="4">
        <f t="shared" si="0"/>
        <v>0</v>
      </c>
      <c r="K7" s="4">
        <f t="shared" si="1"/>
        <v>0</v>
      </c>
    </row>
    <row r="8" spans="2:11" x14ac:dyDescent="0.25">
      <c r="B8" s="3">
        <v>6</v>
      </c>
      <c r="C8" s="4" t="s">
        <v>67</v>
      </c>
      <c r="D8" s="7">
        <v>1</v>
      </c>
      <c r="E8" s="8">
        <v>372.42500000000001</v>
      </c>
      <c r="F8" s="8">
        <v>12.25</v>
      </c>
      <c r="G8" s="8">
        <v>55.05</v>
      </c>
      <c r="H8" s="3">
        <v>0</v>
      </c>
      <c r="I8" s="4">
        <f t="shared" si="2"/>
        <v>0</v>
      </c>
      <c r="J8" s="4">
        <f t="shared" si="0"/>
        <v>0</v>
      </c>
      <c r="K8" s="4">
        <f t="shared" si="1"/>
        <v>0</v>
      </c>
    </row>
    <row r="9" spans="2:11" x14ac:dyDescent="0.25">
      <c r="B9" s="3">
        <v>7</v>
      </c>
      <c r="C9" s="4" t="s">
        <v>96</v>
      </c>
      <c r="D9" s="7">
        <v>1</v>
      </c>
      <c r="E9" s="8">
        <v>223</v>
      </c>
      <c r="F9" s="8">
        <v>7.4</v>
      </c>
      <c r="G9" s="8">
        <v>29.1</v>
      </c>
      <c r="H9" s="3">
        <v>0</v>
      </c>
      <c r="I9" s="4">
        <f t="shared" si="2"/>
        <v>0</v>
      </c>
      <c r="J9" s="4">
        <f t="shared" si="0"/>
        <v>0</v>
      </c>
      <c r="K9" s="4">
        <f t="shared" si="1"/>
        <v>0</v>
      </c>
    </row>
    <row r="10" spans="2:11" x14ac:dyDescent="0.25">
      <c r="B10" s="3">
        <v>8</v>
      </c>
      <c r="C10" s="6" t="s">
        <v>94</v>
      </c>
      <c r="D10" s="7">
        <v>1</v>
      </c>
      <c r="E10" s="8">
        <v>168</v>
      </c>
      <c r="F10" s="8">
        <v>12.6</v>
      </c>
      <c r="G10" s="8">
        <v>26.2</v>
      </c>
      <c r="H10" s="3">
        <v>0</v>
      </c>
      <c r="I10" s="4">
        <f t="shared" si="2"/>
        <v>0</v>
      </c>
      <c r="J10" s="4">
        <f t="shared" si="0"/>
        <v>0</v>
      </c>
      <c r="K10" s="4">
        <f t="shared" si="1"/>
        <v>0</v>
      </c>
    </row>
    <row r="11" spans="2:11" x14ac:dyDescent="0.25">
      <c r="B11" s="3">
        <v>9</v>
      </c>
      <c r="C11" s="4" t="s">
        <v>80</v>
      </c>
      <c r="D11" s="7">
        <v>1</v>
      </c>
      <c r="E11" s="8">
        <v>82.77000000000001</v>
      </c>
      <c r="F11" s="8">
        <v>1.2459999999999998</v>
      </c>
      <c r="G11" s="8">
        <v>18.512</v>
      </c>
      <c r="H11" s="3">
        <v>0</v>
      </c>
      <c r="I11" s="4">
        <f t="shared" si="2"/>
        <v>0</v>
      </c>
      <c r="J11" s="4">
        <f t="shared" si="0"/>
        <v>0</v>
      </c>
      <c r="K11" s="4">
        <f t="shared" si="1"/>
        <v>0</v>
      </c>
    </row>
    <row r="12" spans="2:11" x14ac:dyDescent="0.25">
      <c r="B12" s="3">
        <v>10</v>
      </c>
      <c r="C12" s="4" t="s">
        <v>81</v>
      </c>
      <c r="D12" s="7">
        <v>1</v>
      </c>
      <c r="E12" s="8">
        <v>16.05</v>
      </c>
      <c r="F12" s="8">
        <v>0.02</v>
      </c>
      <c r="G12" s="8">
        <v>3.7799999999999994</v>
      </c>
      <c r="H12" s="3">
        <v>0</v>
      </c>
      <c r="I12" s="4">
        <f t="shared" si="2"/>
        <v>0</v>
      </c>
      <c r="J12" s="4">
        <f t="shared" si="0"/>
        <v>0</v>
      </c>
      <c r="K12" s="4">
        <f t="shared" si="1"/>
        <v>0</v>
      </c>
    </row>
    <row r="13" spans="2:11" x14ac:dyDescent="0.25">
      <c r="B13" s="3">
        <v>11</v>
      </c>
      <c r="C13" s="4" t="s">
        <v>82</v>
      </c>
      <c r="D13" s="7">
        <v>1</v>
      </c>
      <c r="E13" s="8">
        <v>45.24</v>
      </c>
      <c r="F13" s="8">
        <v>1.7999999999999998</v>
      </c>
      <c r="G13" s="8">
        <v>7.3919999999999995</v>
      </c>
      <c r="H13" s="3">
        <v>0</v>
      </c>
      <c r="I13" s="4">
        <f t="shared" si="2"/>
        <v>0</v>
      </c>
      <c r="J13" s="4">
        <f t="shared" si="0"/>
        <v>0</v>
      </c>
      <c r="K13" s="4">
        <f t="shared" si="1"/>
        <v>0</v>
      </c>
    </row>
    <row r="14" spans="2:11" x14ac:dyDescent="0.25">
      <c r="B14" s="3">
        <v>12</v>
      </c>
      <c r="C14" s="4" t="s">
        <v>83</v>
      </c>
      <c r="D14" s="7">
        <v>1</v>
      </c>
      <c r="E14" s="8">
        <v>0</v>
      </c>
      <c r="F14" s="8">
        <v>3</v>
      </c>
      <c r="G14" s="8">
        <v>4.8</v>
      </c>
      <c r="H14" s="3">
        <v>0</v>
      </c>
      <c r="I14" s="4">
        <f t="shared" si="2"/>
        <v>0</v>
      </c>
      <c r="J14" s="4">
        <f t="shared" si="0"/>
        <v>0</v>
      </c>
      <c r="K14" s="4">
        <f t="shared" si="1"/>
        <v>0</v>
      </c>
    </row>
    <row r="15" spans="2:11" x14ac:dyDescent="0.25">
      <c r="B15" s="3">
        <v>13</v>
      </c>
      <c r="C15" s="4" t="s">
        <v>84</v>
      </c>
      <c r="D15" s="7">
        <v>1</v>
      </c>
      <c r="E15" s="8">
        <v>386.58000000000004</v>
      </c>
      <c r="F15" s="8">
        <v>12.18</v>
      </c>
      <c r="G15" s="8">
        <v>38.400000000000006</v>
      </c>
      <c r="H15" s="3">
        <v>0</v>
      </c>
      <c r="I15" s="4">
        <f t="shared" si="2"/>
        <v>0</v>
      </c>
      <c r="J15" s="4">
        <f t="shared" si="0"/>
        <v>0</v>
      </c>
      <c r="K15" s="4">
        <f t="shared" si="1"/>
        <v>0</v>
      </c>
    </row>
    <row r="16" spans="2:11" x14ac:dyDescent="0.25">
      <c r="B16" s="3">
        <v>14</v>
      </c>
      <c r="C16" s="4" t="s">
        <v>85</v>
      </c>
      <c r="D16" s="7">
        <v>1</v>
      </c>
      <c r="E16" s="8">
        <v>639</v>
      </c>
      <c r="F16" s="8">
        <v>21.599999999999998</v>
      </c>
      <c r="G16" s="8">
        <v>78.75</v>
      </c>
      <c r="H16" s="3">
        <v>0</v>
      </c>
      <c r="I16" s="4">
        <f t="shared" si="2"/>
        <v>0</v>
      </c>
      <c r="J16" s="4">
        <f t="shared" si="0"/>
        <v>0</v>
      </c>
      <c r="K16" s="4">
        <f t="shared" si="1"/>
        <v>0</v>
      </c>
    </row>
    <row r="17" spans="2:11" x14ac:dyDescent="0.25">
      <c r="B17" s="3">
        <v>15</v>
      </c>
      <c r="C17" s="4" t="s">
        <v>86</v>
      </c>
      <c r="D17" s="7">
        <v>1</v>
      </c>
      <c r="E17" s="8">
        <v>187.79999999999998</v>
      </c>
      <c r="F17" s="8">
        <v>4.9800000000000004</v>
      </c>
      <c r="G17" s="8">
        <v>34.86</v>
      </c>
      <c r="H17" s="3">
        <v>0</v>
      </c>
      <c r="I17" s="4">
        <f t="shared" si="2"/>
        <v>0</v>
      </c>
      <c r="J17" s="4">
        <f t="shared" si="0"/>
        <v>0</v>
      </c>
      <c r="K17" s="4">
        <f t="shared" si="1"/>
        <v>0</v>
      </c>
    </row>
    <row r="18" spans="2:11" x14ac:dyDescent="0.25">
      <c r="B18" s="3">
        <v>16</v>
      </c>
      <c r="C18" s="4" t="s">
        <v>87</v>
      </c>
      <c r="D18" s="7">
        <v>1</v>
      </c>
      <c r="E18" s="8">
        <v>327.78000000000003</v>
      </c>
      <c r="F18" s="8">
        <v>12.48</v>
      </c>
      <c r="G18" s="8">
        <v>62.070000000000007</v>
      </c>
      <c r="H18" s="3">
        <v>0</v>
      </c>
      <c r="I18" s="4">
        <f t="shared" si="2"/>
        <v>0</v>
      </c>
      <c r="J18" s="4">
        <f t="shared" si="0"/>
        <v>0</v>
      </c>
      <c r="K18" s="4">
        <f t="shared" si="1"/>
        <v>0</v>
      </c>
    </row>
    <row r="19" spans="2:11" x14ac:dyDescent="0.25">
      <c r="B19" s="3">
        <v>17</v>
      </c>
      <c r="C19" s="4" t="s">
        <v>88</v>
      </c>
      <c r="D19" s="7">
        <v>1</v>
      </c>
      <c r="E19" s="8">
        <v>174</v>
      </c>
      <c r="F19" s="8">
        <v>3.9000000000000004</v>
      </c>
      <c r="G19" s="8">
        <v>38.400000000000006</v>
      </c>
      <c r="H19" s="3">
        <v>0</v>
      </c>
      <c r="I19" s="4">
        <f t="shared" si="2"/>
        <v>0</v>
      </c>
      <c r="J19" s="4">
        <f t="shared" si="0"/>
        <v>0</v>
      </c>
      <c r="K19" s="4">
        <f t="shared" si="1"/>
        <v>0</v>
      </c>
    </row>
    <row r="20" spans="2:11" x14ac:dyDescent="0.25">
      <c r="B20" s="3">
        <v>18</v>
      </c>
      <c r="C20" s="4" t="s">
        <v>102</v>
      </c>
      <c r="D20" s="7">
        <v>1</v>
      </c>
      <c r="E20" s="8">
        <v>0</v>
      </c>
      <c r="F20" s="8">
        <f>2.5*2.72</f>
        <v>6.8000000000000007</v>
      </c>
      <c r="G20" s="8">
        <f>2.5*13.76</f>
        <v>34.4</v>
      </c>
      <c r="H20" s="3">
        <v>0</v>
      </c>
      <c r="I20" s="4">
        <f>E20*H20</f>
        <v>0</v>
      </c>
      <c r="J20" s="4">
        <f>F20*H20</f>
        <v>0</v>
      </c>
      <c r="K20" s="4">
        <f>G20*H20</f>
        <v>0</v>
      </c>
    </row>
    <row r="21" spans="2:11" x14ac:dyDescent="0.25">
      <c r="B21" s="3">
        <v>19</v>
      </c>
      <c r="C21" s="4" t="s">
        <v>73</v>
      </c>
      <c r="D21" s="7">
        <v>1</v>
      </c>
      <c r="E21" s="8">
        <v>170</v>
      </c>
      <c r="F21" s="8">
        <v>9.9250000000000007</v>
      </c>
      <c r="G21" s="8">
        <v>8.0500000000000007</v>
      </c>
      <c r="H21" s="3">
        <v>0</v>
      </c>
      <c r="I21" s="4">
        <f>E21*H21</f>
        <v>0</v>
      </c>
      <c r="J21" s="4">
        <f t="shared" si="0"/>
        <v>0</v>
      </c>
      <c r="K21" s="4">
        <f t="shared" si="1"/>
        <v>0</v>
      </c>
    </row>
    <row r="22" spans="2:11" x14ac:dyDescent="0.25">
      <c r="B22" s="5"/>
      <c r="C22" s="6" t="s">
        <v>93</v>
      </c>
      <c r="D22" s="9"/>
      <c r="E22" s="10"/>
      <c r="F22" s="10"/>
      <c r="G22" s="10"/>
      <c r="H22" s="11"/>
      <c r="I22" s="6">
        <f>SUM(I3:I21)</f>
        <v>0</v>
      </c>
      <c r="J22" s="6">
        <f>SUM(J3:J21)</f>
        <v>0</v>
      </c>
      <c r="K22" s="6">
        <f>SUM(K3:K21)</f>
        <v>0</v>
      </c>
    </row>
  </sheetData>
  <mergeCells count="1">
    <mergeCell ref="D22:H22"/>
  </mergeCells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2"/>
  <sheetViews>
    <sheetView workbookViewId="0">
      <selection activeCell="H14" sqref="H14"/>
    </sheetView>
  </sheetViews>
  <sheetFormatPr defaultRowHeight="13.8" x14ac:dyDescent="0.25"/>
  <cols>
    <col min="2" max="2" width="8.88671875" style="1"/>
    <col min="3" max="3" width="24.44140625" customWidth="1"/>
    <col min="4" max="4" width="8.77734375" style="1" customWidth="1"/>
    <col min="5" max="5" width="9.109375" customWidth="1"/>
    <col min="6" max="6" width="10.21875" customWidth="1"/>
    <col min="7" max="7" width="11.6640625" customWidth="1"/>
    <col min="8" max="8" width="8.88671875" style="1"/>
    <col min="11" max="11" width="7.5546875" customWidth="1"/>
  </cols>
  <sheetData>
    <row r="2" spans="2:11" x14ac:dyDescent="0.25">
      <c r="B2" s="2" t="s">
        <v>100</v>
      </c>
      <c r="C2" s="2" t="s">
        <v>98</v>
      </c>
      <c r="D2" s="2" t="s">
        <v>75</v>
      </c>
      <c r="E2" s="2" t="s">
        <v>76</v>
      </c>
      <c r="F2" s="2" t="s">
        <v>1</v>
      </c>
      <c r="G2" s="2" t="s">
        <v>3</v>
      </c>
      <c r="H2" s="2" t="s">
        <v>97</v>
      </c>
      <c r="I2" s="2" t="s">
        <v>76</v>
      </c>
      <c r="J2" s="2" t="s">
        <v>1</v>
      </c>
      <c r="K2" s="2" t="s">
        <v>3</v>
      </c>
    </row>
    <row r="3" spans="2:11" x14ac:dyDescent="0.25">
      <c r="B3" s="3">
        <v>1</v>
      </c>
      <c r="C3" s="4" t="s">
        <v>99</v>
      </c>
      <c r="D3" s="7">
        <v>1</v>
      </c>
      <c r="E3" s="8">
        <v>76.319999999999993</v>
      </c>
      <c r="F3" s="8">
        <v>7.0490000000000004</v>
      </c>
      <c r="G3" s="8">
        <v>1.4839999999999998</v>
      </c>
      <c r="H3" s="3">
        <v>4</v>
      </c>
      <c r="I3" s="4">
        <f>E3*H3</f>
        <v>305.27999999999997</v>
      </c>
      <c r="J3" s="4">
        <f t="shared" ref="J3:J21" si="0">F3*H3</f>
        <v>28.196000000000002</v>
      </c>
      <c r="K3" s="4">
        <f t="shared" ref="K3:K21" si="1">G3*H3</f>
        <v>5.9359999999999991</v>
      </c>
    </row>
    <row r="4" spans="2:11" x14ac:dyDescent="0.25">
      <c r="B4" s="3">
        <v>2</v>
      </c>
      <c r="C4" s="4" t="s">
        <v>77</v>
      </c>
      <c r="D4" s="7">
        <v>1</v>
      </c>
      <c r="E4" s="8">
        <f>45*D4</f>
        <v>45</v>
      </c>
      <c r="F4" s="8">
        <f>5.7*D4</f>
        <v>5.7</v>
      </c>
      <c r="G4" s="8">
        <v>0</v>
      </c>
      <c r="H4" s="3">
        <v>0</v>
      </c>
      <c r="I4" s="4">
        <f t="shared" ref="I4:I19" si="2">E4*H4</f>
        <v>0</v>
      </c>
      <c r="J4" s="4">
        <f t="shared" si="0"/>
        <v>0</v>
      </c>
      <c r="K4" s="4">
        <f t="shared" si="1"/>
        <v>0</v>
      </c>
    </row>
    <row r="5" spans="2:11" x14ac:dyDescent="0.25">
      <c r="B5" s="3">
        <v>3</v>
      </c>
      <c r="C5" s="4" t="s">
        <v>78</v>
      </c>
      <c r="D5" s="7">
        <v>1</v>
      </c>
      <c r="E5" s="8">
        <v>215.96</v>
      </c>
      <c r="F5" s="8">
        <v>11.94</v>
      </c>
      <c r="G5" s="8">
        <v>32.200000000000003</v>
      </c>
      <c r="H5" s="3">
        <v>3</v>
      </c>
      <c r="I5" s="4">
        <f t="shared" si="2"/>
        <v>647.88</v>
      </c>
      <c r="J5" s="4">
        <f t="shared" si="0"/>
        <v>35.82</v>
      </c>
      <c r="K5" s="4">
        <f t="shared" si="1"/>
        <v>96.600000000000009</v>
      </c>
    </row>
    <row r="6" spans="2:11" x14ac:dyDescent="0.25">
      <c r="B6" s="3">
        <v>4</v>
      </c>
      <c r="C6" s="4" t="s">
        <v>79</v>
      </c>
      <c r="D6" s="7">
        <v>1</v>
      </c>
      <c r="E6" s="8">
        <v>151.34399999999999</v>
      </c>
      <c r="F6" s="8">
        <v>7.0830000000000002</v>
      </c>
      <c r="G6" s="8">
        <v>26.216999999999999</v>
      </c>
      <c r="H6" s="3">
        <v>0</v>
      </c>
      <c r="I6" s="4">
        <f t="shared" si="2"/>
        <v>0</v>
      </c>
      <c r="J6" s="4">
        <f t="shared" si="0"/>
        <v>0</v>
      </c>
      <c r="K6" s="4">
        <f t="shared" si="1"/>
        <v>0</v>
      </c>
    </row>
    <row r="7" spans="2:11" x14ac:dyDescent="0.25">
      <c r="B7" s="3">
        <v>5</v>
      </c>
      <c r="C7" s="4" t="s">
        <v>68</v>
      </c>
      <c r="D7" s="7">
        <v>1</v>
      </c>
      <c r="E7" s="8">
        <v>446.1</v>
      </c>
      <c r="F7" s="8">
        <v>44.500000000000007</v>
      </c>
      <c r="G7" s="8">
        <v>6.05</v>
      </c>
      <c r="H7" s="3">
        <v>0</v>
      </c>
      <c r="I7" s="4">
        <f t="shared" si="2"/>
        <v>0</v>
      </c>
      <c r="J7" s="4">
        <f t="shared" si="0"/>
        <v>0</v>
      </c>
      <c r="K7" s="4">
        <f t="shared" si="1"/>
        <v>0</v>
      </c>
    </row>
    <row r="8" spans="2:11" x14ac:dyDescent="0.25">
      <c r="B8" s="3">
        <v>6</v>
      </c>
      <c r="C8" s="4" t="s">
        <v>67</v>
      </c>
      <c r="D8" s="7">
        <v>1</v>
      </c>
      <c r="E8" s="8">
        <v>372.42500000000001</v>
      </c>
      <c r="F8" s="8">
        <v>12.25</v>
      </c>
      <c r="G8" s="8">
        <v>55.05</v>
      </c>
      <c r="H8" s="3">
        <v>0</v>
      </c>
      <c r="I8" s="4">
        <f t="shared" si="2"/>
        <v>0</v>
      </c>
      <c r="J8" s="4">
        <f t="shared" si="0"/>
        <v>0</v>
      </c>
      <c r="K8" s="4">
        <f t="shared" si="1"/>
        <v>0</v>
      </c>
    </row>
    <row r="9" spans="2:11" x14ac:dyDescent="0.25">
      <c r="B9" s="3">
        <v>7</v>
      </c>
      <c r="C9" s="4" t="s">
        <v>96</v>
      </c>
      <c r="D9" s="7">
        <v>1</v>
      </c>
      <c r="E9" s="8">
        <v>223</v>
      </c>
      <c r="F9" s="8">
        <v>7.4</v>
      </c>
      <c r="G9" s="8">
        <v>29.1</v>
      </c>
      <c r="H9" s="3">
        <v>0</v>
      </c>
      <c r="I9" s="4">
        <f t="shared" si="2"/>
        <v>0</v>
      </c>
      <c r="J9" s="4">
        <f t="shared" si="0"/>
        <v>0</v>
      </c>
      <c r="K9" s="4">
        <f t="shared" si="1"/>
        <v>0</v>
      </c>
    </row>
    <row r="10" spans="2:11" x14ac:dyDescent="0.25">
      <c r="B10" s="3">
        <v>8</v>
      </c>
      <c r="C10" s="6" t="s">
        <v>90</v>
      </c>
      <c r="D10" s="7">
        <v>1</v>
      </c>
      <c r="E10" s="8">
        <v>168</v>
      </c>
      <c r="F10" s="8">
        <v>12.6</v>
      </c>
      <c r="G10" s="8">
        <v>26.2</v>
      </c>
      <c r="H10" s="3">
        <v>2</v>
      </c>
      <c r="I10" s="4">
        <f t="shared" si="2"/>
        <v>336</v>
      </c>
      <c r="J10" s="4">
        <f t="shared" si="0"/>
        <v>25.2</v>
      </c>
      <c r="K10" s="4">
        <f t="shared" si="1"/>
        <v>52.4</v>
      </c>
    </row>
    <row r="11" spans="2:11" x14ac:dyDescent="0.25">
      <c r="B11" s="3">
        <v>9</v>
      </c>
      <c r="C11" s="4" t="s">
        <v>80</v>
      </c>
      <c r="D11" s="7">
        <v>1</v>
      </c>
      <c r="E11" s="8">
        <v>82.77000000000001</v>
      </c>
      <c r="F11" s="8">
        <v>1.2459999999999998</v>
      </c>
      <c r="G11" s="8">
        <v>18.512</v>
      </c>
      <c r="H11" s="3">
        <v>3</v>
      </c>
      <c r="I11" s="4">
        <f t="shared" si="2"/>
        <v>248.31000000000003</v>
      </c>
      <c r="J11" s="4">
        <f t="shared" si="0"/>
        <v>3.7379999999999995</v>
      </c>
      <c r="K11" s="4">
        <f t="shared" si="1"/>
        <v>55.536000000000001</v>
      </c>
    </row>
    <row r="12" spans="2:11" x14ac:dyDescent="0.25">
      <c r="B12" s="3">
        <v>10</v>
      </c>
      <c r="C12" s="4" t="s">
        <v>81</v>
      </c>
      <c r="D12" s="7">
        <v>1</v>
      </c>
      <c r="E12" s="8">
        <v>16.05</v>
      </c>
      <c r="F12" s="8">
        <v>0.02</v>
      </c>
      <c r="G12" s="8">
        <v>3.7799999999999994</v>
      </c>
      <c r="H12" s="3">
        <v>0</v>
      </c>
      <c r="I12" s="4">
        <f t="shared" si="2"/>
        <v>0</v>
      </c>
      <c r="J12" s="4">
        <f t="shared" si="0"/>
        <v>0</v>
      </c>
      <c r="K12" s="4">
        <f t="shared" si="1"/>
        <v>0</v>
      </c>
    </row>
    <row r="13" spans="2:11" x14ac:dyDescent="0.25">
      <c r="B13" s="3">
        <v>11</v>
      </c>
      <c r="C13" s="4" t="s">
        <v>82</v>
      </c>
      <c r="D13" s="7">
        <v>1</v>
      </c>
      <c r="E13" s="8">
        <v>45.24</v>
      </c>
      <c r="F13" s="8">
        <v>1.7999999999999998</v>
      </c>
      <c r="G13" s="8">
        <v>7.3919999999999995</v>
      </c>
      <c r="H13" s="3">
        <v>0</v>
      </c>
      <c r="I13" s="4">
        <f t="shared" si="2"/>
        <v>0</v>
      </c>
      <c r="J13" s="4">
        <f t="shared" si="0"/>
        <v>0</v>
      </c>
      <c r="K13" s="4">
        <f t="shared" si="1"/>
        <v>0</v>
      </c>
    </row>
    <row r="14" spans="2:11" x14ac:dyDescent="0.25">
      <c r="B14" s="3">
        <v>12</v>
      </c>
      <c r="C14" s="4" t="s">
        <v>83</v>
      </c>
      <c r="D14" s="7">
        <v>1</v>
      </c>
      <c r="E14" s="8">
        <v>0</v>
      </c>
      <c r="F14" s="8">
        <v>3</v>
      </c>
      <c r="G14" s="8">
        <v>4.8</v>
      </c>
      <c r="H14" s="3">
        <v>0</v>
      </c>
      <c r="I14" s="4">
        <f t="shared" si="2"/>
        <v>0</v>
      </c>
      <c r="J14" s="4">
        <f t="shared" si="0"/>
        <v>0</v>
      </c>
      <c r="K14" s="4">
        <f t="shared" si="1"/>
        <v>0</v>
      </c>
    </row>
    <row r="15" spans="2:11" x14ac:dyDescent="0.25">
      <c r="B15" s="3">
        <v>13</v>
      </c>
      <c r="C15" s="4" t="s">
        <v>84</v>
      </c>
      <c r="D15" s="7">
        <v>1</v>
      </c>
      <c r="E15" s="8">
        <v>386.58000000000004</v>
      </c>
      <c r="F15" s="8">
        <v>12.18</v>
      </c>
      <c r="G15" s="8">
        <v>38.400000000000006</v>
      </c>
      <c r="H15" s="3">
        <v>1</v>
      </c>
      <c r="I15" s="4">
        <f t="shared" si="2"/>
        <v>386.58000000000004</v>
      </c>
      <c r="J15" s="4">
        <f t="shared" si="0"/>
        <v>12.18</v>
      </c>
      <c r="K15" s="4">
        <f t="shared" si="1"/>
        <v>38.400000000000006</v>
      </c>
    </row>
    <row r="16" spans="2:11" x14ac:dyDescent="0.25">
      <c r="B16" s="3">
        <v>14</v>
      </c>
      <c r="C16" s="4" t="s">
        <v>85</v>
      </c>
      <c r="D16" s="7">
        <v>1</v>
      </c>
      <c r="E16" s="8">
        <v>639</v>
      </c>
      <c r="F16" s="8">
        <v>21.599999999999998</v>
      </c>
      <c r="G16" s="8">
        <v>78.75</v>
      </c>
      <c r="H16" s="3">
        <v>0</v>
      </c>
      <c r="I16" s="4">
        <f t="shared" si="2"/>
        <v>0</v>
      </c>
      <c r="J16" s="4">
        <f t="shared" si="0"/>
        <v>0</v>
      </c>
      <c r="K16" s="4">
        <f t="shared" si="1"/>
        <v>0</v>
      </c>
    </row>
    <row r="17" spans="2:11" x14ac:dyDescent="0.25">
      <c r="B17" s="3">
        <v>15</v>
      </c>
      <c r="C17" s="4" t="s">
        <v>86</v>
      </c>
      <c r="D17" s="7">
        <v>1</v>
      </c>
      <c r="E17" s="8">
        <v>187.79999999999998</v>
      </c>
      <c r="F17" s="8">
        <v>4.9800000000000004</v>
      </c>
      <c r="G17" s="8">
        <v>34.86</v>
      </c>
      <c r="H17" s="3">
        <v>0</v>
      </c>
      <c r="I17" s="4">
        <f t="shared" si="2"/>
        <v>0</v>
      </c>
      <c r="J17" s="4">
        <f t="shared" si="0"/>
        <v>0</v>
      </c>
      <c r="K17" s="4">
        <f t="shared" si="1"/>
        <v>0</v>
      </c>
    </row>
    <row r="18" spans="2:11" x14ac:dyDescent="0.25">
      <c r="B18" s="3">
        <v>16</v>
      </c>
      <c r="C18" s="4" t="s">
        <v>87</v>
      </c>
      <c r="D18" s="7">
        <v>1</v>
      </c>
      <c r="E18" s="8">
        <v>327.78000000000003</v>
      </c>
      <c r="F18" s="8">
        <v>12.48</v>
      </c>
      <c r="G18" s="8">
        <v>62.070000000000007</v>
      </c>
      <c r="H18" s="3">
        <v>0</v>
      </c>
      <c r="I18" s="4">
        <f t="shared" si="2"/>
        <v>0</v>
      </c>
      <c r="J18" s="4">
        <f t="shared" si="0"/>
        <v>0</v>
      </c>
      <c r="K18" s="4">
        <f t="shared" si="1"/>
        <v>0</v>
      </c>
    </row>
    <row r="19" spans="2:11" x14ac:dyDescent="0.25">
      <c r="B19" s="3">
        <v>17</v>
      </c>
      <c r="C19" s="4" t="s">
        <v>88</v>
      </c>
      <c r="D19" s="7">
        <v>1</v>
      </c>
      <c r="E19" s="8">
        <v>174</v>
      </c>
      <c r="F19" s="8">
        <v>3.9000000000000004</v>
      </c>
      <c r="G19" s="8">
        <v>38.400000000000006</v>
      </c>
      <c r="H19" s="3">
        <v>0</v>
      </c>
      <c r="I19" s="4">
        <f t="shared" si="2"/>
        <v>0</v>
      </c>
      <c r="J19" s="4">
        <f t="shared" si="0"/>
        <v>0</v>
      </c>
      <c r="K19" s="4">
        <f t="shared" si="1"/>
        <v>0</v>
      </c>
    </row>
    <row r="20" spans="2:11" x14ac:dyDescent="0.25">
      <c r="B20" s="3">
        <v>18</v>
      </c>
      <c r="C20" s="4" t="s">
        <v>102</v>
      </c>
      <c r="D20" s="7">
        <v>1</v>
      </c>
      <c r="E20" s="8">
        <v>0</v>
      </c>
      <c r="F20" s="8">
        <f>2.5*2.72</f>
        <v>6.8000000000000007</v>
      </c>
      <c r="G20" s="8">
        <f>2.5*13.76</f>
        <v>34.4</v>
      </c>
      <c r="H20" s="3">
        <v>1</v>
      </c>
      <c r="I20" s="4">
        <f>E20*H20</f>
        <v>0</v>
      </c>
      <c r="J20" s="4">
        <f>F20*H20</f>
        <v>6.8000000000000007</v>
      </c>
      <c r="K20" s="4">
        <f>G20*H20</f>
        <v>34.4</v>
      </c>
    </row>
    <row r="21" spans="2:11" x14ac:dyDescent="0.25">
      <c r="B21" s="3">
        <v>19</v>
      </c>
      <c r="C21" s="4" t="s">
        <v>73</v>
      </c>
      <c r="D21" s="7">
        <v>1</v>
      </c>
      <c r="E21" s="8">
        <v>170</v>
      </c>
      <c r="F21" s="8">
        <v>9.9250000000000007</v>
      </c>
      <c r="G21" s="8">
        <v>8.0500000000000007</v>
      </c>
      <c r="H21" s="3">
        <v>0</v>
      </c>
      <c r="I21" s="4">
        <f>E21*H21</f>
        <v>0</v>
      </c>
      <c r="J21" s="4">
        <f t="shared" si="0"/>
        <v>0</v>
      </c>
      <c r="K21" s="4">
        <f t="shared" si="1"/>
        <v>0</v>
      </c>
    </row>
    <row r="22" spans="2:11" x14ac:dyDescent="0.25">
      <c r="B22" s="5"/>
      <c r="C22" s="6" t="s">
        <v>93</v>
      </c>
      <c r="D22" s="9"/>
      <c r="E22" s="10"/>
      <c r="F22" s="10"/>
      <c r="G22" s="10"/>
      <c r="H22" s="11"/>
      <c r="I22" s="6">
        <f>SUM(I3:I21)</f>
        <v>1924.0499999999997</v>
      </c>
      <c r="J22" s="6">
        <f>SUM(J3:J21)</f>
        <v>111.93400000000001</v>
      </c>
      <c r="K22" s="6">
        <f>SUM(K3:K21)</f>
        <v>283.27199999999999</v>
      </c>
    </row>
  </sheetData>
  <mergeCells count="1">
    <mergeCell ref="D22:H22"/>
  </mergeCells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2"/>
  <sheetViews>
    <sheetView workbookViewId="0">
      <selection activeCell="J22" sqref="J22:K22"/>
    </sheetView>
  </sheetViews>
  <sheetFormatPr defaultRowHeight="13.8" x14ac:dyDescent="0.25"/>
  <cols>
    <col min="2" max="2" width="8.88671875" style="1"/>
    <col min="3" max="3" width="24.44140625" customWidth="1"/>
    <col min="4" max="4" width="8.77734375" style="1" customWidth="1"/>
    <col min="5" max="5" width="9.109375" customWidth="1"/>
    <col min="6" max="6" width="10.21875" customWidth="1"/>
    <col min="7" max="7" width="11.6640625" customWidth="1"/>
    <col min="8" max="8" width="8.88671875" style="1"/>
    <col min="11" max="11" width="7.5546875" customWidth="1"/>
  </cols>
  <sheetData>
    <row r="2" spans="2:11" x14ac:dyDescent="0.25">
      <c r="B2" s="2" t="s">
        <v>100</v>
      </c>
      <c r="C2" s="2" t="s">
        <v>98</v>
      </c>
      <c r="D2" s="2" t="s">
        <v>92</v>
      </c>
      <c r="E2" s="2" t="s">
        <v>76</v>
      </c>
      <c r="F2" s="2" t="s">
        <v>1</v>
      </c>
      <c r="G2" s="2" t="s">
        <v>3</v>
      </c>
      <c r="H2" s="2" t="s">
        <v>97</v>
      </c>
      <c r="I2" s="2" t="s">
        <v>76</v>
      </c>
      <c r="J2" s="2" t="s">
        <v>1</v>
      </c>
      <c r="K2" s="2" t="s">
        <v>3</v>
      </c>
    </row>
    <row r="3" spans="2:11" x14ac:dyDescent="0.25">
      <c r="B3" s="3">
        <v>1</v>
      </c>
      <c r="C3" s="4" t="s">
        <v>99</v>
      </c>
      <c r="D3" s="7">
        <v>1</v>
      </c>
      <c r="E3" s="8">
        <v>76.319999999999993</v>
      </c>
      <c r="F3" s="8">
        <v>7.0490000000000004</v>
      </c>
      <c r="G3" s="8">
        <v>1.4839999999999998</v>
      </c>
      <c r="H3" s="3">
        <v>4</v>
      </c>
      <c r="I3" s="4">
        <f>E3*H3</f>
        <v>305.27999999999997</v>
      </c>
      <c r="J3" s="4">
        <f t="shared" ref="J3:J21" si="0">F3*H3</f>
        <v>28.196000000000002</v>
      </c>
      <c r="K3" s="4">
        <f t="shared" ref="K3:K21" si="1">G3*H3</f>
        <v>5.9359999999999991</v>
      </c>
    </row>
    <row r="4" spans="2:11" x14ac:dyDescent="0.25">
      <c r="B4" s="3">
        <v>2</v>
      </c>
      <c r="C4" s="4" t="s">
        <v>77</v>
      </c>
      <c r="D4" s="7">
        <v>1</v>
      </c>
      <c r="E4" s="8">
        <f>45*D4</f>
        <v>45</v>
      </c>
      <c r="F4" s="8">
        <f>5.7*D4</f>
        <v>5.7</v>
      </c>
      <c r="G4" s="8">
        <v>0</v>
      </c>
      <c r="H4" s="3">
        <v>0</v>
      </c>
      <c r="I4" s="4">
        <f t="shared" ref="I4:I19" si="2">E4*H4</f>
        <v>0</v>
      </c>
      <c r="J4" s="4">
        <f t="shared" si="0"/>
        <v>0</v>
      </c>
      <c r="K4" s="4">
        <f t="shared" si="1"/>
        <v>0</v>
      </c>
    </row>
    <row r="5" spans="2:11" x14ac:dyDescent="0.25">
      <c r="B5" s="3">
        <v>3</v>
      </c>
      <c r="C5" s="4" t="s">
        <v>78</v>
      </c>
      <c r="D5" s="7">
        <v>1</v>
      </c>
      <c r="E5" s="8">
        <v>215.96</v>
      </c>
      <c r="F5" s="8">
        <v>11.94</v>
      </c>
      <c r="G5" s="8">
        <v>32.200000000000003</v>
      </c>
      <c r="H5" s="3">
        <v>3</v>
      </c>
      <c r="I5" s="4">
        <f t="shared" si="2"/>
        <v>647.88</v>
      </c>
      <c r="J5" s="4">
        <f t="shared" si="0"/>
        <v>35.82</v>
      </c>
      <c r="K5" s="4">
        <f t="shared" si="1"/>
        <v>96.600000000000009</v>
      </c>
    </row>
    <row r="6" spans="2:11" x14ac:dyDescent="0.25">
      <c r="B6" s="3">
        <v>4</v>
      </c>
      <c r="C6" s="4" t="s">
        <v>79</v>
      </c>
      <c r="D6" s="7">
        <v>1</v>
      </c>
      <c r="E6" s="8">
        <v>151.34399999999999</v>
      </c>
      <c r="F6" s="8">
        <v>7.0830000000000002</v>
      </c>
      <c r="G6" s="8">
        <v>26.216999999999999</v>
      </c>
      <c r="H6" s="3">
        <v>0</v>
      </c>
      <c r="I6" s="4">
        <f t="shared" si="2"/>
        <v>0</v>
      </c>
      <c r="J6" s="4">
        <f t="shared" si="0"/>
        <v>0</v>
      </c>
      <c r="K6" s="4">
        <f t="shared" si="1"/>
        <v>0</v>
      </c>
    </row>
    <row r="7" spans="2:11" x14ac:dyDescent="0.25">
      <c r="B7" s="3">
        <v>5</v>
      </c>
      <c r="C7" s="4" t="s">
        <v>68</v>
      </c>
      <c r="D7" s="7">
        <v>1</v>
      </c>
      <c r="E7" s="8">
        <v>446.1</v>
      </c>
      <c r="F7" s="8">
        <v>44.500000000000007</v>
      </c>
      <c r="G7" s="8">
        <v>6.05</v>
      </c>
      <c r="H7" s="3">
        <v>0</v>
      </c>
      <c r="I7" s="4">
        <f t="shared" si="2"/>
        <v>0</v>
      </c>
      <c r="J7" s="4">
        <f t="shared" si="0"/>
        <v>0</v>
      </c>
      <c r="K7" s="4">
        <f t="shared" si="1"/>
        <v>0</v>
      </c>
    </row>
    <row r="8" spans="2:11" x14ac:dyDescent="0.25">
      <c r="B8" s="3">
        <v>6</v>
      </c>
      <c r="C8" s="4" t="s">
        <v>67</v>
      </c>
      <c r="D8" s="7">
        <v>1</v>
      </c>
      <c r="E8" s="8">
        <v>372.42500000000001</v>
      </c>
      <c r="F8" s="8">
        <v>12.25</v>
      </c>
      <c r="G8" s="8">
        <v>55.05</v>
      </c>
      <c r="H8" s="3">
        <v>1</v>
      </c>
      <c r="I8" s="4">
        <f t="shared" si="2"/>
        <v>372.42500000000001</v>
      </c>
      <c r="J8" s="4">
        <f t="shared" si="0"/>
        <v>12.25</v>
      </c>
      <c r="K8" s="4">
        <f t="shared" si="1"/>
        <v>55.05</v>
      </c>
    </row>
    <row r="9" spans="2:11" x14ac:dyDescent="0.25">
      <c r="B9" s="3">
        <v>7</v>
      </c>
      <c r="C9" s="4" t="s">
        <v>96</v>
      </c>
      <c r="D9" s="7">
        <v>1</v>
      </c>
      <c r="E9" s="8">
        <v>223</v>
      </c>
      <c r="F9" s="8">
        <v>7.4</v>
      </c>
      <c r="G9" s="8">
        <v>29.1</v>
      </c>
      <c r="H9" s="3">
        <v>0</v>
      </c>
      <c r="I9" s="4">
        <f t="shared" si="2"/>
        <v>0</v>
      </c>
      <c r="J9" s="4">
        <f t="shared" si="0"/>
        <v>0</v>
      </c>
      <c r="K9" s="4">
        <f t="shared" si="1"/>
        <v>0</v>
      </c>
    </row>
    <row r="10" spans="2:11" x14ac:dyDescent="0.25">
      <c r="B10" s="3">
        <v>8</v>
      </c>
      <c r="C10" s="6" t="s">
        <v>94</v>
      </c>
      <c r="D10" s="7">
        <v>1</v>
      </c>
      <c r="E10" s="8">
        <v>168</v>
      </c>
      <c r="F10" s="8">
        <v>12.6</v>
      </c>
      <c r="G10" s="8">
        <v>26.2</v>
      </c>
      <c r="H10" s="3">
        <v>2</v>
      </c>
      <c r="I10" s="4">
        <f t="shared" si="2"/>
        <v>336</v>
      </c>
      <c r="J10" s="4">
        <f t="shared" si="0"/>
        <v>25.2</v>
      </c>
      <c r="K10" s="4">
        <f t="shared" si="1"/>
        <v>52.4</v>
      </c>
    </row>
    <row r="11" spans="2:11" x14ac:dyDescent="0.25">
      <c r="B11" s="3">
        <v>9</v>
      </c>
      <c r="C11" s="4" t="s">
        <v>80</v>
      </c>
      <c r="D11" s="7">
        <v>1</v>
      </c>
      <c r="E11" s="8">
        <v>82.77000000000001</v>
      </c>
      <c r="F11" s="8">
        <v>1.2459999999999998</v>
      </c>
      <c r="G11" s="8">
        <v>18.512</v>
      </c>
      <c r="H11" s="3">
        <v>3</v>
      </c>
      <c r="I11" s="4">
        <f t="shared" si="2"/>
        <v>248.31000000000003</v>
      </c>
      <c r="J11" s="4">
        <f t="shared" si="0"/>
        <v>3.7379999999999995</v>
      </c>
      <c r="K11" s="4">
        <f t="shared" si="1"/>
        <v>55.536000000000001</v>
      </c>
    </row>
    <row r="12" spans="2:11" x14ac:dyDescent="0.25">
      <c r="B12" s="3">
        <v>10</v>
      </c>
      <c r="C12" s="4" t="s">
        <v>81</v>
      </c>
      <c r="D12" s="7">
        <v>1</v>
      </c>
      <c r="E12" s="8">
        <v>16.05</v>
      </c>
      <c r="F12" s="8">
        <v>0.02</v>
      </c>
      <c r="G12" s="8">
        <v>3.7799999999999994</v>
      </c>
      <c r="H12" s="3">
        <v>0</v>
      </c>
      <c r="I12" s="4">
        <f t="shared" si="2"/>
        <v>0</v>
      </c>
      <c r="J12" s="4">
        <f t="shared" si="0"/>
        <v>0</v>
      </c>
      <c r="K12" s="4">
        <f t="shared" si="1"/>
        <v>0</v>
      </c>
    </row>
    <row r="13" spans="2:11" x14ac:dyDescent="0.25">
      <c r="B13" s="3">
        <v>11</v>
      </c>
      <c r="C13" s="4" t="s">
        <v>82</v>
      </c>
      <c r="D13" s="7">
        <v>1</v>
      </c>
      <c r="E13" s="8">
        <v>45.24</v>
      </c>
      <c r="F13" s="8">
        <v>1.7999999999999998</v>
      </c>
      <c r="G13" s="8">
        <v>7.3919999999999995</v>
      </c>
      <c r="H13" s="3">
        <v>2</v>
      </c>
      <c r="I13" s="4">
        <f t="shared" si="2"/>
        <v>90.48</v>
      </c>
      <c r="J13" s="4">
        <f t="shared" si="0"/>
        <v>3.5999999999999996</v>
      </c>
      <c r="K13" s="4">
        <f t="shared" si="1"/>
        <v>14.783999999999999</v>
      </c>
    </row>
    <row r="14" spans="2:11" x14ac:dyDescent="0.25">
      <c r="B14" s="3">
        <v>12</v>
      </c>
      <c r="C14" s="4" t="s">
        <v>83</v>
      </c>
      <c r="D14" s="7">
        <v>1</v>
      </c>
      <c r="E14" s="8">
        <v>0</v>
      </c>
      <c r="F14" s="8">
        <v>3</v>
      </c>
      <c r="G14" s="8">
        <v>4.8</v>
      </c>
      <c r="H14" s="3">
        <v>0</v>
      </c>
      <c r="I14" s="4">
        <f t="shared" si="2"/>
        <v>0</v>
      </c>
      <c r="J14" s="4">
        <f t="shared" si="0"/>
        <v>0</v>
      </c>
      <c r="K14" s="4">
        <f t="shared" si="1"/>
        <v>0</v>
      </c>
    </row>
    <row r="15" spans="2:11" x14ac:dyDescent="0.25">
      <c r="B15" s="3">
        <v>13</v>
      </c>
      <c r="C15" s="4" t="s">
        <v>84</v>
      </c>
      <c r="D15" s="7">
        <v>1</v>
      </c>
      <c r="E15" s="8">
        <v>386.58000000000004</v>
      </c>
      <c r="F15" s="8">
        <v>12.18</v>
      </c>
      <c r="G15" s="8">
        <v>38.400000000000006</v>
      </c>
      <c r="H15" s="3">
        <v>0</v>
      </c>
      <c r="I15" s="4">
        <f t="shared" si="2"/>
        <v>0</v>
      </c>
      <c r="J15" s="4">
        <f t="shared" si="0"/>
        <v>0</v>
      </c>
      <c r="K15" s="4">
        <f t="shared" si="1"/>
        <v>0</v>
      </c>
    </row>
    <row r="16" spans="2:11" x14ac:dyDescent="0.25">
      <c r="B16" s="3">
        <v>14</v>
      </c>
      <c r="C16" s="4" t="s">
        <v>85</v>
      </c>
      <c r="D16" s="7">
        <v>1</v>
      </c>
      <c r="E16" s="8">
        <v>639</v>
      </c>
      <c r="F16" s="8">
        <v>21.599999999999998</v>
      </c>
      <c r="G16" s="8">
        <v>78.75</v>
      </c>
      <c r="H16" s="3">
        <v>0</v>
      </c>
      <c r="I16" s="4">
        <f t="shared" si="2"/>
        <v>0</v>
      </c>
      <c r="J16" s="4">
        <f t="shared" si="0"/>
        <v>0</v>
      </c>
      <c r="K16" s="4">
        <f t="shared" si="1"/>
        <v>0</v>
      </c>
    </row>
    <row r="17" spans="2:11" x14ac:dyDescent="0.25">
      <c r="B17" s="3">
        <v>15</v>
      </c>
      <c r="C17" s="4" t="s">
        <v>86</v>
      </c>
      <c r="D17" s="7">
        <v>1</v>
      </c>
      <c r="E17" s="8">
        <v>187.79999999999998</v>
      </c>
      <c r="F17" s="8">
        <v>4.9800000000000004</v>
      </c>
      <c r="G17" s="8">
        <v>34.86</v>
      </c>
      <c r="H17" s="3">
        <v>3</v>
      </c>
      <c r="I17" s="4">
        <f t="shared" si="2"/>
        <v>563.4</v>
      </c>
      <c r="J17" s="4">
        <f t="shared" si="0"/>
        <v>14.940000000000001</v>
      </c>
      <c r="K17" s="4">
        <f t="shared" si="1"/>
        <v>104.58</v>
      </c>
    </row>
    <row r="18" spans="2:11" x14ac:dyDescent="0.25">
      <c r="B18" s="3">
        <v>16</v>
      </c>
      <c r="C18" s="4" t="s">
        <v>87</v>
      </c>
      <c r="D18" s="7">
        <v>1</v>
      </c>
      <c r="E18" s="8">
        <v>327.78000000000003</v>
      </c>
      <c r="F18" s="8">
        <v>12.48</v>
      </c>
      <c r="G18" s="8">
        <v>62.070000000000007</v>
      </c>
      <c r="H18" s="3">
        <v>0</v>
      </c>
      <c r="I18" s="4">
        <f t="shared" si="2"/>
        <v>0</v>
      </c>
      <c r="J18" s="4">
        <f t="shared" si="0"/>
        <v>0</v>
      </c>
      <c r="K18" s="4">
        <f t="shared" si="1"/>
        <v>0</v>
      </c>
    </row>
    <row r="19" spans="2:11" x14ac:dyDescent="0.25">
      <c r="B19" s="3">
        <v>17</v>
      </c>
      <c r="C19" s="4" t="s">
        <v>88</v>
      </c>
      <c r="D19" s="7">
        <v>1</v>
      </c>
      <c r="E19" s="8">
        <v>174</v>
      </c>
      <c r="F19" s="8">
        <v>3.9000000000000004</v>
      </c>
      <c r="G19" s="8">
        <v>38.400000000000006</v>
      </c>
      <c r="H19" s="3">
        <v>0</v>
      </c>
      <c r="I19" s="4">
        <f t="shared" si="2"/>
        <v>0</v>
      </c>
      <c r="J19" s="4">
        <f t="shared" si="0"/>
        <v>0</v>
      </c>
      <c r="K19" s="4">
        <f t="shared" si="1"/>
        <v>0</v>
      </c>
    </row>
    <row r="20" spans="2:11" x14ac:dyDescent="0.25">
      <c r="B20" s="3">
        <v>18</v>
      </c>
      <c r="C20" s="4" t="s">
        <v>102</v>
      </c>
      <c r="D20" s="7">
        <v>1</v>
      </c>
      <c r="E20" s="8">
        <v>0</v>
      </c>
      <c r="F20" s="8">
        <f>2.5*2.72</f>
        <v>6.8000000000000007</v>
      </c>
      <c r="G20" s="8">
        <f>2.5*13.76</f>
        <v>34.4</v>
      </c>
      <c r="H20" s="3">
        <v>1</v>
      </c>
      <c r="I20" s="4">
        <f>E20*H20</f>
        <v>0</v>
      </c>
      <c r="J20" s="4">
        <f>F20*H20</f>
        <v>6.8000000000000007</v>
      </c>
      <c r="K20" s="4">
        <f>G20*H20</f>
        <v>34.4</v>
      </c>
    </row>
    <row r="21" spans="2:11" x14ac:dyDescent="0.25">
      <c r="B21" s="3">
        <v>19</v>
      </c>
      <c r="C21" s="4" t="s">
        <v>73</v>
      </c>
      <c r="D21" s="7">
        <v>1</v>
      </c>
      <c r="E21" s="8">
        <v>170</v>
      </c>
      <c r="F21" s="8">
        <v>9.9250000000000007</v>
      </c>
      <c r="G21" s="8">
        <v>8.0500000000000007</v>
      </c>
      <c r="H21" s="3">
        <v>0</v>
      </c>
      <c r="I21" s="4">
        <f>E21*H21</f>
        <v>0</v>
      </c>
      <c r="J21" s="4">
        <f t="shared" si="0"/>
        <v>0</v>
      </c>
      <c r="K21" s="4">
        <f t="shared" si="1"/>
        <v>0</v>
      </c>
    </row>
    <row r="22" spans="2:11" x14ac:dyDescent="0.25">
      <c r="B22" s="5"/>
      <c r="C22" s="6" t="s">
        <v>93</v>
      </c>
      <c r="D22" s="9"/>
      <c r="E22" s="10"/>
      <c r="F22" s="10"/>
      <c r="G22" s="10"/>
      <c r="H22" s="11"/>
      <c r="I22" s="6">
        <f>SUM(I3:I21)</f>
        <v>2563.7750000000001</v>
      </c>
      <c r="J22" s="6">
        <f>SUM(J3:J21)</f>
        <v>130.54400000000001</v>
      </c>
      <c r="K22" s="6">
        <f>SUM(K3:K21)</f>
        <v>419.286</v>
      </c>
    </row>
  </sheetData>
  <mergeCells count="1">
    <mergeCell ref="D22:H22"/>
  </mergeCells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2"/>
  <sheetViews>
    <sheetView workbookViewId="0">
      <selection activeCell="J22" sqref="J22:K22"/>
    </sheetView>
  </sheetViews>
  <sheetFormatPr defaultRowHeight="13.8" x14ac:dyDescent="0.25"/>
  <cols>
    <col min="2" max="2" width="8.88671875" style="1"/>
    <col min="3" max="3" width="24.44140625" customWidth="1"/>
    <col min="4" max="4" width="8.77734375" style="1" customWidth="1"/>
    <col min="5" max="5" width="9.109375" customWidth="1"/>
    <col min="6" max="6" width="10.21875" customWidth="1"/>
    <col min="7" max="7" width="11.6640625" customWidth="1"/>
    <col min="8" max="8" width="8.88671875" style="1"/>
    <col min="11" max="11" width="7.5546875" customWidth="1"/>
  </cols>
  <sheetData>
    <row r="2" spans="2:11" x14ac:dyDescent="0.25">
      <c r="B2" s="2" t="s">
        <v>100</v>
      </c>
      <c r="C2" s="2" t="s">
        <v>98</v>
      </c>
      <c r="D2" s="2" t="s">
        <v>75</v>
      </c>
      <c r="E2" s="2" t="s">
        <v>76</v>
      </c>
      <c r="F2" s="2" t="s">
        <v>1</v>
      </c>
      <c r="G2" s="2" t="s">
        <v>3</v>
      </c>
      <c r="H2" s="2" t="s">
        <v>97</v>
      </c>
      <c r="I2" s="2" t="s">
        <v>76</v>
      </c>
      <c r="J2" s="2" t="s">
        <v>1</v>
      </c>
      <c r="K2" s="2" t="s">
        <v>3</v>
      </c>
    </row>
    <row r="3" spans="2:11" x14ac:dyDescent="0.25">
      <c r="B3" s="3">
        <v>1</v>
      </c>
      <c r="C3" s="4" t="s">
        <v>99</v>
      </c>
      <c r="D3" s="7">
        <v>1</v>
      </c>
      <c r="E3" s="8">
        <v>76.319999999999993</v>
      </c>
      <c r="F3" s="8">
        <v>7.0490000000000004</v>
      </c>
      <c r="G3" s="8">
        <v>1.4839999999999998</v>
      </c>
      <c r="H3" s="3">
        <v>4</v>
      </c>
      <c r="I3" s="4">
        <f>E3*H3</f>
        <v>305.27999999999997</v>
      </c>
      <c r="J3" s="4">
        <f t="shared" ref="J3:J21" si="0">F3*H3</f>
        <v>28.196000000000002</v>
      </c>
      <c r="K3" s="4">
        <f t="shared" ref="K3:K21" si="1">G3*H3</f>
        <v>5.9359999999999991</v>
      </c>
    </row>
    <row r="4" spans="2:11" x14ac:dyDescent="0.25">
      <c r="B4" s="3">
        <v>2</v>
      </c>
      <c r="C4" s="4" t="s">
        <v>77</v>
      </c>
      <c r="D4" s="7">
        <v>1</v>
      </c>
      <c r="E4" s="8">
        <f>45*D4</f>
        <v>45</v>
      </c>
      <c r="F4" s="8">
        <f>5.7*D4</f>
        <v>5.7</v>
      </c>
      <c r="G4" s="8">
        <v>0</v>
      </c>
      <c r="H4" s="3">
        <v>0</v>
      </c>
      <c r="I4" s="4">
        <f t="shared" ref="I4:I19" si="2">E4*H4</f>
        <v>0</v>
      </c>
      <c r="J4" s="4">
        <f t="shared" si="0"/>
        <v>0</v>
      </c>
      <c r="K4" s="4">
        <f t="shared" si="1"/>
        <v>0</v>
      </c>
    </row>
    <row r="5" spans="2:11" x14ac:dyDescent="0.25">
      <c r="B5" s="3">
        <v>3</v>
      </c>
      <c r="C5" s="4" t="s">
        <v>78</v>
      </c>
      <c r="D5" s="7">
        <v>1</v>
      </c>
      <c r="E5" s="8">
        <v>215.96</v>
      </c>
      <c r="F5" s="8">
        <v>11.94</v>
      </c>
      <c r="G5" s="8">
        <v>32.200000000000003</v>
      </c>
      <c r="H5" s="3">
        <v>3</v>
      </c>
      <c r="I5" s="4">
        <f t="shared" si="2"/>
        <v>647.88</v>
      </c>
      <c r="J5" s="4">
        <f t="shared" si="0"/>
        <v>35.82</v>
      </c>
      <c r="K5" s="4">
        <f t="shared" si="1"/>
        <v>96.600000000000009</v>
      </c>
    </row>
    <row r="6" spans="2:11" x14ac:dyDescent="0.25">
      <c r="B6" s="3">
        <v>4</v>
      </c>
      <c r="C6" s="4" t="s">
        <v>79</v>
      </c>
      <c r="D6" s="7">
        <v>1</v>
      </c>
      <c r="E6" s="8">
        <v>151.34399999999999</v>
      </c>
      <c r="F6" s="8">
        <v>7.0830000000000002</v>
      </c>
      <c r="G6" s="8">
        <v>26.216999999999999</v>
      </c>
      <c r="H6" s="3">
        <v>0</v>
      </c>
      <c r="I6" s="4">
        <f t="shared" si="2"/>
        <v>0</v>
      </c>
      <c r="J6" s="4">
        <f t="shared" si="0"/>
        <v>0</v>
      </c>
      <c r="K6" s="4">
        <f t="shared" si="1"/>
        <v>0</v>
      </c>
    </row>
    <row r="7" spans="2:11" x14ac:dyDescent="0.25">
      <c r="B7" s="3">
        <v>5</v>
      </c>
      <c r="C7" s="4" t="s">
        <v>68</v>
      </c>
      <c r="D7" s="7">
        <v>1</v>
      </c>
      <c r="E7" s="8">
        <v>446.1</v>
      </c>
      <c r="F7" s="8">
        <v>44.500000000000007</v>
      </c>
      <c r="G7" s="8">
        <v>6.05</v>
      </c>
      <c r="H7" s="3">
        <v>0</v>
      </c>
      <c r="I7" s="4">
        <f t="shared" si="2"/>
        <v>0</v>
      </c>
      <c r="J7" s="4">
        <f t="shared" si="0"/>
        <v>0</v>
      </c>
      <c r="K7" s="4">
        <f t="shared" si="1"/>
        <v>0</v>
      </c>
    </row>
    <row r="8" spans="2:11" x14ac:dyDescent="0.25">
      <c r="B8" s="3">
        <v>6</v>
      </c>
      <c r="C8" s="4" t="s">
        <v>67</v>
      </c>
      <c r="D8" s="7">
        <v>1</v>
      </c>
      <c r="E8" s="8">
        <v>372.42500000000001</v>
      </c>
      <c r="F8" s="8">
        <v>12.25</v>
      </c>
      <c r="G8" s="8">
        <v>55.05</v>
      </c>
      <c r="H8" s="3">
        <v>0</v>
      </c>
      <c r="I8" s="4">
        <f t="shared" si="2"/>
        <v>0</v>
      </c>
      <c r="J8" s="4">
        <f t="shared" si="0"/>
        <v>0</v>
      </c>
      <c r="K8" s="4">
        <f t="shared" si="1"/>
        <v>0</v>
      </c>
    </row>
    <row r="9" spans="2:11" x14ac:dyDescent="0.25">
      <c r="B9" s="3">
        <v>7</v>
      </c>
      <c r="C9" s="4" t="s">
        <v>96</v>
      </c>
      <c r="D9" s="7">
        <v>1</v>
      </c>
      <c r="E9" s="8">
        <v>223</v>
      </c>
      <c r="F9" s="8">
        <v>7.4</v>
      </c>
      <c r="G9" s="8">
        <v>29.1</v>
      </c>
      <c r="H9" s="3">
        <v>0</v>
      </c>
      <c r="I9" s="4">
        <f t="shared" si="2"/>
        <v>0</v>
      </c>
      <c r="J9" s="4">
        <f t="shared" si="0"/>
        <v>0</v>
      </c>
      <c r="K9" s="4">
        <f t="shared" si="1"/>
        <v>0</v>
      </c>
    </row>
    <row r="10" spans="2:11" x14ac:dyDescent="0.25">
      <c r="B10" s="3">
        <v>8</v>
      </c>
      <c r="C10" s="6" t="s">
        <v>90</v>
      </c>
      <c r="D10" s="7">
        <v>1</v>
      </c>
      <c r="E10" s="8">
        <v>168</v>
      </c>
      <c r="F10" s="8">
        <v>12.6</v>
      </c>
      <c r="G10" s="8">
        <v>26.2</v>
      </c>
      <c r="H10" s="3">
        <v>2</v>
      </c>
      <c r="I10" s="4">
        <f t="shared" si="2"/>
        <v>336</v>
      </c>
      <c r="J10" s="4">
        <f t="shared" si="0"/>
        <v>25.2</v>
      </c>
      <c r="K10" s="4">
        <f t="shared" si="1"/>
        <v>52.4</v>
      </c>
    </row>
    <row r="11" spans="2:11" x14ac:dyDescent="0.25">
      <c r="B11" s="3">
        <v>9</v>
      </c>
      <c r="C11" s="4" t="s">
        <v>80</v>
      </c>
      <c r="D11" s="7">
        <v>1</v>
      </c>
      <c r="E11" s="8">
        <v>82.77000000000001</v>
      </c>
      <c r="F11" s="8">
        <v>1.2459999999999998</v>
      </c>
      <c r="G11" s="8">
        <v>18.512</v>
      </c>
      <c r="H11" s="3">
        <v>3</v>
      </c>
      <c r="I11" s="4">
        <f t="shared" si="2"/>
        <v>248.31000000000003</v>
      </c>
      <c r="J11" s="4">
        <f t="shared" si="0"/>
        <v>3.7379999999999995</v>
      </c>
      <c r="K11" s="4">
        <f t="shared" si="1"/>
        <v>55.536000000000001</v>
      </c>
    </row>
    <row r="12" spans="2:11" x14ac:dyDescent="0.25">
      <c r="B12" s="3">
        <v>10</v>
      </c>
      <c r="C12" s="4" t="s">
        <v>81</v>
      </c>
      <c r="D12" s="7">
        <v>1</v>
      </c>
      <c r="E12" s="8">
        <v>16.05</v>
      </c>
      <c r="F12" s="8">
        <v>0.02</v>
      </c>
      <c r="G12" s="8">
        <v>3.7799999999999994</v>
      </c>
      <c r="H12" s="3">
        <v>0</v>
      </c>
      <c r="I12" s="4">
        <f t="shared" si="2"/>
        <v>0</v>
      </c>
      <c r="J12" s="4">
        <f t="shared" si="0"/>
        <v>0</v>
      </c>
      <c r="K12" s="4">
        <f t="shared" si="1"/>
        <v>0</v>
      </c>
    </row>
    <row r="13" spans="2:11" x14ac:dyDescent="0.25">
      <c r="B13" s="3">
        <v>11</v>
      </c>
      <c r="C13" s="4" t="s">
        <v>82</v>
      </c>
      <c r="D13" s="7">
        <v>1</v>
      </c>
      <c r="E13" s="8">
        <v>45.24</v>
      </c>
      <c r="F13" s="8">
        <v>1.7999999999999998</v>
      </c>
      <c r="G13" s="8">
        <v>7.3919999999999995</v>
      </c>
      <c r="H13" s="3">
        <v>0</v>
      </c>
      <c r="I13" s="4">
        <f t="shared" si="2"/>
        <v>0</v>
      </c>
      <c r="J13" s="4">
        <f t="shared" si="0"/>
        <v>0</v>
      </c>
      <c r="K13" s="4">
        <f t="shared" si="1"/>
        <v>0</v>
      </c>
    </row>
    <row r="14" spans="2:11" x14ac:dyDescent="0.25">
      <c r="B14" s="3">
        <v>12</v>
      </c>
      <c r="C14" s="4" t="s">
        <v>83</v>
      </c>
      <c r="D14" s="7">
        <v>1</v>
      </c>
      <c r="E14" s="8">
        <v>0</v>
      </c>
      <c r="F14" s="8">
        <v>3</v>
      </c>
      <c r="G14" s="8">
        <v>4.8</v>
      </c>
      <c r="H14" s="3">
        <v>0</v>
      </c>
      <c r="I14" s="4">
        <f t="shared" si="2"/>
        <v>0</v>
      </c>
      <c r="J14" s="4">
        <f t="shared" si="0"/>
        <v>0</v>
      </c>
      <c r="K14" s="4">
        <f t="shared" si="1"/>
        <v>0</v>
      </c>
    </row>
    <row r="15" spans="2:11" x14ac:dyDescent="0.25">
      <c r="B15" s="3">
        <v>13</v>
      </c>
      <c r="C15" s="4" t="s">
        <v>84</v>
      </c>
      <c r="D15" s="7">
        <v>1</v>
      </c>
      <c r="E15" s="8">
        <v>386.58000000000004</v>
      </c>
      <c r="F15" s="8">
        <v>12.18</v>
      </c>
      <c r="G15" s="8">
        <v>38.400000000000006</v>
      </c>
      <c r="H15" s="3">
        <v>0</v>
      </c>
      <c r="I15" s="4">
        <f t="shared" si="2"/>
        <v>0</v>
      </c>
      <c r="J15" s="4">
        <f t="shared" si="0"/>
        <v>0</v>
      </c>
      <c r="K15" s="4">
        <f t="shared" si="1"/>
        <v>0</v>
      </c>
    </row>
    <row r="16" spans="2:11" x14ac:dyDescent="0.25">
      <c r="B16" s="3">
        <v>14</v>
      </c>
      <c r="C16" s="4" t="s">
        <v>85</v>
      </c>
      <c r="D16" s="7">
        <v>1</v>
      </c>
      <c r="E16" s="8">
        <v>639</v>
      </c>
      <c r="F16" s="8">
        <v>21.599999999999998</v>
      </c>
      <c r="G16" s="8">
        <v>78.75</v>
      </c>
      <c r="H16" s="3">
        <v>1</v>
      </c>
      <c r="I16" s="4">
        <f t="shared" si="2"/>
        <v>639</v>
      </c>
      <c r="J16" s="4">
        <f t="shared" si="0"/>
        <v>21.599999999999998</v>
      </c>
      <c r="K16" s="4">
        <f t="shared" si="1"/>
        <v>78.75</v>
      </c>
    </row>
    <row r="17" spans="2:11" x14ac:dyDescent="0.25">
      <c r="B17" s="3">
        <v>15</v>
      </c>
      <c r="C17" s="4" t="s">
        <v>86</v>
      </c>
      <c r="D17" s="7">
        <v>1</v>
      </c>
      <c r="E17" s="8">
        <v>187.79999999999998</v>
      </c>
      <c r="F17" s="8">
        <v>4.9800000000000004</v>
      </c>
      <c r="G17" s="8">
        <v>34.86</v>
      </c>
      <c r="H17" s="3">
        <v>3</v>
      </c>
      <c r="I17" s="4">
        <f t="shared" si="2"/>
        <v>563.4</v>
      </c>
      <c r="J17" s="4">
        <f t="shared" si="0"/>
        <v>14.940000000000001</v>
      </c>
      <c r="K17" s="4">
        <f t="shared" si="1"/>
        <v>104.58</v>
      </c>
    </row>
    <row r="18" spans="2:11" x14ac:dyDescent="0.25">
      <c r="B18" s="3">
        <v>16</v>
      </c>
      <c r="C18" s="4" t="s">
        <v>87</v>
      </c>
      <c r="D18" s="7">
        <v>1</v>
      </c>
      <c r="E18" s="8">
        <v>327.78000000000003</v>
      </c>
      <c r="F18" s="8">
        <v>12.48</v>
      </c>
      <c r="G18" s="8">
        <v>62.070000000000007</v>
      </c>
      <c r="H18" s="3">
        <v>0</v>
      </c>
      <c r="I18" s="4">
        <f t="shared" si="2"/>
        <v>0</v>
      </c>
      <c r="J18" s="4">
        <f t="shared" si="0"/>
        <v>0</v>
      </c>
      <c r="K18" s="4">
        <f t="shared" si="1"/>
        <v>0</v>
      </c>
    </row>
    <row r="19" spans="2:11" x14ac:dyDescent="0.25">
      <c r="B19" s="3">
        <v>17</v>
      </c>
      <c r="C19" s="4" t="s">
        <v>88</v>
      </c>
      <c r="D19" s="7">
        <v>1</v>
      </c>
      <c r="E19" s="8">
        <v>174</v>
      </c>
      <c r="F19" s="8">
        <v>3.9000000000000004</v>
      </c>
      <c r="G19" s="8">
        <v>38.400000000000006</v>
      </c>
      <c r="H19" s="3">
        <v>0</v>
      </c>
      <c r="I19" s="4">
        <f t="shared" si="2"/>
        <v>0</v>
      </c>
      <c r="J19" s="4">
        <f t="shared" si="0"/>
        <v>0</v>
      </c>
      <c r="K19" s="4">
        <f t="shared" si="1"/>
        <v>0</v>
      </c>
    </row>
    <row r="20" spans="2:11" x14ac:dyDescent="0.25">
      <c r="B20" s="3">
        <v>18</v>
      </c>
      <c r="C20" s="4" t="s">
        <v>102</v>
      </c>
      <c r="D20" s="7">
        <v>1</v>
      </c>
      <c r="E20" s="8">
        <v>0</v>
      </c>
      <c r="F20" s="8">
        <f>2.5*2.72</f>
        <v>6.8000000000000007</v>
      </c>
      <c r="G20" s="8">
        <f>2.5*13.76</f>
        <v>34.4</v>
      </c>
      <c r="H20" s="3">
        <v>1</v>
      </c>
      <c r="I20" s="4">
        <f>E20*H20</f>
        <v>0</v>
      </c>
      <c r="J20" s="4">
        <f>F20*H20</f>
        <v>6.8000000000000007</v>
      </c>
      <c r="K20" s="4">
        <f>G20*H20</f>
        <v>34.4</v>
      </c>
    </row>
    <row r="21" spans="2:11" x14ac:dyDescent="0.25">
      <c r="B21" s="3">
        <v>19</v>
      </c>
      <c r="C21" s="4" t="s">
        <v>73</v>
      </c>
      <c r="D21" s="7">
        <v>1</v>
      </c>
      <c r="E21" s="8">
        <v>170</v>
      </c>
      <c r="F21" s="8">
        <v>9.9250000000000007</v>
      </c>
      <c r="G21" s="8">
        <v>8.0500000000000007</v>
      </c>
      <c r="H21" s="3">
        <v>0</v>
      </c>
      <c r="I21" s="4">
        <f>E21*H21</f>
        <v>0</v>
      </c>
      <c r="J21" s="4">
        <f t="shared" si="0"/>
        <v>0</v>
      </c>
      <c r="K21" s="4">
        <f t="shared" si="1"/>
        <v>0</v>
      </c>
    </row>
    <row r="22" spans="2:11" x14ac:dyDescent="0.25">
      <c r="B22" s="5"/>
      <c r="C22" s="6" t="s">
        <v>93</v>
      </c>
      <c r="D22" s="9"/>
      <c r="E22" s="10"/>
      <c r="F22" s="10"/>
      <c r="G22" s="10"/>
      <c r="H22" s="11"/>
      <c r="I22" s="6">
        <f>SUM(I3:I21)</f>
        <v>2739.87</v>
      </c>
      <c r="J22" s="6">
        <f>SUM(J3:J21)</f>
        <v>136.29400000000001</v>
      </c>
      <c r="K22" s="6">
        <f>SUM(K3:K21)</f>
        <v>428.20199999999994</v>
      </c>
    </row>
  </sheetData>
  <mergeCells count="1">
    <mergeCell ref="D22:H22"/>
  </mergeCells>
  <phoneticPr fontId="1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E18"/>
  <sheetViews>
    <sheetView workbookViewId="0">
      <selection activeCell="C12" sqref="C12:E12"/>
    </sheetView>
  </sheetViews>
  <sheetFormatPr defaultRowHeight="13.8" x14ac:dyDescent="0.25"/>
  <cols>
    <col min="3" max="3" width="26.77734375" customWidth="1"/>
  </cols>
  <sheetData>
    <row r="6" spans="3:5" x14ac:dyDescent="0.25">
      <c r="D6" t="s">
        <v>1</v>
      </c>
      <c r="E6" t="s">
        <v>3</v>
      </c>
    </row>
    <row r="7" spans="3:5" x14ac:dyDescent="0.25">
      <c r="C7" t="s">
        <v>6</v>
      </c>
      <c r="D7">
        <f>2*7.049</f>
        <v>14.098000000000001</v>
      </c>
      <c r="E7">
        <f>2*1.484</f>
        <v>2.968</v>
      </c>
    </row>
    <row r="8" spans="3:5" x14ac:dyDescent="0.25">
      <c r="C8" t="s">
        <v>16</v>
      </c>
      <c r="D8">
        <v>5.7</v>
      </c>
      <c r="E8">
        <v>0</v>
      </c>
    </row>
    <row r="9" spans="3:5" x14ac:dyDescent="0.25">
      <c r="C9" t="s">
        <v>17</v>
      </c>
      <c r="D9">
        <f>2*11.94</f>
        <v>23.88</v>
      </c>
      <c r="E9">
        <f>2*32.2</f>
        <v>64.400000000000006</v>
      </c>
    </row>
    <row r="10" spans="3:5" x14ac:dyDescent="0.25">
      <c r="C10" t="s">
        <v>18</v>
      </c>
      <c r="D10">
        <v>7.0830000000000002</v>
      </c>
      <c r="E10">
        <v>26.216999999999999</v>
      </c>
    </row>
    <row r="11" spans="3:5" x14ac:dyDescent="0.25">
      <c r="C11" t="s">
        <v>19</v>
      </c>
      <c r="D11">
        <v>44.500000000000007</v>
      </c>
      <c r="E11">
        <v>6.05</v>
      </c>
    </row>
    <row r="12" spans="3:5" x14ac:dyDescent="0.25">
      <c r="C12" t="s">
        <v>20</v>
      </c>
      <c r="D12">
        <v>24.5</v>
      </c>
      <c r="E12">
        <v>110.1</v>
      </c>
    </row>
    <row r="13" spans="3:5" x14ac:dyDescent="0.25">
      <c r="C13" t="s">
        <v>22</v>
      </c>
      <c r="D13">
        <f>2*12.6</f>
        <v>25.2</v>
      </c>
      <c r="E13">
        <f>2*26.2</f>
        <v>52.4</v>
      </c>
    </row>
    <row r="14" spans="3:5" x14ac:dyDescent="0.25">
      <c r="C14" t="s">
        <v>22</v>
      </c>
      <c r="D14">
        <f>2*12.6</f>
        <v>25.2</v>
      </c>
      <c r="E14">
        <f>2*26.2</f>
        <v>52.4</v>
      </c>
    </row>
    <row r="15" spans="3:5" x14ac:dyDescent="0.25">
      <c r="C15" t="s">
        <v>30</v>
      </c>
      <c r="D15">
        <v>1.2459999999999998</v>
      </c>
      <c r="E15">
        <v>18.512</v>
      </c>
    </row>
    <row r="16" spans="3:5" x14ac:dyDescent="0.25">
      <c r="C16" t="s">
        <v>31</v>
      </c>
      <c r="D16">
        <f>10*0.02</f>
        <v>0.2</v>
      </c>
      <c r="E16">
        <f>10*3.78</f>
        <v>37.799999999999997</v>
      </c>
    </row>
    <row r="17" spans="3:5" x14ac:dyDescent="0.25">
      <c r="C17" t="s">
        <v>32</v>
      </c>
      <c r="D17">
        <f>1.8/12*50</f>
        <v>7.5</v>
      </c>
      <c r="E17">
        <f>7.392/12*50</f>
        <v>30.8</v>
      </c>
    </row>
    <row r="18" spans="3:5" x14ac:dyDescent="0.25">
      <c r="C18" t="s">
        <v>21</v>
      </c>
      <c r="D18">
        <f>SUM(D7:D17)</f>
        <v>179.10699999999997</v>
      </c>
      <c r="E18">
        <f>SUM(E7:E17)</f>
        <v>401.64699999999999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E20"/>
  <sheetViews>
    <sheetView workbookViewId="0">
      <selection activeCell="C11" sqref="C11"/>
    </sheetView>
  </sheetViews>
  <sheetFormatPr defaultRowHeight="13.8" x14ac:dyDescent="0.25"/>
  <cols>
    <col min="3" max="3" width="14.5546875" customWidth="1"/>
    <col min="5" max="5" width="16.21875" customWidth="1"/>
  </cols>
  <sheetData>
    <row r="5" spans="3:5" x14ac:dyDescent="0.25">
      <c r="D5" t="s">
        <v>1</v>
      </c>
      <c r="E5" t="s">
        <v>3</v>
      </c>
    </row>
    <row r="6" spans="3:5" x14ac:dyDescent="0.25">
      <c r="C6" t="s">
        <v>44</v>
      </c>
      <c r="D6">
        <f>4*7.049</f>
        <v>28.196000000000002</v>
      </c>
      <c r="E6">
        <f>4*1.484</f>
        <v>5.9359999999999999</v>
      </c>
    </row>
    <row r="7" spans="3:5" x14ac:dyDescent="0.25">
      <c r="C7" t="s">
        <v>41</v>
      </c>
      <c r="D7">
        <f>3*11.94</f>
        <v>35.82</v>
      </c>
      <c r="E7">
        <f>3*32.2</f>
        <v>96.600000000000009</v>
      </c>
    </row>
    <row r="8" spans="3:5" x14ac:dyDescent="0.25">
      <c r="C8" t="s">
        <v>43</v>
      </c>
      <c r="D8">
        <f>2*1.246</f>
        <v>2.492</v>
      </c>
      <c r="E8">
        <f>2*18.512</f>
        <v>37.024000000000001</v>
      </c>
    </row>
    <row r="9" spans="3:5" x14ac:dyDescent="0.25">
      <c r="C9" t="s">
        <v>42</v>
      </c>
      <c r="D9">
        <f>2*3</f>
        <v>6</v>
      </c>
      <c r="E9">
        <f>2*4.8</f>
        <v>9.6</v>
      </c>
    </row>
    <row r="10" spans="3:5" x14ac:dyDescent="0.25">
      <c r="C10" t="s">
        <v>33</v>
      </c>
      <c r="D10">
        <f>3*12.6</f>
        <v>37.799999999999997</v>
      </c>
      <c r="E10">
        <f>3*26.2</f>
        <v>78.599999999999994</v>
      </c>
    </row>
    <row r="11" spans="3:5" x14ac:dyDescent="0.25">
      <c r="C11" t="s">
        <v>34</v>
      </c>
      <c r="D11">
        <v>12.18</v>
      </c>
      <c r="E11">
        <v>38.400000000000006</v>
      </c>
    </row>
    <row r="12" spans="3:5" x14ac:dyDescent="0.25">
      <c r="C12" t="s">
        <v>36</v>
      </c>
      <c r="D12">
        <v>21.599999999999998</v>
      </c>
      <c r="E12">
        <v>78.75</v>
      </c>
    </row>
    <row r="13" spans="3:5" x14ac:dyDescent="0.25">
      <c r="C13" t="s">
        <v>39</v>
      </c>
      <c r="D13">
        <v>4.9800000000000004</v>
      </c>
      <c r="E13">
        <v>34.86</v>
      </c>
    </row>
    <row r="14" spans="3:5" x14ac:dyDescent="0.25">
      <c r="C14" t="s">
        <v>40</v>
      </c>
      <c r="D14">
        <f>1.8/12*50</f>
        <v>7.5</v>
      </c>
      <c r="E14">
        <f>7.392/12*50</f>
        <v>30.8</v>
      </c>
    </row>
    <row r="20" spans="3:5" x14ac:dyDescent="0.25">
      <c r="C20" t="s">
        <v>21</v>
      </c>
      <c r="D20">
        <f>SUM(D6:D14)</f>
        <v>156.56799999999998</v>
      </c>
      <c r="E20">
        <f>SUM(E6:E14)</f>
        <v>410.57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E14"/>
  <sheetViews>
    <sheetView workbookViewId="0">
      <selection activeCell="F12" sqref="F12"/>
    </sheetView>
  </sheetViews>
  <sheetFormatPr defaultRowHeight="13.8" x14ac:dyDescent="0.25"/>
  <cols>
    <col min="3" max="3" width="15.44140625" customWidth="1"/>
  </cols>
  <sheetData>
    <row r="3" spans="3:5" x14ac:dyDescent="0.25">
      <c r="D3" t="s">
        <v>1</v>
      </c>
      <c r="E3" t="s">
        <v>3</v>
      </c>
    </row>
    <row r="4" spans="3:5" x14ac:dyDescent="0.25">
      <c r="C4" t="s">
        <v>44</v>
      </c>
      <c r="D4">
        <f>4*7.049</f>
        <v>28.196000000000002</v>
      </c>
      <c r="E4">
        <f>4*1.484</f>
        <v>5.9359999999999999</v>
      </c>
    </row>
    <row r="5" spans="3:5" x14ac:dyDescent="0.25">
      <c r="C5" t="s">
        <v>41</v>
      </c>
      <c r="D5">
        <f>3*11.94</f>
        <v>35.82</v>
      </c>
      <c r="E5">
        <f>3*32.2</f>
        <v>96.600000000000009</v>
      </c>
    </row>
    <row r="6" spans="3:5" x14ac:dyDescent="0.25">
      <c r="C6" t="s">
        <v>43</v>
      </c>
      <c r="D6">
        <f>2*1.246</f>
        <v>2.492</v>
      </c>
      <c r="E6">
        <f>2*18.512</f>
        <v>37.024000000000001</v>
      </c>
    </row>
    <row r="7" spans="3:5" x14ac:dyDescent="0.25">
      <c r="C7" t="s">
        <v>42</v>
      </c>
      <c r="D7">
        <f>2*3</f>
        <v>6</v>
      </c>
      <c r="E7">
        <f>2*4.8</f>
        <v>9.6</v>
      </c>
    </row>
    <row r="8" spans="3:5" x14ac:dyDescent="0.25">
      <c r="C8" t="s">
        <v>45</v>
      </c>
      <c r="D8">
        <f>2*4.98</f>
        <v>9.9600000000000009</v>
      </c>
      <c r="E8">
        <f>2*34.86</f>
        <v>69.72</v>
      </c>
    </row>
    <row r="9" spans="3:5" x14ac:dyDescent="0.25">
      <c r="C9" t="s">
        <v>43</v>
      </c>
      <c r="D9">
        <f>2*1.246</f>
        <v>2.492</v>
      </c>
      <c r="E9">
        <f>2*18.512</f>
        <v>37.024000000000001</v>
      </c>
    </row>
    <row r="10" spans="3:5" x14ac:dyDescent="0.25">
      <c r="C10" t="s">
        <v>46</v>
      </c>
      <c r="D10">
        <f>5*2.72</f>
        <v>13.600000000000001</v>
      </c>
      <c r="E10">
        <f>5*13.76</f>
        <v>68.8</v>
      </c>
    </row>
    <row r="11" spans="3:5" x14ac:dyDescent="0.25">
      <c r="C11" t="s">
        <v>48</v>
      </c>
      <c r="D11">
        <f>3.5*2.7</f>
        <v>9.4500000000000011</v>
      </c>
      <c r="E11">
        <f>2.5*24.2</f>
        <v>60.5</v>
      </c>
    </row>
    <row r="12" spans="3:5" x14ac:dyDescent="0.25">
      <c r="C12" t="s">
        <v>47</v>
      </c>
      <c r="D12">
        <f>2*12.6</f>
        <v>25.2</v>
      </c>
      <c r="E12">
        <f>2*26.2</f>
        <v>52.4</v>
      </c>
    </row>
    <row r="14" spans="3:5" x14ac:dyDescent="0.25">
      <c r="C14" t="s">
        <v>21</v>
      </c>
      <c r="D14">
        <f>SUM(D4:D13)</f>
        <v>133.21000000000004</v>
      </c>
      <c r="E14">
        <f>SUM(E4:E13)</f>
        <v>437.60399999999998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E14"/>
  <sheetViews>
    <sheetView workbookViewId="0">
      <selection activeCell="C3" sqref="C3:E14"/>
    </sheetView>
  </sheetViews>
  <sheetFormatPr defaultRowHeight="13.8" x14ac:dyDescent="0.25"/>
  <cols>
    <col min="3" max="3" width="17.77734375" customWidth="1"/>
  </cols>
  <sheetData>
    <row r="3" spans="3:5" x14ac:dyDescent="0.25">
      <c r="D3" t="s">
        <v>1</v>
      </c>
      <c r="E3" t="s">
        <v>3</v>
      </c>
    </row>
    <row r="4" spans="3:5" x14ac:dyDescent="0.25">
      <c r="C4" t="s">
        <v>44</v>
      </c>
      <c r="D4">
        <f>4*7.049</f>
        <v>28.196000000000002</v>
      </c>
      <c r="E4">
        <f>4*1.484</f>
        <v>5.9359999999999999</v>
      </c>
    </row>
    <row r="5" spans="3:5" x14ac:dyDescent="0.25">
      <c r="C5" t="s">
        <v>41</v>
      </c>
      <c r="D5">
        <f>3*11.94</f>
        <v>35.82</v>
      </c>
      <c r="E5">
        <f>3*32.2</f>
        <v>96.600000000000009</v>
      </c>
    </row>
    <row r="6" spans="3:5" x14ac:dyDescent="0.25">
      <c r="C6" t="s">
        <v>51</v>
      </c>
      <c r="D6">
        <f>4*1.246</f>
        <v>4.984</v>
      </c>
      <c r="E6">
        <f>4*18.512</f>
        <v>74.048000000000002</v>
      </c>
    </row>
    <row r="7" spans="3:5" x14ac:dyDescent="0.25">
      <c r="C7" t="s">
        <v>42</v>
      </c>
      <c r="D7">
        <f>2*3</f>
        <v>6</v>
      </c>
      <c r="E7">
        <f>2*4.8</f>
        <v>9.6</v>
      </c>
    </row>
    <row r="8" spans="3:5" x14ac:dyDescent="0.25">
      <c r="C8" t="s">
        <v>45</v>
      </c>
      <c r="D8">
        <f>2*4.98</f>
        <v>9.9600000000000009</v>
      </c>
      <c r="E8">
        <f>2*34.86</f>
        <v>69.72</v>
      </c>
    </row>
    <row r="9" spans="3:5" x14ac:dyDescent="0.25">
      <c r="C9" t="s">
        <v>34</v>
      </c>
      <c r="D9">
        <v>12.18</v>
      </c>
      <c r="E9">
        <v>38.400000000000006</v>
      </c>
    </row>
    <row r="10" spans="3:5" x14ac:dyDescent="0.25">
      <c r="C10" t="s">
        <v>36</v>
      </c>
      <c r="D10">
        <v>21.599999999999998</v>
      </c>
      <c r="E10">
        <v>78.75</v>
      </c>
    </row>
    <row r="11" spans="3:5" x14ac:dyDescent="0.25">
      <c r="C11" t="s">
        <v>49</v>
      </c>
      <c r="D11">
        <f>3*1.8</f>
        <v>5.4</v>
      </c>
      <c r="E11">
        <f>3*7.392</f>
        <v>22.176000000000002</v>
      </c>
    </row>
    <row r="12" spans="3:5" x14ac:dyDescent="0.25">
      <c r="C12" t="s">
        <v>50</v>
      </c>
      <c r="D12">
        <v>12.6</v>
      </c>
      <c r="E12">
        <v>26.2</v>
      </c>
    </row>
    <row r="14" spans="3:5" x14ac:dyDescent="0.25">
      <c r="C14" t="s">
        <v>21</v>
      </c>
      <c r="D14">
        <f>SUM(D4:D13)</f>
        <v>136.74</v>
      </c>
      <c r="E14">
        <f>SUM(E4:E13)</f>
        <v>421.42999999999995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E14"/>
  <sheetViews>
    <sheetView workbookViewId="0"/>
  </sheetViews>
  <sheetFormatPr defaultRowHeight="13.8" x14ac:dyDescent="0.25"/>
  <cols>
    <col min="3" max="3" width="22.21875" customWidth="1"/>
    <col min="5" max="5" width="18.33203125" customWidth="1"/>
  </cols>
  <sheetData>
    <row r="3" spans="3:5" x14ac:dyDescent="0.25">
      <c r="D3" t="s">
        <v>1</v>
      </c>
      <c r="E3" t="s">
        <v>3</v>
      </c>
    </row>
    <row r="4" spans="3:5" x14ac:dyDescent="0.25">
      <c r="C4" t="s">
        <v>44</v>
      </c>
      <c r="D4">
        <f>4*7.049</f>
        <v>28.196000000000002</v>
      </c>
      <c r="E4">
        <f>4*1.484</f>
        <v>5.9359999999999999</v>
      </c>
    </row>
    <row r="5" spans="3:5" x14ac:dyDescent="0.25">
      <c r="C5" t="s">
        <v>57</v>
      </c>
      <c r="D5">
        <f>3*11.94</f>
        <v>35.82</v>
      </c>
      <c r="E5">
        <f>3*32.2</f>
        <v>96.600000000000009</v>
      </c>
    </row>
    <row r="6" spans="3:5" x14ac:dyDescent="0.25">
      <c r="C6" t="s">
        <v>52</v>
      </c>
      <c r="D6">
        <f>4*1.246</f>
        <v>4.984</v>
      </c>
      <c r="E6">
        <f>4*18.512</f>
        <v>74.048000000000002</v>
      </c>
    </row>
    <row r="7" spans="3:5" x14ac:dyDescent="0.25">
      <c r="C7" t="s">
        <v>42</v>
      </c>
      <c r="D7">
        <f>2*3</f>
        <v>6</v>
      </c>
      <c r="E7">
        <f>2*4.8</f>
        <v>9.6</v>
      </c>
    </row>
    <row r="8" spans="3:5" x14ac:dyDescent="0.25">
      <c r="C8" t="s">
        <v>56</v>
      </c>
      <c r="D8">
        <f>1*4.98</f>
        <v>4.9800000000000004</v>
      </c>
      <c r="E8">
        <f>1*34.86</f>
        <v>34.86</v>
      </c>
    </row>
    <row r="9" spans="3:5" x14ac:dyDescent="0.25">
      <c r="C9" t="s">
        <v>46</v>
      </c>
      <c r="D9">
        <f>5*2.72</f>
        <v>13.600000000000001</v>
      </c>
      <c r="E9">
        <f>5*13.76</f>
        <v>68.8</v>
      </c>
    </row>
    <row r="10" spans="3:5" x14ac:dyDescent="0.25">
      <c r="C10" t="s">
        <v>54</v>
      </c>
      <c r="D10">
        <v>12.48</v>
      </c>
      <c r="E10">
        <v>62.070000000000007</v>
      </c>
    </row>
    <row r="11" spans="3:5" x14ac:dyDescent="0.25">
      <c r="C11" t="s">
        <v>22</v>
      </c>
      <c r="D11">
        <f>2*12.6</f>
        <v>25.2</v>
      </c>
      <c r="E11">
        <f>2*26.2</f>
        <v>52.4</v>
      </c>
    </row>
    <row r="14" spans="3:5" x14ac:dyDescent="0.25">
      <c r="C14" t="s">
        <v>21</v>
      </c>
      <c r="D14">
        <f>SUM(D4:D13)</f>
        <v>131.26000000000002</v>
      </c>
      <c r="E14">
        <f>SUM(E4:E13)</f>
        <v>404.31399999999996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E14"/>
  <sheetViews>
    <sheetView workbookViewId="0">
      <selection activeCell="D9" sqref="D9:E9"/>
    </sheetView>
  </sheetViews>
  <sheetFormatPr defaultRowHeight="13.8" x14ac:dyDescent="0.25"/>
  <cols>
    <col min="3" max="3" width="22.21875" customWidth="1"/>
    <col min="5" max="5" width="18.33203125" customWidth="1"/>
  </cols>
  <sheetData>
    <row r="3" spans="3:5" x14ac:dyDescent="0.25">
      <c r="D3" t="s">
        <v>1</v>
      </c>
      <c r="E3" t="s">
        <v>3</v>
      </c>
    </row>
    <row r="4" spans="3:5" x14ac:dyDescent="0.25">
      <c r="C4" t="s">
        <v>44</v>
      </c>
      <c r="D4">
        <f>4*7.049</f>
        <v>28.196000000000002</v>
      </c>
      <c r="E4">
        <f>4*1.484</f>
        <v>5.9359999999999999</v>
      </c>
    </row>
    <row r="5" spans="3:5" x14ac:dyDescent="0.25">
      <c r="C5" t="s">
        <v>41</v>
      </c>
      <c r="D5">
        <f>3*11.94</f>
        <v>35.82</v>
      </c>
      <c r="E5">
        <f>3*32.2</f>
        <v>96.600000000000009</v>
      </c>
    </row>
    <row r="6" spans="3:5" x14ac:dyDescent="0.25">
      <c r="C6" t="s">
        <v>51</v>
      </c>
      <c r="D6">
        <f>4*1.246</f>
        <v>4.984</v>
      </c>
      <c r="E6">
        <f>4*18.512</f>
        <v>74.048000000000002</v>
      </c>
    </row>
    <row r="7" spans="3:5" x14ac:dyDescent="0.25">
      <c r="C7" t="s">
        <v>42</v>
      </c>
      <c r="D7">
        <f>2*3</f>
        <v>6</v>
      </c>
      <c r="E7">
        <f>2*4.8</f>
        <v>9.6</v>
      </c>
    </row>
    <row r="8" spans="3:5" x14ac:dyDescent="0.25">
      <c r="C8" t="s">
        <v>59</v>
      </c>
      <c r="D8">
        <f>2*4.98</f>
        <v>9.9600000000000009</v>
      </c>
      <c r="E8">
        <f>2*34.86</f>
        <v>69.72</v>
      </c>
    </row>
    <row r="9" spans="3:5" x14ac:dyDescent="0.25">
      <c r="C9" t="s">
        <v>46</v>
      </c>
      <c r="D9">
        <f>5*2.72</f>
        <v>13.600000000000001</v>
      </c>
      <c r="E9">
        <f>5*13.76</f>
        <v>68.8</v>
      </c>
    </row>
    <row r="10" spans="3:5" x14ac:dyDescent="0.25">
      <c r="C10" t="s">
        <v>34</v>
      </c>
      <c r="D10">
        <v>12.18</v>
      </c>
      <c r="E10">
        <v>38.400000000000006</v>
      </c>
    </row>
    <row r="11" spans="3:5" x14ac:dyDescent="0.25">
      <c r="C11" t="s">
        <v>22</v>
      </c>
      <c r="D11">
        <f>2*12.6</f>
        <v>25.2</v>
      </c>
      <c r="E11">
        <f>2*26.2</f>
        <v>52.4</v>
      </c>
    </row>
    <row r="12" spans="3:5" x14ac:dyDescent="0.25">
      <c r="C12" t="s">
        <v>58</v>
      </c>
      <c r="D12">
        <f>3*1.8</f>
        <v>5.4</v>
      </c>
      <c r="E12">
        <f>3*7.392</f>
        <v>22.176000000000002</v>
      </c>
    </row>
    <row r="14" spans="3:5" x14ac:dyDescent="0.25">
      <c r="C14" t="s">
        <v>21</v>
      </c>
      <c r="D14">
        <f>SUM(D4:D13)</f>
        <v>141.34</v>
      </c>
      <c r="E14">
        <f>SUM(E4:E13)</f>
        <v>437.68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E16"/>
  <sheetViews>
    <sheetView workbookViewId="0">
      <selection activeCell="C7" sqref="C7:E7"/>
    </sheetView>
  </sheetViews>
  <sheetFormatPr defaultRowHeight="13.8" x14ac:dyDescent="0.25"/>
  <cols>
    <col min="3" max="3" width="22.21875" customWidth="1"/>
    <col min="5" max="5" width="18.33203125" customWidth="1"/>
  </cols>
  <sheetData>
    <row r="3" spans="3:5" x14ac:dyDescent="0.25">
      <c r="D3" t="s">
        <v>1</v>
      </c>
      <c r="E3" t="s">
        <v>3</v>
      </c>
    </row>
    <row r="4" spans="3:5" x14ac:dyDescent="0.25">
      <c r="C4" t="s">
        <v>60</v>
      </c>
      <c r="D4">
        <f>2*7.049</f>
        <v>14.098000000000001</v>
      </c>
      <c r="E4">
        <f>2*1.484</f>
        <v>2.968</v>
      </c>
    </row>
    <row r="5" spans="3:5" x14ac:dyDescent="0.25">
      <c r="C5" t="s">
        <v>41</v>
      </c>
      <c r="D5">
        <f>3*11.94</f>
        <v>35.82</v>
      </c>
      <c r="E5">
        <f>3*32.2</f>
        <v>96.600000000000009</v>
      </c>
    </row>
    <row r="6" spans="3:5" x14ac:dyDescent="0.25">
      <c r="C6" t="s">
        <v>61</v>
      </c>
      <c r="D6">
        <v>5.7</v>
      </c>
      <c r="E6">
        <v>0</v>
      </c>
    </row>
    <row r="7" spans="3:5" x14ac:dyDescent="0.25">
      <c r="C7" t="s">
        <v>62</v>
      </c>
      <c r="D7">
        <f>2*3</f>
        <v>6</v>
      </c>
      <c r="E7">
        <f>2*4.8</f>
        <v>9.6</v>
      </c>
    </row>
    <row r="8" spans="3:5" x14ac:dyDescent="0.25">
      <c r="C8" t="s">
        <v>51</v>
      </c>
      <c r="D8">
        <f>4*1.246</f>
        <v>4.984</v>
      </c>
      <c r="E8">
        <f>4*18.512</f>
        <v>74.048000000000002</v>
      </c>
    </row>
    <row r="9" spans="3:5" x14ac:dyDescent="0.25">
      <c r="C9" t="s">
        <v>45</v>
      </c>
      <c r="D9">
        <f>2*4.98</f>
        <v>9.9600000000000009</v>
      </c>
      <c r="E9">
        <f>2*34.86</f>
        <v>69.72</v>
      </c>
    </row>
    <row r="10" spans="3:5" x14ac:dyDescent="0.25">
      <c r="C10" t="s">
        <v>46</v>
      </c>
      <c r="D10">
        <f>5*2.72</f>
        <v>13.600000000000001</v>
      </c>
      <c r="E10">
        <f>5*13.76</f>
        <v>68.8</v>
      </c>
    </row>
    <row r="11" spans="3:5" x14ac:dyDescent="0.25">
      <c r="C11" t="s">
        <v>13</v>
      </c>
      <c r="D11">
        <v>44.500000000000007</v>
      </c>
      <c r="E11">
        <v>6.05</v>
      </c>
    </row>
    <row r="12" spans="3:5" x14ac:dyDescent="0.25">
      <c r="C12" t="s">
        <v>63</v>
      </c>
      <c r="D12">
        <v>3.9000000000000004</v>
      </c>
      <c r="E12">
        <v>38.4</v>
      </c>
    </row>
    <row r="13" spans="3:5" x14ac:dyDescent="0.25">
      <c r="C13" t="s">
        <v>22</v>
      </c>
      <c r="D13">
        <f>2*12.6</f>
        <v>25.2</v>
      </c>
      <c r="E13">
        <f>2*26.2</f>
        <v>52.4</v>
      </c>
    </row>
    <row r="16" spans="3:5" x14ac:dyDescent="0.25">
      <c r="C16" t="s">
        <v>21</v>
      </c>
      <c r="D16">
        <f>SUM(D4:D15)</f>
        <v>163.762</v>
      </c>
      <c r="E16">
        <f>SUM(E4:E15)</f>
        <v>418.58599999999996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M23"/>
  <sheetViews>
    <sheetView topLeftCell="A4" workbookViewId="0">
      <selection activeCell="I20" sqref="I20:L20"/>
    </sheetView>
  </sheetViews>
  <sheetFormatPr defaultRowHeight="13.8" x14ac:dyDescent="0.25"/>
  <cols>
    <col min="4" max="4" width="12.44140625" customWidth="1"/>
    <col min="9" max="9" width="28.6640625" customWidth="1"/>
    <col min="13" max="13" width="11.44140625" customWidth="1"/>
  </cols>
  <sheetData>
    <row r="5" spans="4:13" x14ac:dyDescent="0.25">
      <c r="E5" t="s">
        <v>0</v>
      </c>
      <c r="F5" t="s">
        <v>2</v>
      </c>
      <c r="G5" t="s">
        <v>4</v>
      </c>
      <c r="J5" t="s">
        <v>0</v>
      </c>
      <c r="K5" t="s">
        <v>2</v>
      </c>
      <c r="L5" t="s">
        <v>4</v>
      </c>
      <c r="M5" t="s">
        <v>75</v>
      </c>
    </row>
    <row r="6" spans="4:13" x14ac:dyDescent="0.25">
      <c r="D6" t="s">
        <v>5</v>
      </c>
      <c r="E6">
        <v>144</v>
      </c>
      <c r="F6">
        <v>13.3</v>
      </c>
      <c r="G6">
        <v>2.8</v>
      </c>
      <c r="I6" t="s">
        <v>72</v>
      </c>
      <c r="J6">
        <f>E6/100*53</f>
        <v>76.319999999999993</v>
      </c>
      <c r="K6">
        <f t="shared" ref="K6:L6" si="0">F6/100*53</f>
        <v>7.0490000000000004</v>
      </c>
      <c r="L6">
        <f t="shared" si="0"/>
        <v>1.4839999999999998</v>
      </c>
    </row>
    <row r="7" spans="4:13" x14ac:dyDescent="0.25">
      <c r="D7" t="s">
        <v>8</v>
      </c>
      <c r="E7">
        <v>15</v>
      </c>
      <c r="F7">
        <v>1.9</v>
      </c>
      <c r="G7">
        <v>0</v>
      </c>
      <c r="I7" t="s">
        <v>7</v>
      </c>
      <c r="J7">
        <f>E7/100*300</f>
        <v>45</v>
      </c>
      <c r="K7">
        <f>F7/100*300</f>
        <v>5.7</v>
      </c>
      <c r="L7">
        <f t="shared" ref="L7" si="1">G7/100*60</f>
        <v>0</v>
      </c>
    </row>
    <row r="8" spans="4:13" x14ac:dyDescent="0.25">
      <c r="D8" t="s">
        <v>9</v>
      </c>
      <c r="E8">
        <v>215.96</v>
      </c>
      <c r="F8">
        <v>11.94</v>
      </c>
      <c r="G8">
        <v>32.200000000000003</v>
      </c>
      <c r="I8" t="s">
        <v>10</v>
      </c>
      <c r="J8">
        <v>215.96</v>
      </c>
      <c r="K8">
        <v>11.94</v>
      </c>
      <c r="L8">
        <v>32.200000000000003</v>
      </c>
    </row>
    <row r="9" spans="4:13" x14ac:dyDescent="0.25">
      <c r="D9" t="s">
        <v>11</v>
      </c>
      <c r="E9">
        <v>168.16</v>
      </c>
      <c r="F9">
        <v>7.87</v>
      </c>
      <c r="G9">
        <v>29.13</v>
      </c>
      <c r="I9" t="s">
        <v>12</v>
      </c>
      <c r="J9">
        <f>E9/100*90</f>
        <v>151.34399999999999</v>
      </c>
      <c r="K9">
        <f t="shared" ref="K9:L9" si="2">F9/100*90</f>
        <v>7.0830000000000002</v>
      </c>
      <c r="L9">
        <f t="shared" si="2"/>
        <v>26.216999999999999</v>
      </c>
    </row>
    <row r="10" spans="4:13" x14ac:dyDescent="0.25">
      <c r="D10" t="s">
        <v>13</v>
      </c>
      <c r="E10">
        <v>178.44</v>
      </c>
      <c r="F10">
        <v>17.8</v>
      </c>
      <c r="G10">
        <v>2.42</v>
      </c>
      <c r="I10" t="s">
        <v>69</v>
      </c>
      <c r="J10">
        <f>E10/100*250</f>
        <v>446.1</v>
      </c>
      <c r="K10">
        <f t="shared" ref="K10:L10" si="3">F10/100*250</f>
        <v>44.500000000000007</v>
      </c>
      <c r="L10">
        <f t="shared" si="3"/>
        <v>6.05</v>
      </c>
    </row>
    <row r="11" spans="4:13" x14ac:dyDescent="0.25">
      <c r="D11" t="s">
        <v>14</v>
      </c>
      <c r="E11">
        <v>148.97</v>
      </c>
      <c r="F11">
        <v>4.9000000000000004</v>
      </c>
      <c r="G11">
        <v>22.02</v>
      </c>
      <c r="I11" t="s">
        <v>70</v>
      </c>
      <c r="J11">
        <f>E11*2.5</f>
        <v>372.42500000000001</v>
      </c>
      <c r="K11">
        <f t="shared" ref="K11:L11" si="4">F11*2.5</f>
        <v>12.25</v>
      </c>
      <c r="L11">
        <f t="shared" si="4"/>
        <v>55.05</v>
      </c>
    </row>
    <row r="12" spans="4:13" x14ac:dyDescent="0.25">
      <c r="D12" t="s">
        <v>95</v>
      </c>
      <c r="E12">
        <v>223</v>
      </c>
      <c r="F12">
        <v>7.4</v>
      </c>
      <c r="G12">
        <v>29.1</v>
      </c>
      <c r="I12" t="s">
        <v>15</v>
      </c>
      <c r="J12">
        <v>223</v>
      </c>
      <c r="K12">
        <v>7.4</v>
      </c>
      <c r="L12">
        <v>29.1</v>
      </c>
    </row>
    <row r="13" spans="4:13" x14ac:dyDescent="0.25">
      <c r="D13" t="s">
        <v>89</v>
      </c>
      <c r="E13">
        <v>840</v>
      </c>
      <c r="F13">
        <v>63</v>
      </c>
      <c r="G13">
        <v>131</v>
      </c>
      <c r="I13" t="s">
        <v>90</v>
      </c>
      <c r="J13">
        <f>E13/5</f>
        <v>168</v>
      </c>
      <c r="K13">
        <f>F13/5</f>
        <v>12.6</v>
      </c>
      <c r="L13">
        <f>G13/5</f>
        <v>26.2</v>
      </c>
    </row>
    <row r="14" spans="4:13" x14ac:dyDescent="0.25">
      <c r="D14" t="s">
        <v>24</v>
      </c>
      <c r="E14">
        <v>93</v>
      </c>
      <c r="F14">
        <v>1.4</v>
      </c>
      <c r="G14">
        <v>20.8</v>
      </c>
      <c r="I14" t="s">
        <v>23</v>
      </c>
      <c r="J14">
        <f>E14/100*89</f>
        <v>82.77000000000001</v>
      </c>
      <c r="K14">
        <f t="shared" ref="K14:L14" si="5">F14/100*89</f>
        <v>1.2459999999999998</v>
      </c>
      <c r="L14">
        <f t="shared" si="5"/>
        <v>18.512</v>
      </c>
    </row>
    <row r="15" spans="4:13" x14ac:dyDescent="0.25">
      <c r="D15" t="s">
        <v>25</v>
      </c>
      <c r="E15">
        <v>321</v>
      </c>
      <c r="F15">
        <v>0.4</v>
      </c>
      <c r="G15">
        <v>75.599999999999994</v>
      </c>
      <c r="I15" t="s">
        <v>26</v>
      </c>
      <c r="J15">
        <f>E15/100*5</f>
        <v>16.05</v>
      </c>
      <c r="K15">
        <f t="shared" ref="K15:L15" si="6">F15/100*5</f>
        <v>0.02</v>
      </c>
      <c r="L15">
        <f t="shared" si="6"/>
        <v>3.7799999999999994</v>
      </c>
    </row>
    <row r="16" spans="4:13" x14ac:dyDescent="0.25">
      <c r="D16" t="s">
        <v>28</v>
      </c>
      <c r="E16">
        <v>377</v>
      </c>
      <c r="F16">
        <v>15</v>
      </c>
      <c r="G16">
        <v>61.6</v>
      </c>
      <c r="I16" t="s">
        <v>27</v>
      </c>
      <c r="J16">
        <f>E16/100*12</f>
        <v>45.24</v>
      </c>
      <c r="K16">
        <f t="shared" ref="K16:L16" si="7">F16/100*12</f>
        <v>1.7999999999999998</v>
      </c>
      <c r="L16">
        <f t="shared" si="7"/>
        <v>7.3919999999999995</v>
      </c>
    </row>
    <row r="17" spans="4:12" x14ac:dyDescent="0.25">
      <c r="I17" t="s">
        <v>29</v>
      </c>
      <c r="J17">
        <v>0</v>
      </c>
      <c r="K17">
        <v>3</v>
      </c>
      <c r="L17">
        <v>4.8</v>
      </c>
    </row>
    <row r="18" spans="4:12" x14ac:dyDescent="0.25">
      <c r="D18" t="s">
        <v>34</v>
      </c>
      <c r="E18">
        <v>128.86000000000001</v>
      </c>
      <c r="F18">
        <v>4.0599999999999996</v>
      </c>
      <c r="G18">
        <v>12.8</v>
      </c>
      <c r="I18" t="s">
        <v>35</v>
      </c>
      <c r="J18">
        <f>E18*3</f>
        <v>386.58000000000004</v>
      </c>
      <c r="K18">
        <f t="shared" ref="K18:L18" si="8">F18*3</f>
        <v>12.18</v>
      </c>
      <c r="L18">
        <f t="shared" si="8"/>
        <v>38.400000000000006</v>
      </c>
    </row>
    <row r="19" spans="4:12" x14ac:dyDescent="0.25">
      <c r="D19" t="s">
        <v>36</v>
      </c>
      <c r="E19">
        <v>142</v>
      </c>
      <c r="F19">
        <v>4.8</v>
      </c>
      <c r="G19">
        <v>17.5</v>
      </c>
      <c r="I19" t="s">
        <v>37</v>
      </c>
      <c r="J19">
        <f>E19*4.5</f>
        <v>639</v>
      </c>
      <c r="K19">
        <f t="shared" ref="K19:L19" si="9">F19*4.5</f>
        <v>21.599999999999998</v>
      </c>
      <c r="L19">
        <f t="shared" si="9"/>
        <v>78.75</v>
      </c>
    </row>
    <row r="20" spans="4:12" x14ac:dyDescent="0.25">
      <c r="D20" t="s">
        <v>55</v>
      </c>
      <c r="E20">
        <v>313</v>
      </c>
      <c r="F20">
        <v>8.3000000000000007</v>
      </c>
      <c r="G20">
        <v>58.1</v>
      </c>
      <c r="I20" t="s">
        <v>38</v>
      </c>
      <c r="J20">
        <f>E20*0.6</f>
        <v>187.79999999999998</v>
      </c>
      <c r="K20">
        <f t="shared" ref="K20:L20" si="10">F20*0.6</f>
        <v>4.9800000000000004</v>
      </c>
      <c r="L20">
        <f t="shared" si="10"/>
        <v>34.86</v>
      </c>
    </row>
    <row r="21" spans="4:12" x14ac:dyDescent="0.25">
      <c r="D21" t="s">
        <v>91</v>
      </c>
      <c r="E21">
        <v>109.26</v>
      </c>
      <c r="F21">
        <v>4.16</v>
      </c>
      <c r="G21">
        <v>20.69</v>
      </c>
      <c r="I21" t="s">
        <v>53</v>
      </c>
      <c r="J21">
        <f>E21*3</f>
        <v>327.78000000000003</v>
      </c>
      <c r="K21">
        <f t="shared" ref="K21" si="11">F21*3</f>
        <v>12.48</v>
      </c>
      <c r="L21">
        <f>G21*3</f>
        <v>62.070000000000007</v>
      </c>
    </row>
    <row r="22" spans="4:12" x14ac:dyDescent="0.25">
      <c r="D22" t="s">
        <v>64</v>
      </c>
      <c r="E22">
        <v>116</v>
      </c>
      <c r="F22">
        <v>2.6</v>
      </c>
      <c r="G22">
        <v>25.6</v>
      </c>
      <c r="I22" t="s">
        <v>63</v>
      </c>
      <c r="J22">
        <f>E22*1.5</f>
        <v>174</v>
      </c>
      <c r="K22">
        <f t="shared" ref="K22:L22" si="12">F22*1.5</f>
        <v>3.9000000000000004</v>
      </c>
      <c r="L22">
        <f t="shared" si="12"/>
        <v>38.400000000000006</v>
      </c>
    </row>
    <row r="23" spans="4:12" x14ac:dyDescent="0.25">
      <c r="D23" t="s">
        <v>66</v>
      </c>
      <c r="E23">
        <v>68</v>
      </c>
      <c r="F23">
        <v>3.97</v>
      </c>
      <c r="G23">
        <v>3.22</v>
      </c>
      <c r="I23" t="s">
        <v>74</v>
      </c>
      <c r="J23">
        <f>2.5*E23</f>
        <v>170</v>
      </c>
      <c r="K23">
        <f t="shared" ref="K23:L23" si="13">2.5*F23</f>
        <v>9.9250000000000007</v>
      </c>
      <c r="L23">
        <f t="shared" si="13"/>
        <v>8.0500000000000007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E15"/>
  <sheetViews>
    <sheetView topLeftCell="B1" workbookViewId="0">
      <selection activeCell="B1" sqref="B1"/>
    </sheetView>
  </sheetViews>
  <sheetFormatPr defaultRowHeight="13.8" x14ac:dyDescent="0.25"/>
  <cols>
    <col min="3" max="3" width="22.21875" customWidth="1"/>
    <col min="5" max="5" width="18.33203125" customWidth="1"/>
  </cols>
  <sheetData>
    <row r="3" spans="3:5" x14ac:dyDescent="0.25">
      <c r="D3" t="s">
        <v>1</v>
      </c>
      <c r="E3" t="s">
        <v>3</v>
      </c>
    </row>
    <row r="4" spans="3:5" x14ac:dyDescent="0.25">
      <c r="C4" t="s">
        <v>60</v>
      </c>
      <c r="D4">
        <f>2*7.049</f>
        <v>14.098000000000001</v>
      </c>
      <c r="E4">
        <f>2*1.484</f>
        <v>2.968</v>
      </c>
    </row>
    <row r="5" spans="3:5" x14ac:dyDescent="0.25">
      <c r="C5" t="s">
        <v>41</v>
      </c>
      <c r="D5">
        <f>3*11.94</f>
        <v>35.82</v>
      </c>
      <c r="E5">
        <f>3*32.2</f>
        <v>96.600000000000009</v>
      </c>
    </row>
    <row r="6" spans="3:5" x14ac:dyDescent="0.25">
      <c r="C6" t="s">
        <v>51</v>
      </c>
      <c r="D6">
        <f>4*1.246</f>
        <v>4.984</v>
      </c>
      <c r="E6">
        <f>4*18.512</f>
        <v>74.048000000000002</v>
      </c>
    </row>
    <row r="7" spans="3:5" x14ac:dyDescent="0.25">
      <c r="C7" t="s">
        <v>71</v>
      </c>
      <c r="D7">
        <f>2*4.98</f>
        <v>9.9600000000000009</v>
      </c>
      <c r="E7">
        <f>2*34.86</f>
        <v>69.72</v>
      </c>
    </row>
    <row r="8" spans="3:5" x14ac:dyDescent="0.25">
      <c r="C8" t="s">
        <v>65</v>
      </c>
      <c r="D8">
        <v>9.9250000000000007</v>
      </c>
      <c r="E8">
        <v>8.0500000000000007</v>
      </c>
    </row>
    <row r="9" spans="3:5" x14ac:dyDescent="0.25">
      <c r="C9" t="s">
        <v>63</v>
      </c>
      <c r="D9">
        <v>3.9000000000000004</v>
      </c>
      <c r="E9">
        <v>38.4</v>
      </c>
    </row>
    <row r="10" spans="3:5" x14ac:dyDescent="0.25">
      <c r="C10" t="s">
        <v>20</v>
      </c>
      <c r="D10">
        <v>12.25</v>
      </c>
      <c r="E10">
        <v>55.05</v>
      </c>
    </row>
    <row r="11" spans="3:5" x14ac:dyDescent="0.25">
      <c r="C11" t="s">
        <v>49</v>
      </c>
      <c r="D11">
        <f>3*1.8</f>
        <v>5.4</v>
      </c>
      <c r="E11">
        <f>3*7.392</f>
        <v>22.176000000000002</v>
      </c>
    </row>
    <row r="12" spans="3:5" x14ac:dyDescent="0.25">
      <c r="C12" t="s">
        <v>22</v>
      </c>
      <c r="D12">
        <f>2*12.6</f>
        <v>25.2</v>
      </c>
      <c r="E12">
        <f>2*26.2</f>
        <v>52.4</v>
      </c>
    </row>
    <row r="13" spans="3:5" x14ac:dyDescent="0.25">
      <c r="C13" t="s">
        <v>101</v>
      </c>
      <c r="D13">
        <f>1*3</f>
        <v>3</v>
      </c>
      <c r="E13">
        <f>1*4.8</f>
        <v>4.8</v>
      </c>
    </row>
    <row r="15" spans="3:5" x14ac:dyDescent="0.25">
      <c r="C15" t="s">
        <v>21</v>
      </c>
      <c r="D15">
        <f>SUM(D4:D14)</f>
        <v>124.53700000000001</v>
      </c>
      <c r="E15">
        <f>SUM(E4:E14)</f>
        <v>424.21199999999999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2"/>
  <sheetViews>
    <sheetView workbookViewId="0"/>
  </sheetViews>
  <sheetFormatPr defaultRowHeight="13.8" x14ac:dyDescent="0.25"/>
  <cols>
    <col min="2" max="2" width="8.88671875" style="1"/>
    <col min="3" max="3" width="24.44140625" customWidth="1"/>
    <col min="4" max="4" width="8.77734375" style="1" customWidth="1"/>
    <col min="5" max="5" width="9.109375" customWidth="1"/>
    <col min="6" max="6" width="10.21875" customWidth="1"/>
    <col min="7" max="7" width="11.6640625" customWidth="1"/>
    <col min="8" max="8" width="8.88671875" style="1"/>
    <col min="11" max="11" width="7.5546875" customWidth="1"/>
  </cols>
  <sheetData>
    <row r="2" spans="2:11" x14ac:dyDescent="0.25">
      <c r="B2" s="2" t="s">
        <v>100</v>
      </c>
      <c r="C2" s="2" t="s">
        <v>98</v>
      </c>
      <c r="D2" s="2" t="s">
        <v>75</v>
      </c>
      <c r="E2" s="2" t="s">
        <v>76</v>
      </c>
      <c r="F2" s="2" t="s">
        <v>1</v>
      </c>
      <c r="G2" s="2" t="s">
        <v>3</v>
      </c>
      <c r="H2" s="2" t="s">
        <v>97</v>
      </c>
      <c r="I2" s="2" t="s">
        <v>76</v>
      </c>
      <c r="J2" s="2" t="s">
        <v>1</v>
      </c>
      <c r="K2" s="2" t="s">
        <v>3</v>
      </c>
    </row>
    <row r="3" spans="2:11" x14ac:dyDescent="0.25">
      <c r="B3" s="3">
        <v>1</v>
      </c>
      <c r="C3" s="4" t="s">
        <v>99</v>
      </c>
      <c r="D3" s="7">
        <v>1</v>
      </c>
      <c r="E3" s="8">
        <v>76.319999999999993</v>
      </c>
      <c r="F3" s="8">
        <v>7.0490000000000004</v>
      </c>
      <c r="G3" s="8">
        <v>1.4839999999999998</v>
      </c>
      <c r="H3" s="3">
        <v>4</v>
      </c>
      <c r="I3" s="4">
        <f>E3*H3</f>
        <v>305.27999999999997</v>
      </c>
      <c r="J3" s="4">
        <f t="shared" ref="J3:J21" si="0">F3*H3</f>
        <v>28.196000000000002</v>
      </c>
      <c r="K3" s="4">
        <f t="shared" ref="K3:K21" si="1">G3*H3</f>
        <v>5.9359999999999991</v>
      </c>
    </row>
    <row r="4" spans="2:11" x14ac:dyDescent="0.25">
      <c r="B4" s="3">
        <v>2</v>
      </c>
      <c r="C4" s="4" t="s">
        <v>77</v>
      </c>
      <c r="D4" s="7">
        <v>1</v>
      </c>
      <c r="E4" s="8">
        <f>45*D4</f>
        <v>45</v>
      </c>
      <c r="F4" s="8">
        <f>5.7*D4</f>
        <v>5.7</v>
      </c>
      <c r="G4" s="8">
        <v>0</v>
      </c>
      <c r="H4" s="3">
        <v>0</v>
      </c>
      <c r="I4" s="4">
        <f t="shared" ref="I4:I19" si="2">E4*H4</f>
        <v>0</v>
      </c>
      <c r="J4" s="4">
        <f t="shared" si="0"/>
        <v>0</v>
      </c>
      <c r="K4" s="4">
        <f t="shared" si="1"/>
        <v>0</v>
      </c>
    </row>
    <row r="5" spans="2:11" x14ac:dyDescent="0.25">
      <c r="B5" s="3">
        <v>3</v>
      </c>
      <c r="C5" s="4" t="s">
        <v>78</v>
      </c>
      <c r="D5" s="7">
        <v>1</v>
      </c>
      <c r="E5" s="8">
        <v>215.96</v>
      </c>
      <c r="F5" s="8">
        <v>11.94</v>
      </c>
      <c r="G5" s="8">
        <v>32.200000000000003</v>
      </c>
      <c r="H5" s="3">
        <v>2</v>
      </c>
      <c r="I5" s="4">
        <f t="shared" si="2"/>
        <v>431.92</v>
      </c>
      <c r="J5" s="4">
        <f t="shared" si="0"/>
        <v>23.88</v>
      </c>
      <c r="K5" s="4">
        <f t="shared" si="1"/>
        <v>64.400000000000006</v>
      </c>
    </row>
    <row r="6" spans="2:11" x14ac:dyDescent="0.25">
      <c r="B6" s="3">
        <v>4</v>
      </c>
      <c r="C6" s="4" t="s">
        <v>79</v>
      </c>
      <c r="D6" s="7">
        <v>1</v>
      </c>
      <c r="E6" s="8">
        <v>151.34399999999999</v>
      </c>
      <c r="F6" s="8">
        <v>7.0830000000000002</v>
      </c>
      <c r="G6" s="8">
        <v>26.216999999999999</v>
      </c>
      <c r="H6" s="3">
        <v>1</v>
      </c>
      <c r="I6" s="4">
        <f t="shared" si="2"/>
        <v>151.34399999999999</v>
      </c>
      <c r="J6" s="4">
        <f t="shared" si="0"/>
        <v>7.0830000000000002</v>
      </c>
      <c r="K6" s="4">
        <f t="shared" si="1"/>
        <v>26.216999999999999</v>
      </c>
    </row>
    <row r="7" spans="2:11" x14ac:dyDescent="0.25">
      <c r="B7" s="3">
        <v>5</v>
      </c>
      <c r="C7" s="4" t="s">
        <v>68</v>
      </c>
      <c r="D7" s="7">
        <v>1</v>
      </c>
      <c r="E7" s="8">
        <v>446.1</v>
      </c>
      <c r="F7" s="8">
        <v>44.500000000000007</v>
      </c>
      <c r="G7" s="8">
        <v>6.05</v>
      </c>
      <c r="H7" s="3">
        <v>0</v>
      </c>
      <c r="I7" s="4">
        <f t="shared" si="2"/>
        <v>0</v>
      </c>
      <c r="J7" s="4">
        <f t="shared" si="0"/>
        <v>0</v>
      </c>
      <c r="K7" s="4">
        <f t="shared" si="1"/>
        <v>0</v>
      </c>
    </row>
    <row r="8" spans="2:11" x14ac:dyDescent="0.25">
      <c r="B8" s="3">
        <v>6</v>
      </c>
      <c r="C8" s="4" t="s">
        <v>103</v>
      </c>
      <c r="D8" s="7">
        <v>1</v>
      </c>
      <c r="E8" s="8">
        <v>372.42500000000001</v>
      </c>
      <c r="F8" s="8">
        <v>12.25</v>
      </c>
      <c r="G8" s="8">
        <v>55.05</v>
      </c>
      <c r="H8" s="3">
        <v>0</v>
      </c>
      <c r="I8" s="4">
        <f t="shared" si="2"/>
        <v>0</v>
      </c>
      <c r="J8" s="4">
        <f t="shared" si="0"/>
        <v>0</v>
      </c>
      <c r="K8" s="4">
        <f t="shared" si="1"/>
        <v>0</v>
      </c>
    </row>
    <row r="9" spans="2:11" x14ac:dyDescent="0.25">
      <c r="B9" s="3">
        <v>7</v>
      </c>
      <c r="C9" s="4" t="s">
        <v>96</v>
      </c>
      <c r="D9" s="7">
        <v>1</v>
      </c>
      <c r="E9" s="8">
        <v>223</v>
      </c>
      <c r="F9" s="8">
        <v>7.4</v>
      </c>
      <c r="G9" s="8">
        <v>29.1</v>
      </c>
      <c r="H9" s="3">
        <v>0</v>
      </c>
      <c r="I9" s="4">
        <f t="shared" si="2"/>
        <v>0</v>
      </c>
      <c r="J9" s="4">
        <f t="shared" si="0"/>
        <v>0</v>
      </c>
      <c r="K9" s="4">
        <f t="shared" si="1"/>
        <v>0</v>
      </c>
    </row>
    <row r="10" spans="2:11" x14ac:dyDescent="0.25">
      <c r="B10" s="3">
        <v>8</v>
      </c>
      <c r="C10" s="4" t="s">
        <v>90</v>
      </c>
      <c r="D10" s="7">
        <v>1</v>
      </c>
      <c r="E10" s="8">
        <v>168</v>
      </c>
      <c r="F10" s="8">
        <v>12.6</v>
      </c>
      <c r="G10" s="8">
        <v>26.2</v>
      </c>
      <c r="H10" s="3">
        <v>2</v>
      </c>
      <c r="I10" s="4">
        <f t="shared" si="2"/>
        <v>336</v>
      </c>
      <c r="J10" s="4">
        <f t="shared" si="0"/>
        <v>25.2</v>
      </c>
      <c r="K10" s="4">
        <f t="shared" si="1"/>
        <v>52.4</v>
      </c>
    </row>
    <row r="11" spans="2:11" x14ac:dyDescent="0.25">
      <c r="B11" s="3">
        <v>9</v>
      </c>
      <c r="C11" s="4" t="s">
        <v>80</v>
      </c>
      <c r="D11" s="7">
        <v>1</v>
      </c>
      <c r="E11" s="8">
        <v>82.77000000000001</v>
      </c>
      <c r="F11" s="8">
        <v>1.2459999999999998</v>
      </c>
      <c r="G11" s="8">
        <v>18.512</v>
      </c>
      <c r="H11" s="3">
        <v>4</v>
      </c>
      <c r="I11" s="4">
        <f t="shared" si="2"/>
        <v>331.08000000000004</v>
      </c>
      <c r="J11" s="4">
        <f t="shared" si="0"/>
        <v>4.9839999999999991</v>
      </c>
      <c r="K11" s="4">
        <f t="shared" si="1"/>
        <v>74.048000000000002</v>
      </c>
    </row>
    <row r="12" spans="2:11" x14ac:dyDescent="0.25">
      <c r="B12" s="3">
        <v>10</v>
      </c>
      <c r="C12" s="4" t="s">
        <v>81</v>
      </c>
      <c r="D12" s="7">
        <v>1</v>
      </c>
      <c r="E12" s="8">
        <v>16.05</v>
      </c>
      <c r="F12" s="8">
        <v>0.02</v>
      </c>
      <c r="G12" s="8">
        <v>3.7799999999999994</v>
      </c>
      <c r="H12" s="3">
        <v>0</v>
      </c>
      <c r="I12" s="4">
        <f t="shared" si="2"/>
        <v>0</v>
      </c>
      <c r="J12" s="4">
        <f t="shared" si="0"/>
        <v>0</v>
      </c>
      <c r="K12" s="4">
        <f t="shared" si="1"/>
        <v>0</v>
      </c>
    </row>
    <row r="13" spans="2:11" x14ac:dyDescent="0.25">
      <c r="B13" s="3">
        <v>11</v>
      </c>
      <c r="C13" s="4" t="s">
        <v>82</v>
      </c>
      <c r="D13" s="7">
        <v>1</v>
      </c>
      <c r="E13" s="8">
        <v>45.24</v>
      </c>
      <c r="F13" s="8">
        <v>1.7999999999999998</v>
      </c>
      <c r="G13" s="8">
        <v>7.3919999999999995</v>
      </c>
      <c r="H13" s="3">
        <v>4</v>
      </c>
      <c r="I13" s="4">
        <f t="shared" si="2"/>
        <v>180.96</v>
      </c>
      <c r="J13" s="4">
        <f t="shared" si="0"/>
        <v>7.1999999999999993</v>
      </c>
      <c r="K13" s="4">
        <f t="shared" si="1"/>
        <v>29.567999999999998</v>
      </c>
    </row>
    <row r="14" spans="2:11" x14ac:dyDescent="0.25">
      <c r="B14" s="3">
        <v>12</v>
      </c>
      <c r="C14" s="4" t="s">
        <v>83</v>
      </c>
      <c r="D14" s="7">
        <v>1</v>
      </c>
      <c r="E14" s="8">
        <v>0</v>
      </c>
      <c r="F14" s="8">
        <v>3</v>
      </c>
      <c r="G14" s="8">
        <v>4.8</v>
      </c>
      <c r="H14" s="3">
        <v>2</v>
      </c>
      <c r="I14" s="4">
        <f t="shared" si="2"/>
        <v>0</v>
      </c>
      <c r="J14" s="4">
        <f t="shared" si="0"/>
        <v>6</v>
      </c>
      <c r="K14" s="4">
        <f t="shared" si="1"/>
        <v>9.6</v>
      </c>
    </row>
    <row r="15" spans="2:11" x14ac:dyDescent="0.25">
      <c r="B15" s="3">
        <v>13</v>
      </c>
      <c r="C15" s="4" t="s">
        <v>84</v>
      </c>
      <c r="D15" s="7">
        <v>1</v>
      </c>
      <c r="E15" s="8">
        <v>386.58000000000004</v>
      </c>
      <c r="F15" s="8">
        <v>12.18</v>
      </c>
      <c r="G15" s="8">
        <v>38.4</v>
      </c>
      <c r="H15" s="3">
        <v>1</v>
      </c>
      <c r="I15" s="4">
        <f t="shared" si="2"/>
        <v>386.58000000000004</v>
      </c>
      <c r="J15" s="4">
        <f t="shared" si="0"/>
        <v>12.18</v>
      </c>
      <c r="K15" s="4">
        <f t="shared" si="1"/>
        <v>38.4</v>
      </c>
    </row>
    <row r="16" spans="2:11" x14ac:dyDescent="0.25">
      <c r="B16" s="3">
        <v>14</v>
      </c>
      <c r="C16" s="4" t="s">
        <v>85</v>
      </c>
      <c r="D16" s="7">
        <v>1</v>
      </c>
      <c r="E16" s="8">
        <v>639</v>
      </c>
      <c r="F16" s="8">
        <v>21.599999999999998</v>
      </c>
      <c r="G16" s="8">
        <v>78.75</v>
      </c>
      <c r="H16" s="3">
        <v>0</v>
      </c>
      <c r="I16" s="4">
        <f t="shared" si="2"/>
        <v>0</v>
      </c>
      <c r="J16" s="4">
        <f t="shared" si="0"/>
        <v>0</v>
      </c>
      <c r="K16" s="4">
        <f t="shared" si="1"/>
        <v>0</v>
      </c>
    </row>
    <row r="17" spans="2:11" x14ac:dyDescent="0.25">
      <c r="B17" s="3">
        <v>15</v>
      </c>
      <c r="C17" s="4" t="s">
        <v>86</v>
      </c>
      <c r="D17" s="7">
        <v>1</v>
      </c>
      <c r="E17" s="8">
        <v>187.79999999999998</v>
      </c>
      <c r="F17" s="8">
        <v>4.9800000000000004</v>
      </c>
      <c r="G17" s="8">
        <v>34.86</v>
      </c>
      <c r="H17" s="3">
        <v>2</v>
      </c>
      <c r="I17" s="4">
        <f t="shared" si="2"/>
        <v>375.59999999999997</v>
      </c>
      <c r="J17" s="4">
        <f t="shared" si="0"/>
        <v>9.9600000000000009</v>
      </c>
      <c r="K17" s="4">
        <f t="shared" si="1"/>
        <v>69.72</v>
      </c>
    </row>
    <row r="18" spans="2:11" x14ac:dyDescent="0.25">
      <c r="B18" s="3">
        <v>16</v>
      </c>
      <c r="C18" s="4" t="s">
        <v>87</v>
      </c>
      <c r="D18" s="7">
        <v>1</v>
      </c>
      <c r="E18" s="8">
        <v>327.78000000000003</v>
      </c>
      <c r="F18" s="8">
        <v>12.48</v>
      </c>
      <c r="G18" s="8">
        <v>62.070000000000007</v>
      </c>
      <c r="H18" s="3">
        <v>0</v>
      </c>
      <c r="I18" s="4">
        <f t="shared" si="2"/>
        <v>0</v>
      </c>
      <c r="J18" s="4">
        <f t="shared" si="0"/>
        <v>0</v>
      </c>
      <c r="K18" s="4">
        <f t="shared" si="1"/>
        <v>0</v>
      </c>
    </row>
    <row r="19" spans="2:11" x14ac:dyDescent="0.25">
      <c r="B19" s="3">
        <v>17</v>
      </c>
      <c r="C19" s="4" t="s">
        <v>88</v>
      </c>
      <c r="D19" s="7">
        <v>1</v>
      </c>
      <c r="E19" s="8">
        <v>174</v>
      </c>
      <c r="F19" s="8">
        <v>3.9000000000000004</v>
      </c>
      <c r="G19" s="8">
        <v>38.400000000000006</v>
      </c>
      <c r="H19" s="3">
        <v>0</v>
      </c>
      <c r="I19" s="4">
        <f t="shared" si="2"/>
        <v>0</v>
      </c>
      <c r="J19" s="4">
        <f t="shared" si="0"/>
        <v>0</v>
      </c>
      <c r="K19" s="4">
        <f t="shared" si="1"/>
        <v>0</v>
      </c>
    </row>
    <row r="20" spans="2:11" x14ac:dyDescent="0.25">
      <c r="B20" s="3">
        <v>18</v>
      </c>
      <c r="C20" s="4" t="s">
        <v>102</v>
      </c>
      <c r="D20" s="7">
        <v>1</v>
      </c>
      <c r="E20" s="8">
        <v>0</v>
      </c>
      <c r="F20" s="8">
        <f>2.5*2.72</f>
        <v>6.8000000000000007</v>
      </c>
      <c r="G20" s="8">
        <f>2.5*13.76</f>
        <v>34.4</v>
      </c>
      <c r="H20" s="3">
        <v>1</v>
      </c>
      <c r="I20" s="4">
        <f>E20*H20</f>
        <v>0</v>
      </c>
      <c r="J20" s="4">
        <f>F20*H20</f>
        <v>6.8000000000000007</v>
      </c>
      <c r="K20" s="4">
        <f>G20*H20</f>
        <v>34.4</v>
      </c>
    </row>
    <row r="21" spans="2:11" x14ac:dyDescent="0.25">
      <c r="B21" s="3">
        <v>19</v>
      </c>
      <c r="C21" s="4" t="s">
        <v>73</v>
      </c>
      <c r="D21" s="7">
        <v>1</v>
      </c>
      <c r="E21" s="8">
        <v>170</v>
      </c>
      <c r="F21" s="8">
        <v>9.9250000000000007</v>
      </c>
      <c r="G21" s="8">
        <v>8.0500000000000007</v>
      </c>
      <c r="H21" s="3">
        <v>0</v>
      </c>
      <c r="I21" s="4">
        <f>E21*H21</f>
        <v>0</v>
      </c>
      <c r="J21" s="4">
        <f t="shared" si="0"/>
        <v>0</v>
      </c>
      <c r="K21" s="4">
        <f t="shared" si="1"/>
        <v>0</v>
      </c>
    </row>
    <row r="22" spans="2:11" x14ac:dyDescent="0.25">
      <c r="B22" s="5"/>
      <c r="C22" s="6" t="s">
        <v>93</v>
      </c>
      <c r="D22" s="9"/>
      <c r="E22" s="10"/>
      <c r="F22" s="10"/>
      <c r="G22" s="10"/>
      <c r="H22" s="11"/>
      <c r="I22" s="6">
        <f>SUM(I3:I21)</f>
        <v>2498.7640000000001</v>
      </c>
      <c r="J22" s="6">
        <f>SUM(J3:J21)</f>
        <v>131.483</v>
      </c>
      <c r="K22" s="6">
        <f>SUM(K3:K21)</f>
        <v>404.68899999999996</v>
      </c>
    </row>
  </sheetData>
  <mergeCells count="1">
    <mergeCell ref="D22:H22"/>
  </mergeCells>
  <phoneticPr fontId="1" type="noConversion"/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2"/>
  <sheetViews>
    <sheetView workbookViewId="0"/>
  </sheetViews>
  <sheetFormatPr defaultRowHeight="13.8" x14ac:dyDescent="0.25"/>
  <cols>
    <col min="2" max="2" width="8.88671875" style="1"/>
    <col min="3" max="3" width="24.44140625" customWidth="1"/>
    <col min="4" max="4" width="8.77734375" style="1" customWidth="1"/>
    <col min="5" max="5" width="9.109375" customWidth="1"/>
    <col min="6" max="6" width="10.21875" customWidth="1"/>
    <col min="7" max="7" width="11.6640625" customWidth="1"/>
    <col min="8" max="8" width="8.88671875" style="1"/>
    <col min="11" max="11" width="7.5546875" customWidth="1"/>
  </cols>
  <sheetData>
    <row r="2" spans="2:11" x14ac:dyDescent="0.25">
      <c r="B2" s="2" t="s">
        <v>100</v>
      </c>
      <c r="C2" s="2" t="s">
        <v>98</v>
      </c>
      <c r="D2" s="2" t="s">
        <v>75</v>
      </c>
      <c r="E2" s="2" t="s">
        <v>76</v>
      </c>
      <c r="F2" s="2" t="s">
        <v>1</v>
      </c>
      <c r="G2" s="2" t="s">
        <v>3</v>
      </c>
      <c r="H2" s="2" t="s">
        <v>97</v>
      </c>
      <c r="I2" s="2" t="s">
        <v>76</v>
      </c>
      <c r="J2" s="2" t="s">
        <v>1</v>
      </c>
      <c r="K2" s="2" t="s">
        <v>3</v>
      </c>
    </row>
    <row r="3" spans="2:11" x14ac:dyDescent="0.25">
      <c r="B3" s="3">
        <v>1</v>
      </c>
      <c r="C3" s="4" t="s">
        <v>99</v>
      </c>
      <c r="D3" s="7">
        <v>1</v>
      </c>
      <c r="E3" s="8">
        <v>76.319999999999993</v>
      </c>
      <c r="F3" s="8">
        <v>7.0490000000000004</v>
      </c>
      <c r="G3" s="8">
        <v>1.4839999999999998</v>
      </c>
      <c r="H3" s="3">
        <v>4</v>
      </c>
      <c r="I3" s="4">
        <f>E3*H3</f>
        <v>305.27999999999997</v>
      </c>
      <c r="J3" s="4">
        <f t="shared" ref="J3:J21" si="0">F3*H3</f>
        <v>28.196000000000002</v>
      </c>
      <c r="K3" s="4">
        <f t="shared" ref="K3:K21" si="1">G3*H3</f>
        <v>5.9359999999999991</v>
      </c>
    </row>
    <row r="4" spans="2:11" x14ac:dyDescent="0.25">
      <c r="B4" s="3">
        <v>2</v>
      </c>
      <c r="C4" s="4" t="s">
        <v>77</v>
      </c>
      <c r="D4" s="7">
        <v>1</v>
      </c>
      <c r="E4" s="8">
        <f>45*D4</f>
        <v>45</v>
      </c>
      <c r="F4" s="8">
        <f>5.7*D4</f>
        <v>5.7</v>
      </c>
      <c r="G4" s="8">
        <v>0</v>
      </c>
      <c r="H4" s="3">
        <v>0</v>
      </c>
      <c r="I4" s="4">
        <f t="shared" ref="I4:I19" si="2">E4*H4</f>
        <v>0</v>
      </c>
      <c r="J4" s="4">
        <f t="shared" si="0"/>
        <v>0</v>
      </c>
      <c r="K4" s="4">
        <f t="shared" si="1"/>
        <v>0</v>
      </c>
    </row>
    <row r="5" spans="2:11" x14ac:dyDescent="0.25">
      <c r="B5" s="3">
        <v>3</v>
      </c>
      <c r="C5" s="4" t="s">
        <v>78</v>
      </c>
      <c r="D5" s="7">
        <v>1</v>
      </c>
      <c r="E5" s="8">
        <v>215.96</v>
      </c>
      <c r="F5" s="8">
        <v>11.94</v>
      </c>
      <c r="G5" s="8">
        <v>32.200000000000003</v>
      </c>
      <c r="H5" s="3">
        <v>3</v>
      </c>
      <c r="I5" s="4">
        <f t="shared" si="2"/>
        <v>647.88</v>
      </c>
      <c r="J5" s="4">
        <f t="shared" si="0"/>
        <v>35.82</v>
      </c>
      <c r="K5" s="4">
        <f t="shared" si="1"/>
        <v>96.600000000000009</v>
      </c>
    </row>
    <row r="6" spans="2:11" x14ac:dyDescent="0.25">
      <c r="B6" s="3">
        <v>4</v>
      </c>
      <c r="C6" s="4" t="s">
        <v>79</v>
      </c>
      <c r="D6" s="7">
        <v>1</v>
      </c>
      <c r="E6" s="8">
        <v>151.34399999999999</v>
      </c>
      <c r="F6" s="8">
        <v>7.0830000000000002</v>
      </c>
      <c r="G6" s="8">
        <v>26.216999999999999</v>
      </c>
      <c r="H6" s="3">
        <v>0</v>
      </c>
      <c r="I6" s="4">
        <f t="shared" si="2"/>
        <v>0</v>
      </c>
      <c r="J6" s="4">
        <f t="shared" si="0"/>
        <v>0</v>
      </c>
      <c r="K6" s="4">
        <f t="shared" si="1"/>
        <v>0</v>
      </c>
    </row>
    <row r="7" spans="2:11" x14ac:dyDescent="0.25">
      <c r="B7" s="3">
        <v>5</v>
      </c>
      <c r="C7" s="4" t="s">
        <v>68</v>
      </c>
      <c r="D7" s="7">
        <v>1</v>
      </c>
      <c r="E7" s="8">
        <v>446.1</v>
      </c>
      <c r="F7" s="8">
        <v>44.500000000000007</v>
      </c>
      <c r="G7" s="8">
        <v>6.05</v>
      </c>
      <c r="H7" s="3">
        <v>0</v>
      </c>
      <c r="I7" s="4">
        <f t="shared" si="2"/>
        <v>0</v>
      </c>
      <c r="J7" s="4">
        <f t="shared" si="0"/>
        <v>0</v>
      </c>
      <c r="K7" s="4">
        <f t="shared" si="1"/>
        <v>0</v>
      </c>
    </row>
    <row r="8" spans="2:11" x14ac:dyDescent="0.25">
      <c r="B8" s="3">
        <v>6</v>
      </c>
      <c r="C8" s="4" t="s">
        <v>67</v>
      </c>
      <c r="D8" s="7">
        <v>1</v>
      </c>
      <c r="E8" s="8">
        <v>372.42500000000001</v>
      </c>
      <c r="F8" s="8">
        <v>12.25</v>
      </c>
      <c r="G8" s="8">
        <v>55.05</v>
      </c>
      <c r="H8" s="3">
        <v>0</v>
      </c>
      <c r="I8" s="4">
        <f t="shared" si="2"/>
        <v>0</v>
      </c>
      <c r="J8" s="4">
        <f t="shared" si="0"/>
        <v>0</v>
      </c>
      <c r="K8" s="4">
        <f t="shared" si="1"/>
        <v>0</v>
      </c>
    </row>
    <row r="9" spans="2:11" x14ac:dyDescent="0.25">
      <c r="B9" s="3">
        <v>7</v>
      </c>
      <c r="C9" s="4" t="s">
        <v>96</v>
      </c>
      <c r="D9" s="7">
        <v>1</v>
      </c>
      <c r="E9" s="8">
        <v>223</v>
      </c>
      <c r="F9" s="8">
        <v>7.4</v>
      </c>
      <c r="G9" s="8">
        <v>29.1</v>
      </c>
      <c r="H9" s="3">
        <v>0</v>
      </c>
      <c r="I9" s="4">
        <f t="shared" si="2"/>
        <v>0</v>
      </c>
      <c r="J9" s="4">
        <f t="shared" si="0"/>
        <v>0</v>
      </c>
      <c r="K9" s="4">
        <f t="shared" si="1"/>
        <v>0</v>
      </c>
    </row>
    <row r="10" spans="2:11" x14ac:dyDescent="0.25">
      <c r="B10" s="3">
        <v>8</v>
      </c>
      <c r="C10" s="4" t="s">
        <v>90</v>
      </c>
      <c r="D10" s="7">
        <v>1</v>
      </c>
      <c r="E10" s="8">
        <v>168</v>
      </c>
      <c r="F10" s="8">
        <v>12.6</v>
      </c>
      <c r="G10" s="8">
        <v>26.2</v>
      </c>
      <c r="H10" s="3">
        <v>2</v>
      </c>
      <c r="I10" s="4">
        <f t="shared" si="2"/>
        <v>336</v>
      </c>
      <c r="J10" s="4">
        <f t="shared" si="0"/>
        <v>25.2</v>
      </c>
      <c r="K10" s="4">
        <f t="shared" si="1"/>
        <v>52.4</v>
      </c>
    </row>
    <row r="11" spans="2:11" x14ac:dyDescent="0.25">
      <c r="B11" s="3">
        <v>9</v>
      </c>
      <c r="C11" s="4" t="s">
        <v>80</v>
      </c>
      <c r="D11" s="7">
        <v>1</v>
      </c>
      <c r="E11" s="8">
        <v>82.77000000000001</v>
      </c>
      <c r="F11" s="8">
        <v>1.2459999999999998</v>
      </c>
      <c r="G11" s="8">
        <v>18.512</v>
      </c>
      <c r="H11" s="3">
        <v>4</v>
      </c>
      <c r="I11" s="4">
        <f t="shared" si="2"/>
        <v>331.08000000000004</v>
      </c>
      <c r="J11" s="4">
        <f t="shared" si="0"/>
        <v>4.9839999999999991</v>
      </c>
      <c r="K11" s="4">
        <f t="shared" si="1"/>
        <v>74.048000000000002</v>
      </c>
    </row>
    <row r="12" spans="2:11" x14ac:dyDescent="0.25">
      <c r="B12" s="3">
        <v>10</v>
      </c>
      <c r="C12" s="4" t="s">
        <v>81</v>
      </c>
      <c r="D12" s="7">
        <v>1</v>
      </c>
      <c r="E12" s="8">
        <v>16.05</v>
      </c>
      <c r="F12" s="8">
        <v>0.02</v>
      </c>
      <c r="G12" s="8">
        <v>3.7799999999999994</v>
      </c>
      <c r="H12" s="3">
        <v>0</v>
      </c>
      <c r="I12" s="4">
        <f t="shared" si="2"/>
        <v>0</v>
      </c>
      <c r="J12" s="4">
        <f t="shared" si="0"/>
        <v>0</v>
      </c>
      <c r="K12" s="4">
        <f t="shared" si="1"/>
        <v>0</v>
      </c>
    </row>
    <row r="13" spans="2:11" x14ac:dyDescent="0.25">
      <c r="B13" s="3">
        <v>11</v>
      </c>
      <c r="C13" s="4" t="s">
        <v>82</v>
      </c>
      <c r="D13" s="7">
        <v>1</v>
      </c>
      <c r="E13" s="8">
        <v>45.24</v>
      </c>
      <c r="F13" s="8">
        <v>1.7999999999999998</v>
      </c>
      <c r="G13" s="8">
        <v>7.3919999999999995</v>
      </c>
      <c r="H13" s="3">
        <v>0</v>
      </c>
      <c r="I13" s="4">
        <f t="shared" si="2"/>
        <v>0</v>
      </c>
      <c r="J13" s="4">
        <f t="shared" si="0"/>
        <v>0</v>
      </c>
      <c r="K13" s="4">
        <f t="shared" si="1"/>
        <v>0</v>
      </c>
    </row>
    <row r="14" spans="2:11" x14ac:dyDescent="0.25">
      <c r="B14" s="3">
        <v>12</v>
      </c>
      <c r="C14" s="4" t="s">
        <v>83</v>
      </c>
      <c r="D14" s="7">
        <v>1</v>
      </c>
      <c r="E14" s="8">
        <v>0</v>
      </c>
      <c r="F14" s="8">
        <v>3</v>
      </c>
      <c r="G14" s="8">
        <v>4.8</v>
      </c>
      <c r="H14" s="3">
        <v>2</v>
      </c>
      <c r="I14" s="4">
        <f t="shared" si="2"/>
        <v>0</v>
      </c>
      <c r="J14" s="4">
        <f t="shared" si="0"/>
        <v>6</v>
      </c>
      <c r="K14" s="4">
        <f t="shared" si="1"/>
        <v>9.6</v>
      </c>
    </row>
    <row r="15" spans="2:11" x14ac:dyDescent="0.25">
      <c r="B15" s="3">
        <v>13</v>
      </c>
      <c r="C15" s="4" t="s">
        <v>84</v>
      </c>
      <c r="D15" s="7">
        <v>1</v>
      </c>
      <c r="E15" s="8">
        <v>386.58000000000004</v>
      </c>
      <c r="F15" s="8">
        <v>12.18</v>
      </c>
      <c r="G15" s="8">
        <v>38.400000000000006</v>
      </c>
      <c r="H15" s="3">
        <v>0</v>
      </c>
      <c r="I15" s="4">
        <f t="shared" si="2"/>
        <v>0</v>
      </c>
      <c r="J15" s="4">
        <f t="shared" si="0"/>
        <v>0</v>
      </c>
      <c r="K15" s="4">
        <f t="shared" si="1"/>
        <v>0</v>
      </c>
    </row>
    <row r="16" spans="2:11" x14ac:dyDescent="0.25">
      <c r="B16" s="3">
        <v>14</v>
      </c>
      <c r="C16" s="4" t="s">
        <v>85</v>
      </c>
      <c r="D16" s="7">
        <v>1</v>
      </c>
      <c r="E16" s="8">
        <v>639</v>
      </c>
      <c r="F16" s="8">
        <v>21.599999999999998</v>
      </c>
      <c r="G16" s="8">
        <v>78.75</v>
      </c>
      <c r="H16" s="3">
        <v>1</v>
      </c>
      <c r="I16" s="4">
        <f t="shared" si="2"/>
        <v>639</v>
      </c>
      <c r="J16" s="4">
        <f t="shared" si="0"/>
        <v>21.599999999999998</v>
      </c>
      <c r="K16" s="4">
        <f t="shared" si="1"/>
        <v>78.75</v>
      </c>
    </row>
    <row r="17" spans="2:11" x14ac:dyDescent="0.25">
      <c r="B17" s="3">
        <v>15</v>
      </c>
      <c r="C17" s="4" t="s">
        <v>86</v>
      </c>
      <c r="D17" s="7">
        <v>1</v>
      </c>
      <c r="E17" s="8">
        <v>187.79999999999998</v>
      </c>
      <c r="F17" s="8">
        <v>4.9800000000000004</v>
      </c>
      <c r="G17" s="8">
        <v>34.86</v>
      </c>
      <c r="H17" s="3">
        <v>3</v>
      </c>
      <c r="I17" s="4">
        <f t="shared" si="2"/>
        <v>563.4</v>
      </c>
      <c r="J17" s="4">
        <f t="shared" si="0"/>
        <v>14.940000000000001</v>
      </c>
      <c r="K17" s="4">
        <f t="shared" si="1"/>
        <v>104.58</v>
      </c>
    </row>
    <row r="18" spans="2:11" x14ac:dyDescent="0.25">
      <c r="B18" s="3">
        <v>16</v>
      </c>
      <c r="C18" s="4" t="s">
        <v>87</v>
      </c>
      <c r="D18" s="7">
        <v>1</v>
      </c>
      <c r="E18" s="8">
        <v>327.78000000000003</v>
      </c>
      <c r="F18" s="8">
        <v>12.48</v>
      </c>
      <c r="G18" s="8">
        <v>62.070000000000007</v>
      </c>
      <c r="H18" s="3">
        <v>1</v>
      </c>
      <c r="I18" s="4">
        <f t="shared" si="2"/>
        <v>327.78000000000003</v>
      </c>
      <c r="J18" s="4">
        <f t="shared" si="0"/>
        <v>12.48</v>
      </c>
      <c r="K18" s="4">
        <f t="shared" si="1"/>
        <v>62.070000000000007</v>
      </c>
    </row>
    <row r="19" spans="2:11" x14ac:dyDescent="0.25">
      <c r="B19" s="3">
        <v>17</v>
      </c>
      <c r="C19" s="4" t="s">
        <v>88</v>
      </c>
      <c r="D19" s="7">
        <v>1</v>
      </c>
      <c r="E19" s="8">
        <v>174</v>
      </c>
      <c r="F19" s="8">
        <v>3.9000000000000004</v>
      </c>
      <c r="G19" s="8">
        <v>38.400000000000006</v>
      </c>
      <c r="H19" s="3">
        <v>0</v>
      </c>
      <c r="I19" s="4">
        <f t="shared" si="2"/>
        <v>0</v>
      </c>
      <c r="J19" s="4">
        <f t="shared" si="0"/>
        <v>0</v>
      </c>
      <c r="K19" s="4">
        <f t="shared" si="1"/>
        <v>0</v>
      </c>
    </row>
    <row r="20" spans="2:11" x14ac:dyDescent="0.25">
      <c r="B20" s="3">
        <v>18</v>
      </c>
      <c r="C20" s="4" t="s">
        <v>102</v>
      </c>
      <c r="D20" s="7">
        <v>1</v>
      </c>
      <c r="E20" s="8">
        <v>0</v>
      </c>
      <c r="F20" s="8">
        <f>2.5*2.72</f>
        <v>6.8000000000000007</v>
      </c>
      <c r="G20" s="8">
        <f>2.5*13.76</f>
        <v>34.4</v>
      </c>
      <c r="H20" s="3">
        <v>0</v>
      </c>
      <c r="I20" s="4">
        <f>E20*H20</f>
        <v>0</v>
      </c>
      <c r="J20" s="4">
        <f>F20*H20</f>
        <v>0</v>
      </c>
      <c r="K20" s="4">
        <f>G20*H20</f>
        <v>0</v>
      </c>
    </row>
    <row r="21" spans="2:11" x14ac:dyDescent="0.25">
      <c r="B21" s="3">
        <v>19</v>
      </c>
      <c r="C21" s="4" t="s">
        <v>73</v>
      </c>
      <c r="D21" s="7">
        <v>1</v>
      </c>
      <c r="E21" s="8">
        <v>170</v>
      </c>
      <c r="F21" s="8">
        <v>9.9250000000000007</v>
      </c>
      <c r="G21" s="8">
        <v>8.0500000000000007</v>
      </c>
      <c r="H21" s="3">
        <v>0</v>
      </c>
      <c r="I21" s="4">
        <f>E21*H21</f>
        <v>0</v>
      </c>
      <c r="J21" s="4">
        <f t="shared" si="0"/>
        <v>0</v>
      </c>
      <c r="K21" s="4">
        <f t="shared" si="1"/>
        <v>0</v>
      </c>
    </row>
    <row r="22" spans="2:11" x14ac:dyDescent="0.25">
      <c r="B22" s="5"/>
      <c r="C22" s="6" t="s">
        <v>93</v>
      </c>
      <c r="D22" s="9"/>
      <c r="E22" s="10"/>
      <c r="F22" s="10"/>
      <c r="G22" s="10"/>
      <c r="H22" s="11"/>
      <c r="I22" s="6">
        <f>SUM(I3:I21)</f>
        <v>3150.42</v>
      </c>
      <c r="J22" s="6">
        <f>SUM(J3:J21)</f>
        <v>149.22</v>
      </c>
      <c r="K22" s="6">
        <f>SUM(K3:K21)</f>
        <v>483.98399999999998</v>
      </c>
    </row>
  </sheetData>
  <mergeCells count="1">
    <mergeCell ref="D22:H22"/>
  </mergeCells>
  <phoneticPr fontId="1" type="noConversion"/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2"/>
  <sheetViews>
    <sheetView workbookViewId="0"/>
  </sheetViews>
  <sheetFormatPr defaultRowHeight="13.8" x14ac:dyDescent="0.25"/>
  <cols>
    <col min="2" max="2" width="8.88671875" style="1"/>
    <col min="3" max="3" width="24.44140625" customWidth="1"/>
    <col min="4" max="4" width="8.77734375" style="1" customWidth="1"/>
    <col min="5" max="5" width="9.109375" customWidth="1"/>
    <col min="6" max="6" width="10.21875" customWidth="1"/>
    <col min="7" max="7" width="11.6640625" customWidth="1"/>
    <col min="8" max="8" width="8.88671875" style="1"/>
    <col min="11" max="11" width="7.5546875" customWidth="1"/>
  </cols>
  <sheetData>
    <row r="2" spans="2:11" x14ac:dyDescent="0.25">
      <c r="B2" s="2" t="s">
        <v>100</v>
      </c>
      <c r="C2" s="2" t="s">
        <v>98</v>
      </c>
      <c r="D2" s="2" t="s">
        <v>75</v>
      </c>
      <c r="E2" s="2" t="s">
        <v>76</v>
      </c>
      <c r="F2" s="2" t="s">
        <v>1</v>
      </c>
      <c r="G2" s="2" t="s">
        <v>3</v>
      </c>
      <c r="H2" s="2" t="s">
        <v>97</v>
      </c>
      <c r="I2" s="2" t="s">
        <v>76</v>
      </c>
      <c r="J2" s="2" t="s">
        <v>1</v>
      </c>
      <c r="K2" s="2" t="s">
        <v>3</v>
      </c>
    </row>
    <row r="3" spans="2:11" x14ac:dyDescent="0.25">
      <c r="B3" s="3">
        <v>1</v>
      </c>
      <c r="C3" s="4" t="s">
        <v>99</v>
      </c>
      <c r="D3" s="7">
        <v>1</v>
      </c>
      <c r="E3" s="8">
        <v>76.319999999999993</v>
      </c>
      <c r="F3" s="8">
        <v>7.0490000000000004</v>
      </c>
      <c r="G3" s="8">
        <v>1.4839999999999998</v>
      </c>
      <c r="H3" s="3">
        <v>4</v>
      </c>
      <c r="I3" s="4">
        <f>E3*H3</f>
        <v>305.27999999999997</v>
      </c>
      <c r="J3" s="4">
        <f t="shared" ref="J3:J21" si="0">F3*H3</f>
        <v>28.196000000000002</v>
      </c>
      <c r="K3" s="4">
        <f t="shared" ref="K3:K21" si="1">G3*H3</f>
        <v>5.9359999999999991</v>
      </c>
    </row>
    <row r="4" spans="2:11" x14ac:dyDescent="0.25">
      <c r="B4" s="3">
        <v>2</v>
      </c>
      <c r="C4" s="4" t="s">
        <v>77</v>
      </c>
      <c r="D4" s="7">
        <v>1</v>
      </c>
      <c r="E4" s="8">
        <f>45*D4</f>
        <v>45</v>
      </c>
      <c r="F4" s="8">
        <f>5.7*D4</f>
        <v>5.7</v>
      </c>
      <c r="G4" s="8">
        <v>0</v>
      </c>
      <c r="H4" s="3">
        <v>0</v>
      </c>
      <c r="I4" s="4">
        <f t="shared" ref="I4:I19" si="2">E4*H4</f>
        <v>0</v>
      </c>
      <c r="J4" s="4">
        <f t="shared" si="0"/>
        <v>0</v>
      </c>
      <c r="K4" s="4">
        <f t="shared" si="1"/>
        <v>0</v>
      </c>
    </row>
    <row r="5" spans="2:11" x14ac:dyDescent="0.25">
      <c r="B5" s="3">
        <v>3</v>
      </c>
      <c r="C5" s="4" t="s">
        <v>78</v>
      </c>
      <c r="D5" s="7">
        <v>1</v>
      </c>
      <c r="E5" s="8">
        <v>215.96</v>
      </c>
      <c r="F5" s="8">
        <v>11.94</v>
      </c>
      <c r="G5" s="8">
        <v>32.200000000000003</v>
      </c>
      <c r="H5" s="3">
        <v>3</v>
      </c>
      <c r="I5" s="4">
        <f t="shared" si="2"/>
        <v>647.88</v>
      </c>
      <c r="J5" s="4">
        <f t="shared" si="0"/>
        <v>35.82</v>
      </c>
      <c r="K5" s="4">
        <f t="shared" si="1"/>
        <v>96.600000000000009</v>
      </c>
    </row>
    <row r="6" spans="2:11" x14ac:dyDescent="0.25">
      <c r="B6" s="3">
        <v>4</v>
      </c>
      <c r="C6" s="4" t="s">
        <v>79</v>
      </c>
      <c r="D6" s="7">
        <v>1</v>
      </c>
      <c r="E6" s="8">
        <v>151.34399999999999</v>
      </c>
      <c r="F6" s="8">
        <v>7.0830000000000002</v>
      </c>
      <c r="G6" s="8">
        <v>26.216999999999999</v>
      </c>
      <c r="H6" s="3">
        <v>0</v>
      </c>
      <c r="I6" s="4">
        <f t="shared" si="2"/>
        <v>0</v>
      </c>
      <c r="J6" s="4">
        <f t="shared" si="0"/>
        <v>0</v>
      </c>
      <c r="K6" s="4">
        <f t="shared" si="1"/>
        <v>0</v>
      </c>
    </row>
    <row r="7" spans="2:11" x14ac:dyDescent="0.25">
      <c r="B7" s="3">
        <v>5</v>
      </c>
      <c r="C7" s="4" t="s">
        <v>68</v>
      </c>
      <c r="D7" s="7">
        <v>1</v>
      </c>
      <c r="E7" s="8">
        <v>446.1</v>
      </c>
      <c r="F7" s="8">
        <v>44.500000000000007</v>
      </c>
      <c r="G7" s="8">
        <v>6.05</v>
      </c>
      <c r="H7" s="3">
        <v>0</v>
      </c>
      <c r="I7" s="4">
        <f t="shared" si="2"/>
        <v>0</v>
      </c>
      <c r="J7" s="4">
        <f t="shared" si="0"/>
        <v>0</v>
      </c>
      <c r="K7" s="4">
        <f t="shared" si="1"/>
        <v>0</v>
      </c>
    </row>
    <row r="8" spans="2:11" x14ac:dyDescent="0.25">
      <c r="B8" s="3">
        <v>6</v>
      </c>
      <c r="C8" s="4" t="s">
        <v>67</v>
      </c>
      <c r="D8" s="7">
        <v>1</v>
      </c>
      <c r="E8" s="8">
        <v>372.42500000000001</v>
      </c>
      <c r="F8" s="8">
        <v>12.25</v>
      </c>
      <c r="G8" s="8">
        <v>55.05</v>
      </c>
      <c r="H8" s="3">
        <v>0</v>
      </c>
      <c r="I8" s="4">
        <f t="shared" si="2"/>
        <v>0</v>
      </c>
      <c r="J8" s="4">
        <f t="shared" si="0"/>
        <v>0</v>
      </c>
      <c r="K8" s="4">
        <f t="shared" si="1"/>
        <v>0</v>
      </c>
    </row>
    <row r="9" spans="2:11" x14ac:dyDescent="0.25">
      <c r="B9" s="3">
        <v>7</v>
      </c>
      <c r="C9" s="4" t="s">
        <v>96</v>
      </c>
      <c r="D9" s="7">
        <v>1</v>
      </c>
      <c r="E9" s="8">
        <v>223</v>
      </c>
      <c r="F9" s="8">
        <v>7.4</v>
      </c>
      <c r="G9" s="8">
        <v>29.1</v>
      </c>
      <c r="H9" s="3">
        <v>0</v>
      </c>
      <c r="I9" s="4">
        <f t="shared" si="2"/>
        <v>0</v>
      </c>
      <c r="J9" s="4">
        <f t="shared" si="0"/>
        <v>0</v>
      </c>
      <c r="K9" s="4">
        <f t="shared" si="1"/>
        <v>0</v>
      </c>
    </row>
    <row r="10" spans="2:11" x14ac:dyDescent="0.25">
      <c r="B10" s="3">
        <v>8</v>
      </c>
      <c r="C10" s="4" t="s">
        <v>90</v>
      </c>
      <c r="D10" s="7">
        <v>1</v>
      </c>
      <c r="E10" s="8">
        <v>168</v>
      </c>
      <c r="F10" s="8">
        <v>12.6</v>
      </c>
      <c r="G10" s="8">
        <v>26.2</v>
      </c>
      <c r="H10" s="3">
        <v>0</v>
      </c>
      <c r="I10" s="4">
        <f t="shared" si="2"/>
        <v>0</v>
      </c>
      <c r="J10" s="4">
        <f t="shared" si="0"/>
        <v>0</v>
      </c>
      <c r="K10" s="4">
        <f t="shared" si="1"/>
        <v>0</v>
      </c>
    </row>
    <row r="11" spans="2:11" x14ac:dyDescent="0.25">
      <c r="B11" s="3">
        <v>9</v>
      </c>
      <c r="C11" s="4" t="s">
        <v>80</v>
      </c>
      <c r="D11" s="7">
        <v>1</v>
      </c>
      <c r="E11" s="8">
        <v>82.77000000000001</v>
      </c>
      <c r="F11" s="8">
        <v>1.2459999999999998</v>
      </c>
      <c r="G11" s="8">
        <v>18.512</v>
      </c>
      <c r="H11" s="3">
        <v>3.5</v>
      </c>
      <c r="I11" s="4">
        <f t="shared" si="2"/>
        <v>289.69500000000005</v>
      </c>
      <c r="J11" s="4">
        <f t="shared" si="0"/>
        <v>4.3609999999999989</v>
      </c>
      <c r="K11" s="4">
        <f t="shared" si="1"/>
        <v>64.792000000000002</v>
      </c>
    </row>
    <row r="12" spans="2:11" x14ac:dyDescent="0.25">
      <c r="B12" s="3">
        <v>10</v>
      </c>
      <c r="C12" s="4" t="s">
        <v>81</v>
      </c>
      <c r="D12" s="7">
        <v>1</v>
      </c>
      <c r="E12" s="8">
        <v>16.05</v>
      </c>
      <c r="F12" s="8">
        <v>0.02</v>
      </c>
      <c r="G12" s="8">
        <v>3.7799999999999994</v>
      </c>
      <c r="H12" s="3">
        <v>0</v>
      </c>
      <c r="I12" s="4">
        <f t="shared" si="2"/>
        <v>0</v>
      </c>
      <c r="J12" s="4">
        <f t="shared" si="0"/>
        <v>0</v>
      </c>
      <c r="K12" s="4">
        <f t="shared" si="1"/>
        <v>0</v>
      </c>
    </row>
    <row r="13" spans="2:11" x14ac:dyDescent="0.25">
      <c r="B13" s="3">
        <v>11</v>
      </c>
      <c r="C13" s="4" t="s">
        <v>82</v>
      </c>
      <c r="D13" s="7">
        <v>1</v>
      </c>
      <c r="E13" s="8">
        <v>45.24</v>
      </c>
      <c r="F13" s="8">
        <v>1.7999999999999998</v>
      </c>
      <c r="G13" s="8">
        <v>7.3919999999999995</v>
      </c>
      <c r="H13" s="3">
        <v>5</v>
      </c>
      <c r="I13" s="4">
        <f t="shared" si="2"/>
        <v>226.20000000000002</v>
      </c>
      <c r="J13" s="4">
        <f t="shared" si="0"/>
        <v>9</v>
      </c>
      <c r="K13" s="4">
        <f t="shared" si="1"/>
        <v>36.959999999999994</v>
      </c>
    </row>
    <row r="14" spans="2:11" x14ac:dyDescent="0.25">
      <c r="B14" s="3">
        <v>12</v>
      </c>
      <c r="C14" s="4" t="s">
        <v>83</v>
      </c>
      <c r="D14" s="7">
        <v>1</v>
      </c>
      <c r="E14" s="8">
        <v>0</v>
      </c>
      <c r="F14" s="8">
        <v>3</v>
      </c>
      <c r="G14" s="8">
        <v>4.8</v>
      </c>
      <c r="H14" s="3">
        <v>2</v>
      </c>
      <c r="I14" s="4">
        <f t="shared" si="2"/>
        <v>0</v>
      </c>
      <c r="J14" s="4">
        <f t="shared" si="0"/>
        <v>6</v>
      </c>
      <c r="K14" s="4">
        <f t="shared" si="1"/>
        <v>9.6</v>
      </c>
    </row>
    <row r="15" spans="2:11" x14ac:dyDescent="0.25">
      <c r="B15" s="3">
        <v>13</v>
      </c>
      <c r="C15" s="4" t="s">
        <v>84</v>
      </c>
      <c r="D15" s="7">
        <v>1</v>
      </c>
      <c r="E15" s="8">
        <v>386.58000000000004</v>
      </c>
      <c r="F15" s="8">
        <v>12.18</v>
      </c>
      <c r="G15" s="8">
        <v>38.400000000000006</v>
      </c>
      <c r="H15" s="3">
        <v>1</v>
      </c>
      <c r="I15" s="4">
        <f t="shared" si="2"/>
        <v>386.58000000000004</v>
      </c>
      <c r="J15" s="4">
        <f t="shared" si="0"/>
        <v>12.18</v>
      </c>
      <c r="K15" s="4">
        <f t="shared" si="1"/>
        <v>38.400000000000006</v>
      </c>
    </row>
    <row r="16" spans="2:11" x14ac:dyDescent="0.25">
      <c r="B16" s="3">
        <v>14</v>
      </c>
      <c r="C16" s="4" t="s">
        <v>85</v>
      </c>
      <c r="D16" s="7">
        <v>1</v>
      </c>
      <c r="E16" s="8">
        <v>639</v>
      </c>
      <c r="F16" s="8">
        <v>21.599999999999998</v>
      </c>
      <c r="G16" s="8">
        <v>78.75</v>
      </c>
      <c r="H16" s="3">
        <v>1</v>
      </c>
      <c r="I16" s="4">
        <f t="shared" si="2"/>
        <v>639</v>
      </c>
      <c r="J16" s="4">
        <f t="shared" si="0"/>
        <v>21.599999999999998</v>
      </c>
      <c r="K16" s="4">
        <f t="shared" si="1"/>
        <v>78.75</v>
      </c>
    </row>
    <row r="17" spans="2:11" x14ac:dyDescent="0.25">
      <c r="B17" s="3">
        <v>15</v>
      </c>
      <c r="C17" s="4" t="s">
        <v>86</v>
      </c>
      <c r="D17" s="7">
        <v>1</v>
      </c>
      <c r="E17" s="8">
        <v>187.79999999999998</v>
      </c>
      <c r="F17" s="8">
        <v>4.9800000000000004</v>
      </c>
      <c r="G17" s="8">
        <v>34.86</v>
      </c>
      <c r="H17" s="3">
        <v>3</v>
      </c>
      <c r="I17" s="4">
        <f t="shared" si="2"/>
        <v>563.4</v>
      </c>
      <c r="J17" s="4">
        <f t="shared" si="0"/>
        <v>14.940000000000001</v>
      </c>
      <c r="K17" s="4">
        <f t="shared" si="1"/>
        <v>104.58</v>
      </c>
    </row>
    <row r="18" spans="2:11" x14ac:dyDescent="0.25">
      <c r="B18" s="3">
        <v>16</v>
      </c>
      <c r="C18" s="4" t="s">
        <v>87</v>
      </c>
      <c r="D18" s="7">
        <v>1</v>
      </c>
      <c r="E18" s="8">
        <v>327.78000000000003</v>
      </c>
      <c r="F18" s="8">
        <v>12.48</v>
      </c>
      <c r="G18" s="8">
        <v>62.070000000000007</v>
      </c>
      <c r="H18" s="3">
        <v>0</v>
      </c>
      <c r="I18" s="4">
        <f t="shared" si="2"/>
        <v>0</v>
      </c>
      <c r="J18" s="4">
        <f t="shared" si="0"/>
        <v>0</v>
      </c>
      <c r="K18" s="4">
        <f t="shared" si="1"/>
        <v>0</v>
      </c>
    </row>
    <row r="19" spans="2:11" x14ac:dyDescent="0.25">
      <c r="B19" s="3">
        <v>17</v>
      </c>
      <c r="C19" s="4" t="s">
        <v>88</v>
      </c>
      <c r="D19" s="7">
        <v>1</v>
      </c>
      <c r="E19" s="8">
        <v>174</v>
      </c>
      <c r="F19" s="8">
        <v>3.9000000000000004</v>
      </c>
      <c r="G19" s="8">
        <v>38.400000000000006</v>
      </c>
      <c r="H19" s="3">
        <v>0</v>
      </c>
      <c r="I19" s="4">
        <f t="shared" si="2"/>
        <v>0</v>
      </c>
      <c r="J19" s="4">
        <f t="shared" si="0"/>
        <v>0</v>
      </c>
      <c r="K19" s="4">
        <f t="shared" si="1"/>
        <v>0</v>
      </c>
    </row>
    <row r="20" spans="2:11" x14ac:dyDescent="0.25">
      <c r="B20" s="3">
        <v>18</v>
      </c>
      <c r="C20" s="4" t="s">
        <v>102</v>
      </c>
      <c r="D20" s="7">
        <v>1</v>
      </c>
      <c r="E20" s="8">
        <v>0</v>
      </c>
      <c r="F20" s="8">
        <f>2.5*2.72</f>
        <v>6.8000000000000007</v>
      </c>
      <c r="G20" s="8">
        <f>2.5*13.76</f>
        <v>34.4</v>
      </c>
      <c r="H20" s="3">
        <v>0</v>
      </c>
      <c r="I20" s="4">
        <f>E20*H20</f>
        <v>0</v>
      </c>
      <c r="J20" s="4">
        <f>F20*H20</f>
        <v>0</v>
      </c>
      <c r="K20" s="4">
        <f>G20*H20</f>
        <v>0</v>
      </c>
    </row>
    <row r="21" spans="2:11" x14ac:dyDescent="0.25">
      <c r="B21" s="3">
        <v>19</v>
      </c>
      <c r="C21" s="4" t="s">
        <v>73</v>
      </c>
      <c r="D21" s="7">
        <v>1</v>
      </c>
      <c r="E21" s="8">
        <v>170</v>
      </c>
      <c r="F21" s="8">
        <v>9.9250000000000007</v>
      </c>
      <c r="G21" s="8">
        <v>8.0500000000000007</v>
      </c>
      <c r="H21" s="3">
        <v>0</v>
      </c>
      <c r="I21" s="4">
        <f>E21*H21</f>
        <v>0</v>
      </c>
      <c r="J21" s="4">
        <f t="shared" si="0"/>
        <v>0</v>
      </c>
      <c r="K21" s="4">
        <f t="shared" si="1"/>
        <v>0</v>
      </c>
    </row>
    <row r="22" spans="2:11" x14ac:dyDescent="0.25">
      <c r="B22" s="5"/>
      <c r="C22" s="6" t="s">
        <v>93</v>
      </c>
      <c r="D22" s="9"/>
      <c r="E22" s="10"/>
      <c r="F22" s="10"/>
      <c r="G22" s="10"/>
      <c r="H22" s="11"/>
      <c r="I22" s="6">
        <f>SUM(I3:I21)</f>
        <v>3058.0350000000003</v>
      </c>
      <c r="J22" s="6">
        <f>SUM(J3:J21)</f>
        <v>132.09700000000001</v>
      </c>
      <c r="K22" s="6">
        <f>SUM(K3:K21)</f>
        <v>435.61799999999999</v>
      </c>
    </row>
  </sheetData>
  <mergeCells count="1">
    <mergeCell ref="D22:H22"/>
  </mergeCells>
  <phoneticPr fontId="1" type="noConversion"/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2"/>
  <sheetViews>
    <sheetView workbookViewId="0">
      <selection activeCell="A2" sqref="A2"/>
    </sheetView>
  </sheetViews>
  <sheetFormatPr defaultRowHeight="13.8" x14ac:dyDescent="0.25"/>
  <cols>
    <col min="2" max="2" width="8.88671875" style="1"/>
    <col min="3" max="3" width="24.44140625" customWidth="1"/>
    <col min="4" max="4" width="8.77734375" style="1" customWidth="1"/>
    <col min="5" max="5" width="9.109375" customWidth="1"/>
    <col min="6" max="6" width="10.21875" customWidth="1"/>
    <col min="7" max="7" width="11.6640625" customWidth="1"/>
    <col min="8" max="8" width="8.88671875" style="1"/>
    <col min="11" max="11" width="7.5546875" customWidth="1"/>
  </cols>
  <sheetData>
    <row r="2" spans="2:11" x14ac:dyDescent="0.25">
      <c r="B2" s="2" t="s">
        <v>100</v>
      </c>
      <c r="C2" s="2" t="s">
        <v>98</v>
      </c>
      <c r="D2" s="2" t="s">
        <v>92</v>
      </c>
      <c r="E2" s="2" t="s">
        <v>76</v>
      </c>
      <c r="F2" s="2" t="s">
        <v>1</v>
      </c>
      <c r="G2" s="2" t="s">
        <v>3</v>
      </c>
      <c r="H2" s="2" t="s">
        <v>97</v>
      </c>
      <c r="I2" s="2" t="s">
        <v>76</v>
      </c>
      <c r="J2" s="2" t="s">
        <v>1</v>
      </c>
      <c r="K2" s="2" t="s">
        <v>3</v>
      </c>
    </row>
    <row r="3" spans="2:11" x14ac:dyDescent="0.25">
      <c r="B3" s="3">
        <v>1</v>
      </c>
      <c r="C3" s="4" t="s">
        <v>99</v>
      </c>
      <c r="D3" s="7">
        <v>1</v>
      </c>
      <c r="E3" s="8">
        <v>76.319999999999993</v>
      </c>
      <c r="F3" s="8">
        <v>7.0490000000000004</v>
      </c>
      <c r="G3" s="8">
        <v>1.4839999999999998</v>
      </c>
      <c r="H3" s="3">
        <v>4</v>
      </c>
      <c r="I3" s="4">
        <f>E3*H3</f>
        <v>305.27999999999997</v>
      </c>
      <c r="J3" s="4">
        <f t="shared" ref="J3:J21" si="0">F3*H3</f>
        <v>28.196000000000002</v>
      </c>
      <c r="K3" s="4">
        <f t="shared" ref="K3:K21" si="1">G3*H3</f>
        <v>5.9359999999999991</v>
      </c>
    </row>
    <row r="4" spans="2:11" x14ac:dyDescent="0.25">
      <c r="B4" s="3">
        <v>2</v>
      </c>
      <c r="C4" s="4" t="s">
        <v>77</v>
      </c>
      <c r="D4" s="7">
        <v>1</v>
      </c>
      <c r="E4" s="8">
        <f>45*D4</f>
        <v>45</v>
      </c>
      <c r="F4" s="8">
        <f>5.7*D4</f>
        <v>5.7</v>
      </c>
      <c r="G4" s="8">
        <v>0</v>
      </c>
      <c r="H4" s="3">
        <v>0</v>
      </c>
      <c r="I4" s="4">
        <f t="shared" ref="I4:I19" si="2">E4*H4</f>
        <v>0</v>
      </c>
      <c r="J4" s="4">
        <f t="shared" si="0"/>
        <v>0</v>
      </c>
      <c r="K4" s="4">
        <f t="shared" si="1"/>
        <v>0</v>
      </c>
    </row>
    <row r="5" spans="2:11" x14ac:dyDescent="0.25">
      <c r="B5" s="3">
        <v>3</v>
      </c>
      <c r="C5" s="4" t="s">
        <v>78</v>
      </c>
      <c r="D5" s="7">
        <v>1</v>
      </c>
      <c r="E5" s="8">
        <v>215.96</v>
      </c>
      <c r="F5" s="8">
        <v>11.94</v>
      </c>
      <c r="G5" s="8">
        <v>32.200000000000003</v>
      </c>
      <c r="H5" s="3">
        <v>3</v>
      </c>
      <c r="I5" s="4">
        <f t="shared" si="2"/>
        <v>647.88</v>
      </c>
      <c r="J5" s="4">
        <f t="shared" si="0"/>
        <v>35.82</v>
      </c>
      <c r="K5" s="4">
        <f t="shared" si="1"/>
        <v>96.600000000000009</v>
      </c>
    </row>
    <row r="6" spans="2:11" x14ac:dyDescent="0.25">
      <c r="B6" s="3">
        <v>4</v>
      </c>
      <c r="C6" s="4" t="s">
        <v>79</v>
      </c>
      <c r="D6" s="7">
        <v>1</v>
      </c>
      <c r="E6" s="8">
        <v>151.34399999999999</v>
      </c>
      <c r="F6" s="8">
        <v>7.0830000000000002</v>
      </c>
      <c r="G6" s="8">
        <v>26.216999999999999</v>
      </c>
      <c r="H6" s="3">
        <v>0</v>
      </c>
      <c r="I6" s="4">
        <f t="shared" si="2"/>
        <v>0</v>
      </c>
      <c r="J6" s="4">
        <f t="shared" si="0"/>
        <v>0</v>
      </c>
      <c r="K6" s="4">
        <f t="shared" si="1"/>
        <v>0</v>
      </c>
    </row>
    <row r="7" spans="2:11" x14ac:dyDescent="0.25">
      <c r="B7" s="3">
        <v>5</v>
      </c>
      <c r="C7" s="4" t="s">
        <v>68</v>
      </c>
      <c r="D7" s="7">
        <v>1</v>
      </c>
      <c r="E7" s="8">
        <v>446.1</v>
      </c>
      <c r="F7" s="8">
        <v>44.500000000000007</v>
      </c>
      <c r="G7" s="8">
        <v>6.05</v>
      </c>
      <c r="H7" s="3">
        <v>0</v>
      </c>
      <c r="I7" s="4">
        <f t="shared" si="2"/>
        <v>0</v>
      </c>
      <c r="J7" s="4">
        <f t="shared" si="0"/>
        <v>0</v>
      </c>
      <c r="K7" s="4">
        <f t="shared" si="1"/>
        <v>0</v>
      </c>
    </row>
    <row r="8" spans="2:11" x14ac:dyDescent="0.25">
      <c r="B8" s="3">
        <v>6</v>
      </c>
      <c r="C8" s="4" t="s">
        <v>67</v>
      </c>
      <c r="D8" s="7">
        <v>1</v>
      </c>
      <c r="E8" s="8">
        <v>372.42500000000001</v>
      </c>
      <c r="F8" s="8">
        <v>12.25</v>
      </c>
      <c r="G8" s="8">
        <v>55.05</v>
      </c>
      <c r="H8" s="3">
        <v>0</v>
      </c>
      <c r="I8" s="4">
        <f t="shared" si="2"/>
        <v>0</v>
      </c>
      <c r="J8" s="4">
        <f t="shared" si="0"/>
        <v>0</v>
      </c>
      <c r="K8" s="4">
        <f t="shared" si="1"/>
        <v>0</v>
      </c>
    </row>
    <row r="9" spans="2:11" x14ac:dyDescent="0.25">
      <c r="B9" s="3">
        <v>7</v>
      </c>
      <c r="C9" s="4" t="s">
        <v>96</v>
      </c>
      <c r="D9" s="7">
        <v>1</v>
      </c>
      <c r="E9" s="8">
        <v>223</v>
      </c>
      <c r="F9" s="8">
        <v>7.4</v>
      </c>
      <c r="G9" s="8">
        <v>29.1</v>
      </c>
      <c r="H9" s="3">
        <v>0</v>
      </c>
      <c r="I9" s="4">
        <f t="shared" si="2"/>
        <v>0</v>
      </c>
      <c r="J9" s="4">
        <f t="shared" si="0"/>
        <v>0</v>
      </c>
      <c r="K9" s="4">
        <f t="shared" si="1"/>
        <v>0</v>
      </c>
    </row>
    <row r="10" spans="2:11" x14ac:dyDescent="0.25">
      <c r="B10" s="3">
        <v>8</v>
      </c>
      <c r="C10" s="4" t="s">
        <v>94</v>
      </c>
      <c r="D10" s="7">
        <v>1</v>
      </c>
      <c r="E10" s="8">
        <v>168</v>
      </c>
      <c r="F10" s="8">
        <v>12.6</v>
      </c>
      <c r="G10" s="8">
        <v>26.2</v>
      </c>
      <c r="H10" s="3">
        <v>0</v>
      </c>
      <c r="I10" s="4">
        <f t="shared" si="2"/>
        <v>0</v>
      </c>
      <c r="J10" s="4">
        <f t="shared" si="0"/>
        <v>0</v>
      </c>
      <c r="K10" s="4">
        <f t="shared" si="1"/>
        <v>0</v>
      </c>
    </row>
    <row r="11" spans="2:11" x14ac:dyDescent="0.25">
      <c r="B11" s="3">
        <v>9</v>
      </c>
      <c r="C11" s="4" t="s">
        <v>80</v>
      </c>
      <c r="D11" s="7">
        <v>1</v>
      </c>
      <c r="E11" s="8">
        <v>82.77000000000001</v>
      </c>
      <c r="F11" s="8">
        <v>1.2459999999999998</v>
      </c>
      <c r="G11" s="8">
        <v>18.512</v>
      </c>
      <c r="H11" s="3">
        <v>3.5</v>
      </c>
      <c r="I11" s="4">
        <f t="shared" si="2"/>
        <v>289.69500000000005</v>
      </c>
      <c r="J11" s="4">
        <f t="shared" si="0"/>
        <v>4.3609999999999989</v>
      </c>
      <c r="K11" s="4">
        <f t="shared" si="1"/>
        <v>64.792000000000002</v>
      </c>
    </row>
    <row r="12" spans="2:11" x14ac:dyDescent="0.25">
      <c r="B12" s="3">
        <v>10</v>
      </c>
      <c r="C12" s="4" t="s">
        <v>81</v>
      </c>
      <c r="D12" s="7">
        <v>1</v>
      </c>
      <c r="E12" s="8">
        <v>16.05</v>
      </c>
      <c r="F12" s="8">
        <v>0.02</v>
      </c>
      <c r="G12" s="8">
        <v>3.7799999999999994</v>
      </c>
      <c r="H12" s="3">
        <v>0</v>
      </c>
      <c r="I12" s="4">
        <f t="shared" si="2"/>
        <v>0</v>
      </c>
      <c r="J12" s="4">
        <f t="shared" si="0"/>
        <v>0</v>
      </c>
      <c r="K12" s="4">
        <f t="shared" si="1"/>
        <v>0</v>
      </c>
    </row>
    <row r="13" spans="2:11" x14ac:dyDescent="0.25">
      <c r="B13" s="3">
        <v>11</v>
      </c>
      <c r="C13" s="4" t="s">
        <v>82</v>
      </c>
      <c r="D13" s="7">
        <v>1</v>
      </c>
      <c r="E13" s="8">
        <v>45.24</v>
      </c>
      <c r="F13" s="8">
        <v>1.7999999999999998</v>
      </c>
      <c r="G13" s="8">
        <v>7.3919999999999995</v>
      </c>
      <c r="H13" s="3">
        <v>5</v>
      </c>
      <c r="I13" s="4">
        <f t="shared" si="2"/>
        <v>226.20000000000002</v>
      </c>
      <c r="J13" s="4">
        <f t="shared" si="0"/>
        <v>9</v>
      </c>
      <c r="K13" s="4">
        <f t="shared" si="1"/>
        <v>36.959999999999994</v>
      </c>
    </row>
    <row r="14" spans="2:11" x14ac:dyDescent="0.25">
      <c r="B14" s="3">
        <v>12</v>
      </c>
      <c r="C14" s="4" t="s">
        <v>83</v>
      </c>
      <c r="D14" s="7">
        <v>1</v>
      </c>
      <c r="E14" s="8">
        <v>0</v>
      </c>
      <c r="F14" s="8">
        <v>3</v>
      </c>
      <c r="G14" s="8">
        <v>4.8</v>
      </c>
      <c r="H14" s="3">
        <v>2</v>
      </c>
      <c r="I14" s="4">
        <f t="shared" si="2"/>
        <v>0</v>
      </c>
      <c r="J14" s="4">
        <f t="shared" si="0"/>
        <v>6</v>
      </c>
      <c r="K14" s="4">
        <f t="shared" si="1"/>
        <v>9.6</v>
      </c>
    </row>
    <row r="15" spans="2:11" x14ac:dyDescent="0.25">
      <c r="B15" s="3">
        <v>13</v>
      </c>
      <c r="C15" s="4" t="s">
        <v>84</v>
      </c>
      <c r="D15" s="7">
        <v>1</v>
      </c>
      <c r="E15" s="8">
        <v>386.58000000000004</v>
      </c>
      <c r="F15" s="8">
        <v>12.18</v>
      </c>
      <c r="G15" s="8">
        <v>38.400000000000006</v>
      </c>
      <c r="H15" s="3">
        <v>1</v>
      </c>
      <c r="I15" s="4">
        <f t="shared" si="2"/>
        <v>386.58000000000004</v>
      </c>
      <c r="J15" s="4">
        <f t="shared" si="0"/>
        <v>12.18</v>
      </c>
      <c r="K15" s="4">
        <f t="shared" si="1"/>
        <v>38.400000000000006</v>
      </c>
    </row>
    <row r="16" spans="2:11" x14ac:dyDescent="0.25">
      <c r="B16" s="3">
        <v>14</v>
      </c>
      <c r="C16" s="4" t="s">
        <v>85</v>
      </c>
      <c r="D16" s="7">
        <v>1</v>
      </c>
      <c r="E16" s="8">
        <v>639</v>
      </c>
      <c r="F16" s="8">
        <v>21.599999999999998</v>
      </c>
      <c r="G16" s="8">
        <v>78.75</v>
      </c>
      <c r="H16" s="3">
        <v>0</v>
      </c>
      <c r="I16" s="4">
        <f t="shared" si="2"/>
        <v>0</v>
      </c>
      <c r="J16" s="4">
        <f t="shared" si="0"/>
        <v>0</v>
      </c>
      <c r="K16" s="4">
        <f t="shared" si="1"/>
        <v>0</v>
      </c>
    </row>
    <row r="17" spans="2:11" x14ac:dyDescent="0.25">
      <c r="B17" s="3">
        <v>15</v>
      </c>
      <c r="C17" s="4" t="s">
        <v>86</v>
      </c>
      <c r="D17" s="7">
        <v>1</v>
      </c>
      <c r="E17" s="8">
        <v>187.79999999999998</v>
      </c>
      <c r="F17" s="8">
        <v>4.9800000000000004</v>
      </c>
      <c r="G17" s="8">
        <v>34.86</v>
      </c>
      <c r="H17" s="3">
        <v>3</v>
      </c>
      <c r="I17" s="4">
        <f t="shared" si="2"/>
        <v>563.4</v>
      </c>
      <c r="J17" s="4">
        <f t="shared" si="0"/>
        <v>14.940000000000001</v>
      </c>
      <c r="K17" s="4">
        <f t="shared" si="1"/>
        <v>104.58</v>
      </c>
    </row>
    <row r="18" spans="2:11" x14ac:dyDescent="0.25">
      <c r="B18" s="3">
        <v>16</v>
      </c>
      <c r="C18" s="4" t="s">
        <v>87</v>
      </c>
      <c r="D18" s="7">
        <v>1</v>
      </c>
      <c r="E18" s="8">
        <v>327.78000000000003</v>
      </c>
      <c r="F18" s="8">
        <v>12.48</v>
      </c>
      <c r="G18" s="8">
        <v>62.070000000000007</v>
      </c>
      <c r="H18" s="3">
        <v>0</v>
      </c>
      <c r="I18" s="4">
        <f t="shared" si="2"/>
        <v>0</v>
      </c>
      <c r="J18" s="4">
        <f t="shared" si="0"/>
        <v>0</v>
      </c>
      <c r="K18" s="4">
        <f t="shared" si="1"/>
        <v>0</v>
      </c>
    </row>
    <row r="19" spans="2:11" x14ac:dyDescent="0.25">
      <c r="B19" s="3">
        <v>17</v>
      </c>
      <c r="C19" s="4" t="s">
        <v>88</v>
      </c>
      <c r="D19" s="7">
        <v>1</v>
      </c>
      <c r="E19" s="8">
        <v>174</v>
      </c>
      <c r="F19" s="8">
        <v>3.9000000000000004</v>
      </c>
      <c r="G19" s="8">
        <v>38.400000000000006</v>
      </c>
      <c r="H19" s="3">
        <v>0</v>
      </c>
      <c r="I19" s="4">
        <f t="shared" si="2"/>
        <v>0</v>
      </c>
      <c r="J19" s="4">
        <f t="shared" si="0"/>
        <v>0</v>
      </c>
      <c r="K19" s="4">
        <f t="shared" si="1"/>
        <v>0</v>
      </c>
    </row>
    <row r="20" spans="2:11" x14ac:dyDescent="0.25">
      <c r="B20" s="3">
        <v>18</v>
      </c>
      <c r="C20" s="4" t="s">
        <v>102</v>
      </c>
      <c r="D20" s="7">
        <v>1</v>
      </c>
      <c r="E20" s="8">
        <v>0</v>
      </c>
      <c r="F20" s="8">
        <f>2.5*2.72</f>
        <v>6.8000000000000007</v>
      </c>
      <c r="G20" s="8">
        <f>2.5*13.76</f>
        <v>34.4</v>
      </c>
      <c r="H20" s="3">
        <v>1</v>
      </c>
      <c r="I20" s="4">
        <f>E20*H20</f>
        <v>0</v>
      </c>
      <c r="J20" s="4">
        <f>F20*H20</f>
        <v>6.8000000000000007</v>
      </c>
      <c r="K20" s="4">
        <f>G20*H20</f>
        <v>34.4</v>
      </c>
    </row>
    <row r="21" spans="2:11" x14ac:dyDescent="0.25">
      <c r="B21" s="3">
        <v>19</v>
      </c>
      <c r="C21" s="4" t="s">
        <v>73</v>
      </c>
      <c r="D21" s="7">
        <v>1</v>
      </c>
      <c r="E21" s="8">
        <v>170</v>
      </c>
      <c r="F21" s="8">
        <v>9.9250000000000007</v>
      </c>
      <c r="G21" s="8">
        <v>8.0500000000000007</v>
      </c>
      <c r="H21" s="3">
        <v>0</v>
      </c>
      <c r="I21" s="4">
        <f>E21*H21</f>
        <v>0</v>
      </c>
      <c r="J21" s="4">
        <f t="shared" si="0"/>
        <v>0</v>
      </c>
      <c r="K21" s="4">
        <f t="shared" si="1"/>
        <v>0</v>
      </c>
    </row>
    <row r="22" spans="2:11" x14ac:dyDescent="0.25">
      <c r="B22" s="5"/>
      <c r="C22" s="6" t="s">
        <v>93</v>
      </c>
      <c r="D22" s="9"/>
      <c r="E22" s="10"/>
      <c r="F22" s="10"/>
      <c r="G22" s="10"/>
      <c r="H22" s="11"/>
      <c r="I22" s="6">
        <f>SUM(I3:I21)</f>
        <v>2419.0350000000003</v>
      </c>
      <c r="J22" s="6">
        <f>SUM(J3:J21)</f>
        <v>117.29700000000001</v>
      </c>
      <c r="K22" s="6">
        <f>SUM(K3:K21)</f>
        <v>391.26799999999997</v>
      </c>
    </row>
  </sheetData>
  <mergeCells count="1">
    <mergeCell ref="D22:H22"/>
  </mergeCells>
  <phoneticPr fontId="1" type="noConversion"/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2"/>
  <sheetViews>
    <sheetView workbookViewId="0">
      <selection activeCell="H20" sqref="H20"/>
    </sheetView>
  </sheetViews>
  <sheetFormatPr defaultRowHeight="13.8" x14ac:dyDescent="0.25"/>
  <cols>
    <col min="2" max="2" width="8.88671875" style="1"/>
    <col min="3" max="3" width="24.44140625" customWidth="1"/>
    <col min="4" max="4" width="8.77734375" style="1" customWidth="1"/>
    <col min="5" max="5" width="9.109375" customWidth="1"/>
    <col min="6" max="6" width="10.21875" customWidth="1"/>
    <col min="7" max="7" width="11.6640625" customWidth="1"/>
    <col min="8" max="8" width="8.88671875" style="1"/>
    <col min="11" max="11" width="7.5546875" customWidth="1"/>
  </cols>
  <sheetData>
    <row r="2" spans="2:11" x14ac:dyDescent="0.25">
      <c r="B2" s="2" t="s">
        <v>100</v>
      </c>
      <c r="C2" s="2" t="s">
        <v>98</v>
      </c>
      <c r="D2" s="2" t="s">
        <v>92</v>
      </c>
      <c r="E2" s="2" t="s">
        <v>76</v>
      </c>
      <c r="F2" s="2" t="s">
        <v>1</v>
      </c>
      <c r="G2" s="2" t="s">
        <v>3</v>
      </c>
      <c r="H2" s="2" t="s">
        <v>97</v>
      </c>
      <c r="I2" s="2" t="s">
        <v>76</v>
      </c>
      <c r="J2" s="2" t="s">
        <v>1</v>
      </c>
      <c r="K2" s="2" t="s">
        <v>3</v>
      </c>
    </row>
    <row r="3" spans="2:11" x14ac:dyDescent="0.25">
      <c r="B3" s="3">
        <v>1</v>
      </c>
      <c r="C3" s="4" t="s">
        <v>99</v>
      </c>
      <c r="D3" s="7">
        <v>1</v>
      </c>
      <c r="E3" s="8">
        <v>76.319999999999993</v>
      </c>
      <c r="F3" s="8">
        <v>7.0490000000000004</v>
      </c>
      <c r="G3" s="8">
        <v>1.4839999999999998</v>
      </c>
      <c r="H3" s="3">
        <v>4</v>
      </c>
      <c r="I3" s="4">
        <f>E3*H3</f>
        <v>305.27999999999997</v>
      </c>
      <c r="J3" s="4">
        <f t="shared" ref="J3:J21" si="0">F3*H3</f>
        <v>28.196000000000002</v>
      </c>
      <c r="K3" s="4">
        <f t="shared" ref="K3:K21" si="1">G3*H3</f>
        <v>5.9359999999999991</v>
      </c>
    </row>
    <row r="4" spans="2:11" x14ac:dyDescent="0.25">
      <c r="B4" s="3">
        <v>2</v>
      </c>
      <c r="C4" s="4" t="s">
        <v>77</v>
      </c>
      <c r="D4" s="7">
        <v>1</v>
      </c>
      <c r="E4" s="8">
        <f>45*D4</f>
        <v>45</v>
      </c>
      <c r="F4" s="8">
        <f>5.7*D4</f>
        <v>5.7</v>
      </c>
      <c r="G4" s="8">
        <v>0</v>
      </c>
      <c r="H4" s="3">
        <v>0</v>
      </c>
      <c r="I4" s="4">
        <f t="shared" ref="I4:I19" si="2">E4*H4</f>
        <v>0</v>
      </c>
      <c r="J4" s="4">
        <f t="shared" si="0"/>
        <v>0</v>
      </c>
      <c r="K4" s="4">
        <f t="shared" si="1"/>
        <v>0</v>
      </c>
    </row>
    <row r="5" spans="2:11" x14ac:dyDescent="0.25">
      <c r="B5" s="3">
        <v>3</v>
      </c>
      <c r="C5" s="4" t="s">
        <v>78</v>
      </c>
      <c r="D5" s="7">
        <v>1</v>
      </c>
      <c r="E5" s="8">
        <v>215.96</v>
      </c>
      <c r="F5" s="8">
        <v>11.94</v>
      </c>
      <c r="G5" s="8">
        <v>32.200000000000003</v>
      </c>
      <c r="H5" s="3">
        <v>3</v>
      </c>
      <c r="I5" s="4">
        <f t="shared" si="2"/>
        <v>647.88</v>
      </c>
      <c r="J5" s="4">
        <f t="shared" si="0"/>
        <v>35.82</v>
      </c>
      <c r="K5" s="4">
        <f t="shared" si="1"/>
        <v>96.600000000000009</v>
      </c>
    </row>
    <row r="6" spans="2:11" x14ac:dyDescent="0.25">
      <c r="B6" s="3">
        <v>4</v>
      </c>
      <c r="C6" s="4" t="s">
        <v>79</v>
      </c>
      <c r="D6" s="7">
        <v>1</v>
      </c>
      <c r="E6" s="8">
        <v>151.34399999999999</v>
      </c>
      <c r="F6" s="8">
        <v>7.0830000000000002</v>
      </c>
      <c r="G6" s="8">
        <v>26.216999999999999</v>
      </c>
      <c r="H6" s="3">
        <v>0</v>
      </c>
      <c r="I6" s="4">
        <f t="shared" si="2"/>
        <v>0</v>
      </c>
      <c r="J6" s="4">
        <f t="shared" si="0"/>
        <v>0</v>
      </c>
      <c r="K6" s="4">
        <f t="shared" si="1"/>
        <v>0</v>
      </c>
    </row>
    <row r="7" spans="2:11" x14ac:dyDescent="0.25">
      <c r="B7" s="3">
        <v>5</v>
      </c>
      <c r="C7" s="4" t="s">
        <v>68</v>
      </c>
      <c r="D7" s="7">
        <v>1</v>
      </c>
      <c r="E7" s="8">
        <v>446.1</v>
      </c>
      <c r="F7" s="8">
        <v>44.500000000000007</v>
      </c>
      <c r="G7" s="8">
        <v>6.05</v>
      </c>
      <c r="H7" s="3">
        <v>0</v>
      </c>
      <c r="I7" s="4">
        <f t="shared" si="2"/>
        <v>0</v>
      </c>
      <c r="J7" s="4">
        <f t="shared" si="0"/>
        <v>0</v>
      </c>
      <c r="K7" s="4">
        <f t="shared" si="1"/>
        <v>0</v>
      </c>
    </row>
    <row r="8" spans="2:11" x14ac:dyDescent="0.25">
      <c r="B8" s="3">
        <v>6</v>
      </c>
      <c r="C8" s="4" t="s">
        <v>67</v>
      </c>
      <c r="D8" s="7">
        <v>1</v>
      </c>
      <c r="E8" s="8">
        <v>372.42500000000001</v>
      </c>
      <c r="F8" s="8">
        <v>12.25</v>
      </c>
      <c r="G8" s="8">
        <v>55.05</v>
      </c>
      <c r="H8" s="3">
        <v>0</v>
      </c>
      <c r="I8" s="4">
        <f t="shared" si="2"/>
        <v>0</v>
      </c>
      <c r="J8" s="4">
        <f t="shared" si="0"/>
        <v>0</v>
      </c>
      <c r="K8" s="4">
        <f t="shared" si="1"/>
        <v>0</v>
      </c>
    </row>
    <row r="9" spans="2:11" x14ac:dyDescent="0.25">
      <c r="B9" s="3">
        <v>7</v>
      </c>
      <c r="C9" s="4" t="s">
        <v>96</v>
      </c>
      <c r="D9" s="7">
        <v>1</v>
      </c>
      <c r="E9" s="8">
        <v>223</v>
      </c>
      <c r="F9" s="8">
        <v>7.4</v>
      </c>
      <c r="G9" s="8">
        <v>29.1</v>
      </c>
      <c r="H9" s="3">
        <v>0</v>
      </c>
      <c r="I9" s="4">
        <f t="shared" si="2"/>
        <v>0</v>
      </c>
      <c r="J9" s="4">
        <f t="shared" si="0"/>
        <v>0</v>
      </c>
      <c r="K9" s="4">
        <f t="shared" si="1"/>
        <v>0</v>
      </c>
    </row>
    <row r="10" spans="2:11" x14ac:dyDescent="0.25">
      <c r="B10" s="3">
        <v>8</v>
      </c>
      <c r="C10" s="4" t="s">
        <v>94</v>
      </c>
      <c r="D10" s="7">
        <v>1</v>
      </c>
      <c r="E10" s="8">
        <v>168</v>
      </c>
      <c r="F10" s="8">
        <v>12.6</v>
      </c>
      <c r="G10" s="8">
        <v>26.2</v>
      </c>
      <c r="H10" s="3">
        <v>0</v>
      </c>
      <c r="I10" s="4">
        <f t="shared" si="2"/>
        <v>0</v>
      </c>
      <c r="J10" s="4">
        <f t="shared" si="0"/>
        <v>0</v>
      </c>
      <c r="K10" s="4">
        <f t="shared" si="1"/>
        <v>0</v>
      </c>
    </row>
    <row r="11" spans="2:11" x14ac:dyDescent="0.25">
      <c r="B11" s="3">
        <v>9</v>
      </c>
      <c r="C11" s="4" t="s">
        <v>80</v>
      </c>
      <c r="D11" s="7">
        <v>1</v>
      </c>
      <c r="E11" s="8">
        <v>82.77000000000001</v>
      </c>
      <c r="F11" s="8">
        <v>1.2459999999999998</v>
      </c>
      <c r="G11" s="8">
        <v>18.512</v>
      </c>
      <c r="H11" s="3">
        <v>3</v>
      </c>
      <c r="I11" s="4">
        <f t="shared" si="2"/>
        <v>248.31000000000003</v>
      </c>
      <c r="J11" s="4">
        <f t="shared" si="0"/>
        <v>3.7379999999999995</v>
      </c>
      <c r="K11" s="4">
        <f t="shared" si="1"/>
        <v>55.536000000000001</v>
      </c>
    </row>
    <row r="12" spans="2:11" x14ac:dyDescent="0.25">
      <c r="B12" s="3">
        <v>10</v>
      </c>
      <c r="C12" s="4" t="s">
        <v>81</v>
      </c>
      <c r="D12" s="7">
        <v>1</v>
      </c>
      <c r="E12" s="8">
        <v>16.05</v>
      </c>
      <c r="F12" s="8">
        <v>0.02</v>
      </c>
      <c r="G12" s="8">
        <v>3.7799999999999994</v>
      </c>
      <c r="H12" s="3">
        <v>0</v>
      </c>
      <c r="I12" s="4">
        <f t="shared" si="2"/>
        <v>0</v>
      </c>
      <c r="J12" s="4">
        <f t="shared" si="0"/>
        <v>0</v>
      </c>
      <c r="K12" s="4">
        <f t="shared" si="1"/>
        <v>0</v>
      </c>
    </row>
    <row r="13" spans="2:11" x14ac:dyDescent="0.25">
      <c r="B13" s="3">
        <v>11</v>
      </c>
      <c r="C13" s="4" t="s">
        <v>82</v>
      </c>
      <c r="D13" s="7">
        <v>1</v>
      </c>
      <c r="E13" s="8">
        <v>45.24</v>
      </c>
      <c r="F13" s="8">
        <v>1.7999999999999998</v>
      </c>
      <c r="G13" s="8">
        <v>7.3919999999999995</v>
      </c>
      <c r="H13" s="3">
        <v>0</v>
      </c>
      <c r="I13" s="4">
        <f t="shared" si="2"/>
        <v>0</v>
      </c>
      <c r="J13" s="4">
        <f t="shared" si="0"/>
        <v>0</v>
      </c>
      <c r="K13" s="4">
        <f t="shared" si="1"/>
        <v>0</v>
      </c>
    </row>
    <row r="14" spans="2:11" x14ac:dyDescent="0.25">
      <c r="B14" s="3">
        <v>12</v>
      </c>
      <c r="C14" s="4" t="s">
        <v>83</v>
      </c>
      <c r="D14" s="7">
        <v>1</v>
      </c>
      <c r="E14" s="8">
        <v>0</v>
      </c>
      <c r="F14" s="8">
        <v>3</v>
      </c>
      <c r="G14" s="8">
        <v>4.8</v>
      </c>
      <c r="H14" s="3">
        <v>0</v>
      </c>
      <c r="I14" s="4">
        <f t="shared" si="2"/>
        <v>0</v>
      </c>
      <c r="J14" s="4">
        <f t="shared" si="0"/>
        <v>0</v>
      </c>
      <c r="K14" s="4">
        <f t="shared" si="1"/>
        <v>0</v>
      </c>
    </row>
    <row r="15" spans="2:11" x14ac:dyDescent="0.25">
      <c r="B15" s="3">
        <v>13</v>
      </c>
      <c r="C15" s="4" t="s">
        <v>84</v>
      </c>
      <c r="D15" s="7">
        <v>1</v>
      </c>
      <c r="E15" s="8">
        <v>386.58000000000004</v>
      </c>
      <c r="F15" s="8">
        <v>12.18</v>
      </c>
      <c r="G15" s="8">
        <v>38.400000000000006</v>
      </c>
      <c r="H15" s="3">
        <v>1</v>
      </c>
      <c r="I15" s="4">
        <f t="shared" si="2"/>
        <v>386.58000000000004</v>
      </c>
      <c r="J15" s="4">
        <f t="shared" si="0"/>
        <v>12.18</v>
      </c>
      <c r="K15" s="4">
        <f t="shared" si="1"/>
        <v>38.400000000000006</v>
      </c>
    </row>
    <row r="16" spans="2:11" x14ac:dyDescent="0.25">
      <c r="B16" s="3">
        <v>14</v>
      </c>
      <c r="C16" s="4" t="s">
        <v>85</v>
      </c>
      <c r="D16" s="7">
        <v>1</v>
      </c>
      <c r="E16" s="8">
        <v>639</v>
      </c>
      <c r="F16" s="8">
        <v>21.599999999999998</v>
      </c>
      <c r="G16" s="8">
        <v>78.75</v>
      </c>
      <c r="H16" s="3">
        <v>1</v>
      </c>
      <c r="I16" s="4">
        <f t="shared" si="2"/>
        <v>639</v>
      </c>
      <c r="J16" s="4">
        <f t="shared" si="0"/>
        <v>21.599999999999998</v>
      </c>
      <c r="K16" s="4">
        <f t="shared" si="1"/>
        <v>78.75</v>
      </c>
    </row>
    <row r="17" spans="2:11" x14ac:dyDescent="0.25">
      <c r="B17" s="3">
        <v>15</v>
      </c>
      <c r="C17" s="4" t="s">
        <v>86</v>
      </c>
      <c r="D17" s="7">
        <v>1</v>
      </c>
      <c r="E17" s="8">
        <v>187.79999999999998</v>
      </c>
      <c r="F17" s="8">
        <v>4.9800000000000004</v>
      </c>
      <c r="G17" s="8">
        <v>34.86</v>
      </c>
      <c r="H17" s="3">
        <v>3</v>
      </c>
      <c r="I17" s="4">
        <f t="shared" si="2"/>
        <v>563.4</v>
      </c>
      <c r="J17" s="4">
        <f t="shared" si="0"/>
        <v>14.940000000000001</v>
      </c>
      <c r="K17" s="4">
        <f t="shared" si="1"/>
        <v>104.58</v>
      </c>
    </row>
    <row r="18" spans="2:11" x14ac:dyDescent="0.25">
      <c r="B18" s="3">
        <v>16</v>
      </c>
      <c r="C18" s="4" t="s">
        <v>87</v>
      </c>
      <c r="D18" s="7">
        <v>1</v>
      </c>
      <c r="E18" s="8">
        <v>327.78000000000003</v>
      </c>
      <c r="F18" s="8">
        <v>12.48</v>
      </c>
      <c r="G18" s="8">
        <v>62.070000000000007</v>
      </c>
      <c r="H18" s="3">
        <v>0</v>
      </c>
      <c r="I18" s="4">
        <f t="shared" si="2"/>
        <v>0</v>
      </c>
      <c r="J18" s="4">
        <f t="shared" si="0"/>
        <v>0</v>
      </c>
      <c r="K18" s="4">
        <f t="shared" si="1"/>
        <v>0</v>
      </c>
    </row>
    <row r="19" spans="2:11" x14ac:dyDescent="0.25">
      <c r="B19" s="3">
        <v>17</v>
      </c>
      <c r="C19" s="4" t="s">
        <v>88</v>
      </c>
      <c r="D19" s="7">
        <v>1</v>
      </c>
      <c r="E19" s="8">
        <v>174</v>
      </c>
      <c r="F19" s="8">
        <v>3.9000000000000004</v>
      </c>
      <c r="G19" s="8">
        <v>38.400000000000006</v>
      </c>
      <c r="H19" s="3">
        <v>0</v>
      </c>
      <c r="I19" s="4">
        <f t="shared" si="2"/>
        <v>0</v>
      </c>
      <c r="J19" s="4">
        <f t="shared" si="0"/>
        <v>0</v>
      </c>
      <c r="K19" s="4">
        <f t="shared" si="1"/>
        <v>0</v>
      </c>
    </row>
    <row r="20" spans="2:11" x14ac:dyDescent="0.25">
      <c r="B20" s="3">
        <v>18</v>
      </c>
      <c r="C20" s="4" t="s">
        <v>102</v>
      </c>
      <c r="D20" s="7">
        <v>1</v>
      </c>
      <c r="E20" s="8">
        <v>0</v>
      </c>
      <c r="F20" s="8">
        <f>2.5*2.72</f>
        <v>6.8000000000000007</v>
      </c>
      <c r="G20" s="8">
        <f>2.5*13.76</f>
        <v>34.4</v>
      </c>
      <c r="H20" s="3">
        <v>0</v>
      </c>
      <c r="I20" s="4">
        <f>E20*H20</f>
        <v>0</v>
      </c>
      <c r="J20" s="4">
        <f>F20*H20</f>
        <v>0</v>
      </c>
      <c r="K20" s="4">
        <f>G20*H20</f>
        <v>0</v>
      </c>
    </row>
    <row r="21" spans="2:11" x14ac:dyDescent="0.25">
      <c r="B21" s="3">
        <v>19</v>
      </c>
      <c r="C21" s="4" t="s">
        <v>73</v>
      </c>
      <c r="D21" s="7">
        <v>1</v>
      </c>
      <c r="E21" s="8">
        <v>170</v>
      </c>
      <c r="F21" s="8">
        <v>9.9250000000000007</v>
      </c>
      <c r="G21" s="8">
        <v>8.0500000000000007</v>
      </c>
      <c r="H21" s="3">
        <v>0</v>
      </c>
      <c r="I21" s="4">
        <f>E21*H21</f>
        <v>0</v>
      </c>
      <c r="J21" s="4">
        <f t="shared" si="0"/>
        <v>0</v>
      </c>
      <c r="K21" s="4">
        <f t="shared" si="1"/>
        <v>0</v>
      </c>
    </row>
    <row r="22" spans="2:11" x14ac:dyDescent="0.25">
      <c r="B22" s="5"/>
      <c r="C22" s="6" t="s">
        <v>93</v>
      </c>
      <c r="D22" s="9"/>
      <c r="E22" s="10"/>
      <c r="F22" s="10"/>
      <c r="G22" s="10"/>
      <c r="H22" s="11"/>
      <c r="I22" s="6">
        <f>SUM(I3:I21)</f>
        <v>2790.4500000000003</v>
      </c>
      <c r="J22" s="6">
        <f>SUM(J3:J21)</f>
        <v>116.47399999999999</v>
      </c>
      <c r="K22" s="6">
        <f>SUM(K3:K21)</f>
        <v>379.80199999999996</v>
      </c>
    </row>
  </sheetData>
  <mergeCells count="1">
    <mergeCell ref="D22:H22"/>
  </mergeCells>
  <phoneticPr fontId="1" type="noConversion"/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2"/>
  <sheetViews>
    <sheetView workbookViewId="0">
      <selection activeCell="H20" sqref="H20"/>
    </sheetView>
  </sheetViews>
  <sheetFormatPr defaultRowHeight="13.8" x14ac:dyDescent="0.25"/>
  <cols>
    <col min="2" max="2" width="8.88671875" style="1"/>
    <col min="3" max="3" width="24.44140625" customWidth="1"/>
    <col min="4" max="4" width="8.77734375" style="1" customWidth="1"/>
    <col min="5" max="5" width="9.109375" customWidth="1"/>
    <col min="6" max="6" width="10.21875" customWidth="1"/>
    <col min="7" max="7" width="11.6640625" customWidth="1"/>
    <col min="8" max="8" width="8.88671875" style="1"/>
    <col min="11" max="11" width="7.5546875" customWidth="1"/>
  </cols>
  <sheetData>
    <row r="2" spans="2:11" x14ac:dyDescent="0.25">
      <c r="B2" s="2" t="s">
        <v>100</v>
      </c>
      <c r="C2" s="2" t="s">
        <v>98</v>
      </c>
      <c r="D2" s="2" t="s">
        <v>75</v>
      </c>
      <c r="E2" s="2" t="s">
        <v>76</v>
      </c>
      <c r="F2" s="2" t="s">
        <v>1</v>
      </c>
      <c r="G2" s="2" t="s">
        <v>3</v>
      </c>
      <c r="H2" s="2" t="s">
        <v>97</v>
      </c>
      <c r="I2" s="2" t="s">
        <v>76</v>
      </c>
      <c r="J2" s="2" t="s">
        <v>1</v>
      </c>
      <c r="K2" s="2" t="s">
        <v>3</v>
      </c>
    </row>
    <row r="3" spans="2:11" x14ac:dyDescent="0.25">
      <c r="B3" s="3">
        <v>1</v>
      </c>
      <c r="C3" s="4" t="s">
        <v>99</v>
      </c>
      <c r="D3" s="7">
        <v>1</v>
      </c>
      <c r="E3" s="8">
        <v>76.319999999999993</v>
      </c>
      <c r="F3" s="8">
        <v>7.0490000000000004</v>
      </c>
      <c r="G3" s="8">
        <v>1.4839999999999998</v>
      </c>
      <c r="H3" s="3">
        <v>4</v>
      </c>
      <c r="I3" s="4">
        <f>E3*H3</f>
        <v>305.27999999999997</v>
      </c>
      <c r="J3" s="4">
        <f t="shared" ref="J3:J21" si="0">F3*H3</f>
        <v>28.196000000000002</v>
      </c>
      <c r="K3" s="4">
        <f t="shared" ref="K3:K21" si="1">G3*H3</f>
        <v>5.9359999999999991</v>
      </c>
    </row>
    <row r="4" spans="2:11" x14ac:dyDescent="0.25">
      <c r="B4" s="3">
        <v>2</v>
      </c>
      <c r="C4" s="4" t="s">
        <v>77</v>
      </c>
      <c r="D4" s="7">
        <v>1</v>
      </c>
      <c r="E4" s="8">
        <f>45*D4</f>
        <v>45</v>
      </c>
      <c r="F4" s="8">
        <f>5.7*D4</f>
        <v>5.7</v>
      </c>
      <c r="G4" s="8">
        <v>0</v>
      </c>
      <c r="H4" s="3">
        <v>0</v>
      </c>
      <c r="I4" s="4">
        <f t="shared" ref="I4:I19" si="2">E4*H4</f>
        <v>0</v>
      </c>
      <c r="J4" s="4">
        <f t="shared" si="0"/>
        <v>0</v>
      </c>
      <c r="K4" s="4">
        <f t="shared" si="1"/>
        <v>0</v>
      </c>
    </row>
    <row r="5" spans="2:11" x14ac:dyDescent="0.25">
      <c r="B5" s="3">
        <v>3</v>
      </c>
      <c r="C5" s="4" t="s">
        <v>78</v>
      </c>
      <c r="D5" s="7">
        <v>1</v>
      </c>
      <c r="E5" s="8">
        <v>215.96</v>
      </c>
      <c r="F5" s="8">
        <v>11.94</v>
      </c>
      <c r="G5" s="8">
        <v>32.200000000000003</v>
      </c>
      <c r="H5" s="3">
        <v>3</v>
      </c>
      <c r="I5" s="4">
        <f t="shared" si="2"/>
        <v>647.88</v>
      </c>
      <c r="J5" s="4">
        <f t="shared" si="0"/>
        <v>35.82</v>
      </c>
      <c r="K5" s="4">
        <f t="shared" si="1"/>
        <v>96.600000000000009</v>
      </c>
    </row>
    <row r="6" spans="2:11" x14ac:dyDescent="0.25">
      <c r="B6" s="3">
        <v>4</v>
      </c>
      <c r="C6" s="4" t="s">
        <v>79</v>
      </c>
      <c r="D6" s="7">
        <v>1</v>
      </c>
      <c r="E6" s="8">
        <v>151.34399999999999</v>
      </c>
      <c r="F6" s="8">
        <v>7.0830000000000002</v>
      </c>
      <c r="G6" s="8">
        <v>26.216999999999999</v>
      </c>
      <c r="H6" s="3">
        <v>0</v>
      </c>
      <c r="I6" s="4">
        <f t="shared" si="2"/>
        <v>0</v>
      </c>
      <c r="J6" s="4">
        <f t="shared" si="0"/>
        <v>0</v>
      </c>
      <c r="K6" s="4">
        <f t="shared" si="1"/>
        <v>0</v>
      </c>
    </row>
    <row r="7" spans="2:11" x14ac:dyDescent="0.25">
      <c r="B7" s="3">
        <v>5</v>
      </c>
      <c r="C7" s="4" t="s">
        <v>68</v>
      </c>
      <c r="D7" s="7">
        <v>1</v>
      </c>
      <c r="E7" s="8">
        <v>446.1</v>
      </c>
      <c r="F7" s="8">
        <v>44.500000000000007</v>
      </c>
      <c r="G7" s="8">
        <v>6.05</v>
      </c>
      <c r="H7" s="3">
        <v>0</v>
      </c>
      <c r="I7" s="4">
        <f t="shared" si="2"/>
        <v>0</v>
      </c>
      <c r="J7" s="4">
        <f t="shared" si="0"/>
        <v>0</v>
      </c>
      <c r="K7" s="4">
        <f t="shared" si="1"/>
        <v>0</v>
      </c>
    </row>
    <row r="8" spans="2:11" x14ac:dyDescent="0.25">
      <c r="B8" s="3">
        <v>6</v>
      </c>
      <c r="C8" s="4" t="s">
        <v>67</v>
      </c>
      <c r="D8" s="7">
        <v>1</v>
      </c>
      <c r="E8" s="8">
        <v>372.42500000000001</v>
      </c>
      <c r="F8" s="8">
        <v>12.25</v>
      </c>
      <c r="G8" s="8">
        <v>55.05</v>
      </c>
      <c r="H8" s="3">
        <v>0</v>
      </c>
      <c r="I8" s="4">
        <f t="shared" si="2"/>
        <v>0</v>
      </c>
      <c r="J8" s="4">
        <f t="shared" si="0"/>
        <v>0</v>
      </c>
      <c r="K8" s="4">
        <f t="shared" si="1"/>
        <v>0</v>
      </c>
    </row>
    <row r="9" spans="2:11" x14ac:dyDescent="0.25">
      <c r="B9" s="3">
        <v>7</v>
      </c>
      <c r="C9" s="4" t="s">
        <v>96</v>
      </c>
      <c r="D9" s="7">
        <v>1</v>
      </c>
      <c r="E9" s="8">
        <v>223</v>
      </c>
      <c r="F9" s="8">
        <v>7.4</v>
      </c>
      <c r="G9" s="8">
        <v>29.1</v>
      </c>
      <c r="H9" s="3">
        <v>0</v>
      </c>
      <c r="I9" s="4">
        <f t="shared" si="2"/>
        <v>0</v>
      </c>
      <c r="J9" s="4">
        <f t="shared" si="0"/>
        <v>0</v>
      </c>
      <c r="K9" s="4">
        <f t="shared" si="1"/>
        <v>0</v>
      </c>
    </row>
    <row r="10" spans="2:11" x14ac:dyDescent="0.25">
      <c r="B10" s="3">
        <v>8</v>
      </c>
      <c r="C10" s="4" t="s">
        <v>90</v>
      </c>
      <c r="D10" s="7">
        <v>1</v>
      </c>
      <c r="E10" s="8">
        <v>168</v>
      </c>
      <c r="F10" s="8">
        <v>12.6</v>
      </c>
      <c r="G10" s="8">
        <v>26.2</v>
      </c>
      <c r="H10" s="3">
        <v>2</v>
      </c>
      <c r="I10" s="4">
        <f t="shared" si="2"/>
        <v>336</v>
      </c>
      <c r="J10" s="4">
        <f t="shared" si="0"/>
        <v>25.2</v>
      </c>
      <c r="K10" s="4">
        <f t="shared" si="1"/>
        <v>52.4</v>
      </c>
    </row>
    <row r="11" spans="2:11" x14ac:dyDescent="0.25">
      <c r="B11" s="3">
        <v>9</v>
      </c>
      <c r="C11" s="4" t="s">
        <v>80</v>
      </c>
      <c r="D11" s="7">
        <v>1</v>
      </c>
      <c r="E11" s="8">
        <v>82.77000000000001</v>
      </c>
      <c r="F11" s="8">
        <v>1.2459999999999998</v>
      </c>
      <c r="G11" s="8">
        <v>18.512</v>
      </c>
      <c r="H11" s="3">
        <v>3</v>
      </c>
      <c r="I11" s="4">
        <f t="shared" si="2"/>
        <v>248.31000000000003</v>
      </c>
      <c r="J11" s="4">
        <f t="shared" si="0"/>
        <v>3.7379999999999995</v>
      </c>
      <c r="K11" s="4">
        <f t="shared" si="1"/>
        <v>55.536000000000001</v>
      </c>
    </row>
    <row r="12" spans="2:11" x14ac:dyDescent="0.25">
      <c r="B12" s="3">
        <v>10</v>
      </c>
      <c r="C12" s="4" t="s">
        <v>81</v>
      </c>
      <c r="D12" s="7">
        <v>1</v>
      </c>
      <c r="E12" s="8">
        <v>16.05</v>
      </c>
      <c r="F12" s="8">
        <v>0.02</v>
      </c>
      <c r="G12" s="8">
        <v>3.7799999999999994</v>
      </c>
      <c r="H12" s="3">
        <v>0</v>
      </c>
      <c r="I12" s="4">
        <f t="shared" si="2"/>
        <v>0</v>
      </c>
      <c r="J12" s="4">
        <f t="shared" si="0"/>
        <v>0</v>
      </c>
      <c r="K12" s="4">
        <f t="shared" si="1"/>
        <v>0</v>
      </c>
    </row>
    <row r="13" spans="2:11" x14ac:dyDescent="0.25">
      <c r="B13" s="3">
        <v>11</v>
      </c>
      <c r="C13" s="4" t="s">
        <v>82</v>
      </c>
      <c r="D13" s="7">
        <v>1</v>
      </c>
      <c r="E13" s="8">
        <v>45.24</v>
      </c>
      <c r="F13" s="8">
        <v>1.7999999999999998</v>
      </c>
      <c r="G13" s="8">
        <v>7.3919999999999995</v>
      </c>
      <c r="H13" s="3">
        <v>0</v>
      </c>
      <c r="I13" s="4">
        <f t="shared" si="2"/>
        <v>0</v>
      </c>
      <c r="J13" s="4">
        <f t="shared" si="0"/>
        <v>0</v>
      </c>
      <c r="K13" s="4">
        <f t="shared" si="1"/>
        <v>0</v>
      </c>
    </row>
    <row r="14" spans="2:11" x14ac:dyDescent="0.25">
      <c r="B14" s="3">
        <v>12</v>
      </c>
      <c r="C14" s="4" t="s">
        <v>83</v>
      </c>
      <c r="D14" s="7">
        <v>1</v>
      </c>
      <c r="E14" s="8">
        <v>0</v>
      </c>
      <c r="F14" s="8">
        <v>3</v>
      </c>
      <c r="G14" s="8">
        <v>4.8</v>
      </c>
      <c r="H14" s="3">
        <v>1</v>
      </c>
      <c r="I14" s="4">
        <f t="shared" si="2"/>
        <v>0</v>
      </c>
      <c r="J14" s="4">
        <f t="shared" si="0"/>
        <v>3</v>
      </c>
      <c r="K14" s="4">
        <f t="shared" si="1"/>
        <v>4.8</v>
      </c>
    </row>
    <row r="15" spans="2:11" x14ac:dyDescent="0.25">
      <c r="B15" s="3">
        <v>13</v>
      </c>
      <c r="C15" s="4" t="s">
        <v>84</v>
      </c>
      <c r="D15" s="7">
        <v>1</v>
      </c>
      <c r="E15" s="8">
        <v>386.58000000000004</v>
      </c>
      <c r="F15" s="8">
        <v>12.18</v>
      </c>
      <c r="G15" s="8">
        <v>38.400000000000006</v>
      </c>
      <c r="H15" s="3">
        <v>0</v>
      </c>
      <c r="I15" s="4">
        <f t="shared" si="2"/>
        <v>0</v>
      </c>
      <c r="J15" s="4">
        <f t="shared" si="0"/>
        <v>0</v>
      </c>
      <c r="K15" s="4">
        <f t="shared" si="1"/>
        <v>0</v>
      </c>
    </row>
    <row r="16" spans="2:11" x14ac:dyDescent="0.25">
      <c r="B16" s="3">
        <v>14</v>
      </c>
      <c r="C16" s="4" t="s">
        <v>85</v>
      </c>
      <c r="D16" s="7">
        <v>1</v>
      </c>
      <c r="E16" s="8">
        <v>639</v>
      </c>
      <c r="F16" s="8">
        <v>21.599999999999998</v>
      </c>
      <c r="G16" s="8">
        <v>78.75</v>
      </c>
      <c r="H16" s="3">
        <v>1</v>
      </c>
      <c r="I16" s="4">
        <f t="shared" si="2"/>
        <v>639</v>
      </c>
      <c r="J16" s="4">
        <f t="shared" si="0"/>
        <v>21.599999999999998</v>
      </c>
      <c r="K16" s="4">
        <f t="shared" si="1"/>
        <v>78.75</v>
      </c>
    </row>
    <row r="17" spans="2:11" x14ac:dyDescent="0.25">
      <c r="B17" s="3">
        <v>15</v>
      </c>
      <c r="C17" s="4" t="s">
        <v>86</v>
      </c>
      <c r="D17" s="7">
        <v>1</v>
      </c>
      <c r="E17" s="8">
        <v>187.79999999999998</v>
      </c>
      <c r="F17" s="8">
        <v>4.9800000000000004</v>
      </c>
      <c r="G17" s="8">
        <v>34.86</v>
      </c>
      <c r="H17" s="3">
        <v>3</v>
      </c>
      <c r="I17" s="4">
        <f t="shared" si="2"/>
        <v>563.4</v>
      </c>
      <c r="J17" s="4">
        <f t="shared" si="0"/>
        <v>14.940000000000001</v>
      </c>
      <c r="K17" s="4">
        <f t="shared" si="1"/>
        <v>104.58</v>
      </c>
    </row>
    <row r="18" spans="2:11" x14ac:dyDescent="0.25">
      <c r="B18" s="3">
        <v>16</v>
      </c>
      <c r="C18" s="4" t="s">
        <v>87</v>
      </c>
      <c r="D18" s="7">
        <v>1</v>
      </c>
      <c r="E18" s="8">
        <v>327.78000000000003</v>
      </c>
      <c r="F18" s="8">
        <v>12.48</v>
      </c>
      <c r="G18" s="8">
        <v>62.070000000000007</v>
      </c>
      <c r="H18" s="3">
        <v>0</v>
      </c>
      <c r="I18" s="4">
        <f t="shared" si="2"/>
        <v>0</v>
      </c>
      <c r="J18" s="4">
        <f t="shared" si="0"/>
        <v>0</v>
      </c>
      <c r="K18" s="4">
        <f t="shared" si="1"/>
        <v>0</v>
      </c>
    </row>
    <row r="19" spans="2:11" x14ac:dyDescent="0.25">
      <c r="B19" s="3">
        <v>17</v>
      </c>
      <c r="C19" s="4" t="s">
        <v>88</v>
      </c>
      <c r="D19" s="7">
        <v>1</v>
      </c>
      <c r="E19" s="8">
        <v>174</v>
      </c>
      <c r="F19" s="8">
        <v>3.9000000000000004</v>
      </c>
      <c r="G19" s="8">
        <v>38.400000000000006</v>
      </c>
      <c r="H19" s="3">
        <v>1</v>
      </c>
      <c r="I19" s="4">
        <f t="shared" si="2"/>
        <v>174</v>
      </c>
      <c r="J19" s="4">
        <f t="shared" si="0"/>
        <v>3.9000000000000004</v>
      </c>
      <c r="K19" s="4">
        <f t="shared" si="1"/>
        <v>38.400000000000006</v>
      </c>
    </row>
    <row r="20" spans="2:11" x14ac:dyDescent="0.25">
      <c r="B20" s="3">
        <v>18</v>
      </c>
      <c r="C20" s="4" t="s">
        <v>102</v>
      </c>
      <c r="D20" s="7">
        <v>1</v>
      </c>
      <c r="E20" s="8">
        <v>0</v>
      </c>
      <c r="F20" s="8">
        <f>2.5*2.72</f>
        <v>6.8000000000000007</v>
      </c>
      <c r="G20" s="8">
        <f>2.5*13.76</f>
        <v>34.4</v>
      </c>
      <c r="H20" s="3">
        <v>0</v>
      </c>
      <c r="I20" s="4">
        <f>E20*H20</f>
        <v>0</v>
      </c>
      <c r="J20" s="4">
        <f>F20*H20</f>
        <v>0</v>
      </c>
      <c r="K20" s="4">
        <f>G20*H20</f>
        <v>0</v>
      </c>
    </row>
    <row r="21" spans="2:11" x14ac:dyDescent="0.25">
      <c r="B21" s="3">
        <v>19</v>
      </c>
      <c r="C21" s="4" t="s">
        <v>73</v>
      </c>
      <c r="D21" s="7">
        <v>1</v>
      </c>
      <c r="E21" s="8">
        <v>170</v>
      </c>
      <c r="F21" s="8">
        <v>9.9250000000000007</v>
      </c>
      <c r="G21" s="8">
        <v>8.0500000000000007</v>
      </c>
      <c r="H21" s="3">
        <v>0</v>
      </c>
      <c r="I21" s="4">
        <f>E21*H21</f>
        <v>0</v>
      </c>
      <c r="J21" s="4">
        <f t="shared" si="0"/>
        <v>0</v>
      </c>
      <c r="K21" s="4">
        <f t="shared" si="1"/>
        <v>0</v>
      </c>
    </row>
    <row r="22" spans="2:11" x14ac:dyDescent="0.25">
      <c r="B22" s="5"/>
      <c r="C22" s="6" t="s">
        <v>93</v>
      </c>
      <c r="D22" s="9"/>
      <c r="E22" s="10"/>
      <c r="F22" s="10"/>
      <c r="G22" s="10"/>
      <c r="H22" s="11"/>
      <c r="I22" s="6">
        <f>SUM(I3:I21)</f>
        <v>2913.87</v>
      </c>
      <c r="J22" s="6">
        <f>SUM(J3:J21)</f>
        <v>136.39400000000001</v>
      </c>
      <c r="K22" s="6">
        <f>SUM(K3:K21)</f>
        <v>437.00200000000007</v>
      </c>
    </row>
  </sheetData>
  <mergeCells count="1">
    <mergeCell ref="D22:H22"/>
  </mergeCells>
  <phoneticPr fontId="1" type="noConversion"/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2"/>
  <sheetViews>
    <sheetView workbookViewId="0"/>
  </sheetViews>
  <sheetFormatPr defaultRowHeight="13.8" x14ac:dyDescent="0.25"/>
  <cols>
    <col min="2" max="2" width="8.88671875" style="1"/>
    <col min="3" max="3" width="24.44140625" customWidth="1"/>
    <col min="4" max="4" width="8.77734375" style="1" customWidth="1"/>
    <col min="5" max="5" width="9.109375" customWidth="1"/>
    <col min="6" max="6" width="10.21875" customWidth="1"/>
    <col min="7" max="7" width="11.6640625" customWidth="1"/>
    <col min="8" max="8" width="8.88671875" style="1"/>
    <col min="11" max="11" width="7.5546875" customWidth="1"/>
  </cols>
  <sheetData>
    <row r="2" spans="2:11" x14ac:dyDescent="0.25">
      <c r="B2" s="2" t="s">
        <v>100</v>
      </c>
      <c r="C2" s="2" t="s">
        <v>98</v>
      </c>
      <c r="D2" s="2" t="s">
        <v>75</v>
      </c>
      <c r="E2" s="2" t="s">
        <v>76</v>
      </c>
      <c r="F2" s="2" t="s">
        <v>1</v>
      </c>
      <c r="G2" s="2" t="s">
        <v>3</v>
      </c>
      <c r="H2" s="2" t="s">
        <v>97</v>
      </c>
      <c r="I2" s="2" t="s">
        <v>76</v>
      </c>
      <c r="J2" s="2" t="s">
        <v>1</v>
      </c>
      <c r="K2" s="2" t="s">
        <v>3</v>
      </c>
    </row>
    <row r="3" spans="2:11" x14ac:dyDescent="0.25">
      <c r="B3" s="3">
        <v>1</v>
      </c>
      <c r="C3" s="4" t="s">
        <v>99</v>
      </c>
      <c r="D3" s="7">
        <v>1</v>
      </c>
      <c r="E3" s="8">
        <v>76.319999999999993</v>
      </c>
      <c r="F3" s="8">
        <v>7.0490000000000004</v>
      </c>
      <c r="G3" s="8">
        <v>1.4839999999999998</v>
      </c>
      <c r="H3" s="3">
        <v>4</v>
      </c>
      <c r="I3" s="4">
        <f>E3*H3</f>
        <v>305.27999999999997</v>
      </c>
      <c r="J3" s="4">
        <f t="shared" ref="J3:J21" si="0">F3*H3</f>
        <v>28.196000000000002</v>
      </c>
      <c r="K3" s="4">
        <f t="shared" ref="K3:K21" si="1">G3*H3</f>
        <v>5.9359999999999991</v>
      </c>
    </row>
    <row r="4" spans="2:11" x14ac:dyDescent="0.25">
      <c r="B4" s="3">
        <v>2</v>
      </c>
      <c r="C4" s="4" t="s">
        <v>77</v>
      </c>
      <c r="D4" s="7">
        <v>1</v>
      </c>
      <c r="E4" s="8">
        <f>45*D4</f>
        <v>45</v>
      </c>
      <c r="F4" s="8">
        <f>5.7*D4</f>
        <v>5.7</v>
      </c>
      <c r="G4" s="8">
        <v>0</v>
      </c>
      <c r="H4" s="3">
        <v>0</v>
      </c>
      <c r="I4" s="4">
        <f t="shared" ref="I4:I19" si="2">E4*H4</f>
        <v>0</v>
      </c>
      <c r="J4" s="4">
        <f t="shared" si="0"/>
        <v>0</v>
      </c>
      <c r="K4" s="4">
        <f t="shared" si="1"/>
        <v>0</v>
      </c>
    </row>
    <row r="5" spans="2:11" x14ac:dyDescent="0.25">
      <c r="B5" s="3">
        <v>3</v>
      </c>
      <c r="C5" s="4" t="s">
        <v>78</v>
      </c>
      <c r="D5" s="7">
        <v>1</v>
      </c>
      <c r="E5" s="8">
        <v>215.96</v>
      </c>
      <c r="F5" s="8">
        <v>11.94</v>
      </c>
      <c r="G5" s="8">
        <v>32.200000000000003</v>
      </c>
      <c r="H5" s="3">
        <v>3</v>
      </c>
      <c r="I5" s="4">
        <f t="shared" si="2"/>
        <v>647.88</v>
      </c>
      <c r="J5" s="4">
        <f t="shared" si="0"/>
        <v>35.82</v>
      </c>
      <c r="K5" s="4">
        <f t="shared" si="1"/>
        <v>96.600000000000009</v>
      </c>
    </row>
    <row r="6" spans="2:11" x14ac:dyDescent="0.25">
      <c r="B6" s="3">
        <v>4</v>
      </c>
      <c r="C6" s="4" t="s">
        <v>79</v>
      </c>
      <c r="D6" s="7">
        <v>1</v>
      </c>
      <c r="E6" s="8">
        <v>151.34399999999999</v>
      </c>
      <c r="F6" s="8">
        <v>7.0830000000000002</v>
      </c>
      <c r="G6" s="8">
        <v>26.216999999999999</v>
      </c>
      <c r="H6" s="3">
        <v>0</v>
      </c>
      <c r="I6" s="4">
        <f t="shared" si="2"/>
        <v>0</v>
      </c>
      <c r="J6" s="4">
        <f t="shared" si="0"/>
        <v>0</v>
      </c>
      <c r="K6" s="4">
        <f t="shared" si="1"/>
        <v>0</v>
      </c>
    </row>
    <row r="7" spans="2:11" x14ac:dyDescent="0.25">
      <c r="B7" s="3">
        <v>5</v>
      </c>
      <c r="C7" s="4" t="s">
        <v>68</v>
      </c>
      <c r="D7" s="7">
        <v>1</v>
      </c>
      <c r="E7" s="8">
        <v>446.1</v>
      </c>
      <c r="F7" s="8">
        <v>44.500000000000007</v>
      </c>
      <c r="G7" s="8">
        <v>6.05</v>
      </c>
      <c r="H7" s="3">
        <v>0</v>
      </c>
      <c r="I7" s="4">
        <f t="shared" si="2"/>
        <v>0</v>
      </c>
      <c r="J7" s="4">
        <f t="shared" si="0"/>
        <v>0</v>
      </c>
      <c r="K7" s="4">
        <f t="shared" si="1"/>
        <v>0</v>
      </c>
    </row>
    <row r="8" spans="2:11" x14ac:dyDescent="0.25">
      <c r="B8" s="3">
        <v>6</v>
      </c>
      <c r="C8" s="4" t="s">
        <v>67</v>
      </c>
      <c r="D8" s="7">
        <v>1</v>
      </c>
      <c r="E8" s="8">
        <v>372.42500000000001</v>
      </c>
      <c r="F8" s="8">
        <v>12.25</v>
      </c>
      <c r="G8" s="8">
        <v>55.05</v>
      </c>
      <c r="H8" s="3">
        <v>0</v>
      </c>
      <c r="I8" s="4">
        <f t="shared" si="2"/>
        <v>0</v>
      </c>
      <c r="J8" s="4">
        <f t="shared" si="0"/>
        <v>0</v>
      </c>
      <c r="K8" s="4">
        <f t="shared" si="1"/>
        <v>0</v>
      </c>
    </row>
    <row r="9" spans="2:11" x14ac:dyDescent="0.25">
      <c r="B9" s="3">
        <v>7</v>
      </c>
      <c r="C9" s="4" t="s">
        <v>96</v>
      </c>
      <c r="D9" s="7">
        <v>1</v>
      </c>
      <c r="E9" s="8">
        <v>223</v>
      </c>
      <c r="F9" s="8">
        <v>7.4</v>
      </c>
      <c r="G9" s="8">
        <v>29.1</v>
      </c>
      <c r="H9" s="3">
        <v>0</v>
      </c>
      <c r="I9" s="4">
        <f t="shared" si="2"/>
        <v>0</v>
      </c>
      <c r="J9" s="4">
        <f t="shared" si="0"/>
        <v>0</v>
      </c>
      <c r="K9" s="4">
        <f t="shared" si="1"/>
        <v>0</v>
      </c>
    </row>
    <row r="10" spans="2:11" x14ac:dyDescent="0.25">
      <c r="B10" s="3">
        <v>8</v>
      </c>
      <c r="C10" s="4" t="s">
        <v>90</v>
      </c>
      <c r="D10" s="7">
        <v>1</v>
      </c>
      <c r="E10" s="8">
        <v>168</v>
      </c>
      <c r="F10" s="8">
        <v>12.6</v>
      </c>
      <c r="G10" s="8">
        <v>26.2</v>
      </c>
      <c r="H10" s="3">
        <v>0</v>
      </c>
      <c r="I10" s="4">
        <f t="shared" si="2"/>
        <v>0</v>
      </c>
      <c r="J10" s="4">
        <f t="shared" si="0"/>
        <v>0</v>
      </c>
      <c r="K10" s="4">
        <f t="shared" si="1"/>
        <v>0</v>
      </c>
    </row>
    <row r="11" spans="2:11" x14ac:dyDescent="0.25">
      <c r="B11" s="3">
        <v>9</v>
      </c>
      <c r="C11" s="4" t="s">
        <v>80</v>
      </c>
      <c r="D11" s="7">
        <v>1</v>
      </c>
      <c r="E11" s="8">
        <v>82.77000000000001</v>
      </c>
      <c r="F11" s="8">
        <v>1.2459999999999998</v>
      </c>
      <c r="G11" s="8">
        <v>18.512</v>
      </c>
      <c r="H11" s="3">
        <v>3</v>
      </c>
      <c r="I11" s="4">
        <f t="shared" si="2"/>
        <v>248.31000000000003</v>
      </c>
      <c r="J11" s="4">
        <f t="shared" si="0"/>
        <v>3.7379999999999995</v>
      </c>
      <c r="K11" s="4">
        <f t="shared" si="1"/>
        <v>55.536000000000001</v>
      </c>
    </row>
    <row r="12" spans="2:11" x14ac:dyDescent="0.25">
      <c r="B12" s="3">
        <v>10</v>
      </c>
      <c r="C12" s="4" t="s">
        <v>81</v>
      </c>
      <c r="D12" s="7">
        <v>1</v>
      </c>
      <c r="E12" s="8">
        <v>16.05</v>
      </c>
      <c r="F12" s="8">
        <v>0.02</v>
      </c>
      <c r="G12" s="8">
        <v>3.7799999999999994</v>
      </c>
      <c r="H12" s="3">
        <v>0</v>
      </c>
      <c r="I12" s="4">
        <f t="shared" si="2"/>
        <v>0</v>
      </c>
      <c r="J12" s="4">
        <f t="shared" si="0"/>
        <v>0</v>
      </c>
      <c r="K12" s="4">
        <f t="shared" si="1"/>
        <v>0</v>
      </c>
    </row>
    <row r="13" spans="2:11" x14ac:dyDescent="0.25">
      <c r="B13" s="3">
        <v>11</v>
      </c>
      <c r="C13" s="4" t="s">
        <v>82</v>
      </c>
      <c r="D13" s="7">
        <v>1</v>
      </c>
      <c r="E13" s="8">
        <v>45.24</v>
      </c>
      <c r="F13" s="8">
        <v>1.7999999999999998</v>
      </c>
      <c r="G13" s="8">
        <v>7.3919999999999995</v>
      </c>
      <c r="H13" s="3">
        <v>5</v>
      </c>
      <c r="I13" s="4">
        <f t="shared" si="2"/>
        <v>226.20000000000002</v>
      </c>
      <c r="J13" s="4">
        <f t="shared" si="0"/>
        <v>9</v>
      </c>
      <c r="K13" s="4">
        <f t="shared" si="1"/>
        <v>36.959999999999994</v>
      </c>
    </row>
    <row r="14" spans="2:11" x14ac:dyDescent="0.25">
      <c r="B14" s="3">
        <v>12</v>
      </c>
      <c r="C14" s="4" t="s">
        <v>83</v>
      </c>
      <c r="D14" s="7">
        <v>1</v>
      </c>
      <c r="E14" s="8">
        <v>0</v>
      </c>
      <c r="F14" s="8">
        <v>3</v>
      </c>
      <c r="G14" s="8">
        <v>4.8</v>
      </c>
      <c r="H14" s="3">
        <v>1</v>
      </c>
      <c r="I14" s="4">
        <f t="shared" si="2"/>
        <v>0</v>
      </c>
      <c r="J14" s="4">
        <f t="shared" si="0"/>
        <v>3</v>
      </c>
      <c r="K14" s="4">
        <f t="shared" si="1"/>
        <v>4.8</v>
      </c>
    </row>
    <row r="15" spans="2:11" x14ac:dyDescent="0.25">
      <c r="B15" s="3">
        <v>13</v>
      </c>
      <c r="C15" s="4" t="s">
        <v>84</v>
      </c>
      <c r="D15" s="7">
        <v>1</v>
      </c>
      <c r="E15" s="8">
        <v>386.58000000000004</v>
      </c>
      <c r="F15" s="8">
        <v>12.18</v>
      </c>
      <c r="G15" s="8">
        <v>38.400000000000006</v>
      </c>
      <c r="H15" s="3">
        <v>0</v>
      </c>
      <c r="I15" s="4">
        <f t="shared" si="2"/>
        <v>0</v>
      </c>
      <c r="J15" s="4">
        <f t="shared" si="0"/>
        <v>0</v>
      </c>
      <c r="K15" s="4">
        <f t="shared" si="1"/>
        <v>0</v>
      </c>
    </row>
    <row r="16" spans="2:11" x14ac:dyDescent="0.25">
      <c r="B16" s="3">
        <v>14</v>
      </c>
      <c r="C16" s="4" t="s">
        <v>85</v>
      </c>
      <c r="D16" s="7">
        <v>1</v>
      </c>
      <c r="E16" s="8">
        <v>639</v>
      </c>
      <c r="F16" s="8">
        <v>21.599999999999998</v>
      </c>
      <c r="G16" s="8">
        <v>78.75</v>
      </c>
      <c r="H16" s="3">
        <v>0</v>
      </c>
      <c r="I16" s="4">
        <f t="shared" si="2"/>
        <v>0</v>
      </c>
      <c r="J16" s="4">
        <f t="shared" si="0"/>
        <v>0</v>
      </c>
      <c r="K16" s="4">
        <f t="shared" si="1"/>
        <v>0</v>
      </c>
    </row>
    <row r="17" spans="2:11" x14ac:dyDescent="0.25">
      <c r="B17" s="3">
        <v>15</v>
      </c>
      <c r="C17" s="4" t="s">
        <v>86</v>
      </c>
      <c r="D17" s="7">
        <v>1</v>
      </c>
      <c r="E17" s="8">
        <v>187.79999999999998</v>
      </c>
      <c r="F17" s="8">
        <v>4.9800000000000004</v>
      </c>
      <c r="G17" s="8">
        <v>34.86</v>
      </c>
      <c r="H17" s="3">
        <v>0</v>
      </c>
      <c r="I17" s="4">
        <f t="shared" si="2"/>
        <v>0</v>
      </c>
      <c r="J17" s="4">
        <f t="shared" si="0"/>
        <v>0</v>
      </c>
      <c r="K17" s="4">
        <f t="shared" si="1"/>
        <v>0</v>
      </c>
    </row>
    <row r="18" spans="2:11" x14ac:dyDescent="0.25">
      <c r="B18" s="3">
        <v>16</v>
      </c>
      <c r="C18" s="4" t="s">
        <v>87</v>
      </c>
      <c r="D18" s="7">
        <v>1</v>
      </c>
      <c r="E18" s="8">
        <v>327.78000000000003</v>
      </c>
      <c r="F18" s="8">
        <v>12.48</v>
      </c>
      <c r="G18" s="8">
        <v>62.070000000000007</v>
      </c>
      <c r="H18" s="3">
        <v>0</v>
      </c>
      <c r="I18" s="4">
        <f t="shared" si="2"/>
        <v>0</v>
      </c>
      <c r="J18" s="4">
        <f t="shared" si="0"/>
        <v>0</v>
      </c>
      <c r="K18" s="4">
        <f t="shared" si="1"/>
        <v>0</v>
      </c>
    </row>
    <row r="19" spans="2:11" x14ac:dyDescent="0.25">
      <c r="B19" s="3">
        <v>17</v>
      </c>
      <c r="C19" s="4" t="s">
        <v>88</v>
      </c>
      <c r="D19" s="7">
        <v>1</v>
      </c>
      <c r="E19" s="8">
        <v>174</v>
      </c>
      <c r="F19" s="8">
        <v>3.9000000000000004</v>
      </c>
      <c r="G19" s="8">
        <v>38.400000000000006</v>
      </c>
      <c r="H19" s="3">
        <v>1</v>
      </c>
      <c r="I19" s="4">
        <f t="shared" si="2"/>
        <v>174</v>
      </c>
      <c r="J19" s="4">
        <f t="shared" si="0"/>
        <v>3.9000000000000004</v>
      </c>
      <c r="K19" s="4">
        <f t="shared" si="1"/>
        <v>38.400000000000006</v>
      </c>
    </row>
    <row r="20" spans="2:11" x14ac:dyDescent="0.25">
      <c r="B20" s="3">
        <v>18</v>
      </c>
      <c r="C20" s="4" t="s">
        <v>102</v>
      </c>
      <c r="D20" s="7">
        <v>1</v>
      </c>
      <c r="E20" s="8">
        <v>0</v>
      </c>
      <c r="F20" s="8">
        <f>2.5*2.72</f>
        <v>6.8000000000000007</v>
      </c>
      <c r="G20" s="8">
        <f>2.5*13.76</f>
        <v>34.4</v>
      </c>
      <c r="H20" s="3">
        <v>1</v>
      </c>
      <c r="I20" s="4">
        <f>E20*H20</f>
        <v>0</v>
      </c>
      <c r="J20" s="4">
        <f>F20*H20</f>
        <v>6.8000000000000007</v>
      </c>
      <c r="K20" s="4">
        <f>G20*H20</f>
        <v>34.4</v>
      </c>
    </row>
    <row r="21" spans="2:11" x14ac:dyDescent="0.25">
      <c r="B21" s="3">
        <v>19</v>
      </c>
      <c r="C21" s="4" t="s">
        <v>73</v>
      </c>
      <c r="D21" s="7">
        <v>1</v>
      </c>
      <c r="E21" s="8">
        <v>170</v>
      </c>
      <c r="F21" s="8">
        <v>9.9250000000000007</v>
      </c>
      <c r="G21" s="8">
        <v>8.0500000000000007</v>
      </c>
      <c r="H21" s="3">
        <v>0</v>
      </c>
      <c r="I21" s="4">
        <f>E21*H21</f>
        <v>0</v>
      </c>
      <c r="J21" s="4">
        <f t="shared" si="0"/>
        <v>0</v>
      </c>
      <c r="K21" s="4">
        <f t="shared" si="1"/>
        <v>0</v>
      </c>
    </row>
    <row r="22" spans="2:11" x14ac:dyDescent="0.25">
      <c r="B22" s="5"/>
      <c r="C22" s="6" t="s">
        <v>93</v>
      </c>
      <c r="D22" s="9"/>
      <c r="E22" s="10"/>
      <c r="F22" s="10"/>
      <c r="G22" s="10"/>
      <c r="H22" s="11"/>
      <c r="I22" s="6">
        <f>SUM(I3:I21)</f>
        <v>1601.67</v>
      </c>
      <c r="J22" s="6">
        <f>SUM(J3:J21)</f>
        <v>90.454000000000008</v>
      </c>
      <c r="K22" s="6">
        <f>SUM(K3:K21)</f>
        <v>272.63200000000001</v>
      </c>
    </row>
  </sheetData>
  <mergeCells count="1">
    <mergeCell ref="D22:H22"/>
  </mergeCells>
  <phoneticPr fontId="1" type="noConversion"/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2"/>
  <sheetViews>
    <sheetView workbookViewId="0"/>
  </sheetViews>
  <sheetFormatPr defaultRowHeight="13.8" x14ac:dyDescent="0.25"/>
  <cols>
    <col min="2" max="2" width="8.88671875" style="1"/>
    <col min="3" max="3" width="24.44140625" customWidth="1"/>
    <col min="4" max="4" width="8.77734375" style="1" customWidth="1"/>
    <col min="5" max="5" width="9.109375" customWidth="1"/>
    <col min="6" max="6" width="10.21875" customWidth="1"/>
    <col min="7" max="7" width="11.6640625" customWidth="1"/>
    <col min="8" max="8" width="8.88671875" style="1"/>
    <col min="11" max="11" width="7.5546875" customWidth="1"/>
  </cols>
  <sheetData>
    <row r="2" spans="2:11" x14ac:dyDescent="0.25">
      <c r="B2" s="2" t="s">
        <v>100</v>
      </c>
      <c r="C2" s="2" t="s">
        <v>98</v>
      </c>
      <c r="D2" s="2" t="s">
        <v>75</v>
      </c>
      <c r="E2" s="2" t="s">
        <v>76</v>
      </c>
      <c r="F2" s="2" t="s">
        <v>1</v>
      </c>
      <c r="G2" s="2" t="s">
        <v>3</v>
      </c>
      <c r="H2" s="2" t="s">
        <v>97</v>
      </c>
      <c r="I2" s="2" t="s">
        <v>76</v>
      </c>
      <c r="J2" s="2" t="s">
        <v>1</v>
      </c>
      <c r="K2" s="2" t="s">
        <v>3</v>
      </c>
    </row>
    <row r="3" spans="2:11" x14ac:dyDescent="0.25">
      <c r="B3" s="3">
        <v>1</v>
      </c>
      <c r="C3" s="4" t="s">
        <v>99</v>
      </c>
      <c r="D3" s="7">
        <v>1</v>
      </c>
      <c r="E3" s="8">
        <v>76.319999999999993</v>
      </c>
      <c r="F3" s="8">
        <v>7.0490000000000004</v>
      </c>
      <c r="G3" s="8">
        <v>1.4839999999999998</v>
      </c>
      <c r="H3" s="3">
        <v>4</v>
      </c>
      <c r="I3" s="4">
        <f>E3*H3</f>
        <v>305.27999999999997</v>
      </c>
      <c r="J3" s="4">
        <f t="shared" ref="J3:J21" si="0">F3*H3</f>
        <v>28.196000000000002</v>
      </c>
      <c r="K3" s="4">
        <f t="shared" ref="K3:K21" si="1">G3*H3</f>
        <v>5.9359999999999991</v>
      </c>
    </row>
    <row r="4" spans="2:11" x14ac:dyDescent="0.25">
      <c r="B4" s="3">
        <v>2</v>
      </c>
      <c r="C4" s="4" t="s">
        <v>77</v>
      </c>
      <c r="D4" s="7">
        <v>1</v>
      </c>
      <c r="E4" s="8">
        <f>45*D4</f>
        <v>45</v>
      </c>
      <c r="F4" s="8">
        <f>5.7*D4</f>
        <v>5.7</v>
      </c>
      <c r="G4" s="8">
        <v>0</v>
      </c>
      <c r="H4" s="3">
        <v>0</v>
      </c>
      <c r="I4" s="4">
        <f t="shared" ref="I4:I19" si="2">E4*H4</f>
        <v>0</v>
      </c>
      <c r="J4" s="4">
        <f t="shared" si="0"/>
        <v>0</v>
      </c>
      <c r="K4" s="4">
        <f t="shared" si="1"/>
        <v>0</v>
      </c>
    </row>
    <row r="5" spans="2:11" x14ac:dyDescent="0.25">
      <c r="B5" s="3">
        <v>3</v>
      </c>
      <c r="C5" s="4" t="s">
        <v>78</v>
      </c>
      <c r="D5" s="7">
        <v>1</v>
      </c>
      <c r="E5" s="8">
        <v>215.96</v>
      </c>
      <c r="F5" s="8">
        <v>11.94</v>
      </c>
      <c r="G5" s="8">
        <v>32.200000000000003</v>
      </c>
      <c r="H5" s="3">
        <v>3</v>
      </c>
      <c r="I5" s="4">
        <f t="shared" si="2"/>
        <v>647.88</v>
      </c>
      <c r="J5" s="4">
        <f t="shared" si="0"/>
        <v>35.82</v>
      </c>
      <c r="K5" s="4">
        <f t="shared" si="1"/>
        <v>96.600000000000009</v>
      </c>
    </row>
    <row r="6" spans="2:11" x14ac:dyDescent="0.25">
      <c r="B6" s="3">
        <v>4</v>
      </c>
      <c r="C6" s="4" t="s">
        <v>79</v>
      </c>
      <c r="D6" s="7">
        <v>1</v>
      </c>
      <c r="E6" s="8">
        <v>151.34399999999999</v>
      </c>
      <c r="F6" s="8">
        <v>7.0830000000000002</v>
      </c>
      <c r="G6" s="8">
        <v>26.216999999999999</v>
      </c>
      <c r="H6" s="3">
        <v>0</v>
      </c>
      <c r="I6" s="4">
        <f t="shared" si="2"/>
        <v>0</v>
      </c>
      <c r="J6" s="4">
        <f t="shared" si="0"/>
        <v>0</v>
      </c>
      <c r="K6" s="4">
        <f t="shared" si="1"/>
        <v>0</v>
      </c>
    </row>
    <row r="7" spans="2:11" x14ac:dyDescent="0.25">
      <c r="B7" s="3">
        <v>5</v>
      </c>
      <c r="C7" s="4" t="s">
        <v>68</v>
      </c>
      <c r="D7" s="7">
        <v>1</v>
      </c>
      <c r="E7" s="8">
        <v>446.1</v>
      </c>
      <c r="F7" s="8">
        <v>44.500000000000007</v>
      </c>
      <c r="G7" s="8">
        <v>6.05</v>
      </c>
      <c r="H7" s="3">
        <v>0</v>
      </c>
      <c r="I7" s="4">
        <f t="shared" si="2"/>
        <v>0</v>
      </c>
      <c r="J7" s="4">
        <f t="shared" si="0"/>
        <v>0</v>
      </c>
      <c r="K7" s="4">
        <f t="shared" si="1"/>
        <v>0</v>
      </c>
    </row>
    <row r="8" spans="2:11" x14ac:dyDescent="0.25">
      <c r="B8" s="3">
        <v>6</v>
      </c>
      <c r="C8" s="4" t="s">
        <v>67</v>
      </c>
      <c r="D8" s="7">
        <v>1</v>
      </c>
      <c r="E8" s="8">
        <v>372.42500000000001</v>
      </c>
      <c r="F8" s="8">
        <v>12.25</v>
      </c>
      <c r="G8" s="8">
        <v>55.05</v>
      </c>
      <c r="H8" s="3">
        <v>1</v>
      </c>
      <c r="I8" s="4">
        <f t="shared" si="2"/>
        <v>372.42500000000001</v>
      </c>
      <c r="J8" s="4">
        <f t="shared" si="0"/>
        <v>12.25</v>
      </c>
      <c r="K8" s="4">
        <f t="shared" si="1"/>
        <v>55.05</v>
      </c>
    </row>
    <row r="9" spans="2:11" x14ac:dyDescent="0.25">
      <c r="B9" s="3">
        <v>7</v>
      </c>
      <c r="C9" s="4" t="s">
        <v>96</v>
      </c>
      <c r="D9" s="7">
        <v>1</v>
      </c>
      <c r="E9" s="8">
        <v>223</v>
      </c>
      <c r="F9" s="8">
        <v>7.4</v>
      </c>
      <c r="G9" s="8">
        <v>29.1</v>
      </c>
      <c r="H9" s="3">
        <v>0</v>
      </c>
      <c r="I9" s="4">
        <f t="shared" si="2"/>
        <v>0</v>
      </c>
      <c r="J9" s="4">
        <f t="shared" si="0"/>
        <v>0</v>
      </c>
      <c r="K9" s="4">
        <f t="shared" si="1"/>
        <v>0</v>
      </c>
    </row>
    <row r="10" spans="2:11" x14ac:dyDescent="0.25">
      <c r="B10" s="3">
        <v>8</v>
      </c>
      <c r="C10" s="4" t="s">
        <v>90</v>
      </c>
      <c r="D10" s="7">
        <v>1</v>
      </c>
      <c r="E10" s="8">
        <v>168</v>
      </c>
      <c r="F10" s="8">
        <v>12.6</v>
      </c>
      <c r="G10" s="8">
        <v>26.2</v>
      </c>
      <c r="H10" s="3">
        <v>0</v>
      </c>
      <c r="I10" s="4">
        <f t="shared" si="2"/>
        <v>0</v>
      </c>
      <c r="J10" s="4">
        <f t="shared" si="0"/>
        <v>0</v>
      </c>
      <c r="K10" s="4">
        <f t="shared" si="1"/>
        <v>0</v>
      </c>
    </row>
    <row r="11" spans="2:11" x14ac:dyDescent="0.25">
      <c r="B11" s="3">
        <v>9</v>
      </c>
      <c r="C11" s="4" t="s">
        <v>80</v>
      </c>
      <c r="D11" s="7">
        <v>1</v>
      </c>
      <c r="E11" s="8">
        <v>82.77000000000001</v>
      </c>
      <c r="F11" s="8">
        <v>1.2459999999999998</v>
      </c>
      <c r="G11" s="8">
        <v>18.512</v>
      </c>
      <c r="H11" s="3">
        <v>3</v>
      </c>
      <c r="I11" s="4">
        <f t="shared" si="2"/>
        <v>248.31000000000003</v>
      </c>
      <c r="J11" s="4">
        <f t="shared" si="0"/>
        <v>3.7379999999999995</v>
      </c>
      <c r="K11" s="4">
        <f t="shared" si="1"/>
        <v>55.536000000000001</v>
      </c>
    </row>
    <row r="12" spans="2:11" x14ac:dyDescent="0.25">
      <c r="B12" s="3">
        <v>10</v>
      </c>
      <c r="C12" s="4" t="s">
        <v>81</v>
      </c>
      <c r="D12" s="7">
        <v>1</v>
      </c>
      <c r="E12" s="8">
        <v>16.05</v>
      </c>
      <c r="F12" s="8">
        <v>0.02</v>
      </c>
      <c r="G12" s="8">
        <v>3.7799999999999994</v>
      </c>
      <c r="H12" s="3">
        <v>0</v>
      </c>
      <c r="I12" s="4">
        <f t="shared" si="2"/>
        <v>0</v>
      </c>
      <c r="J12" s="4">
        <f t="shared" si="0"/>
        <v>0</v>
      </c>
      <c r="K12" s="4">
        <f t="shared" si="1"/>
        <v>0</v>
      </c>
    </row>
    <row r="13" spans="2:11" x14ac:dyDescent="0.25">
      <c r="B13" s="3">
        <v>11</v>
      </c>
      <c r="C13" s="4" t="s">
        <v>82</v>
      </c>
      <c r="D13" s="7">
        <v>1</v>
      </c>
      <c r="E13" s="8">
        <v>45.24</v>
      </c>
      <c r="F13" s="8">
        <v>1.7999999999999998</v>
      </c>
      <c r="G13" s="8">
        <v>7.3919999999999995</v>
      </c>
      <c r="H13" s="3">
        <v>0</v>
      </c>
      <c r="I13" s="4">
        <f t="shared" si="2"/>
        <v>0</v>
      </c>
      <c r="J13" s="4">
        <f t="shared" si="0"/>
        <v>0</v>
      </c>
      <c r="K13" s="4">
        <f t="shared" si="1"/>
        <v>0</v>
      </c>
    </row>
    <row r="14" spans="2:11" x14ac:dyDescent="0.25">
      <c r="B14" s="3">
        <v>12</v>
      </c>
      <c r="C14" s="4" t="s">
        <v>83</v>
      </c>
      <c r="D14" s="7">
        <v>1</v>
      </c>
      <c r="E14" s="8">
        <v>0</v>
      </c>
      <c r="F14" s="8">
        <v>3</v>
      </c>
      <c r="G14" s="8">
        <v>4.8</v>
      </c>
      <c r="H14" s="3">
        <v>0</v>
      </c>
      <c r="I14" s="4">
        <f t="shared" si="2"/>
        <v>0</v>
      </c>
      <c r="J14" s="4">
        <f t="shared" si="0"/>
        <v>0</v>
      </c>
      <c r="K14" s="4">
        <f t="shared" si="1"/>
        <v>0</v>
      </c>
    </row>
    <row r="15" spans="2:11" x14ac:dyDescent="0.25">
      <c r="B15" s="3">
        <v>13</v>
      </c>
      <c r="C15" s="4" t="s">
        <v>84</v>
      </c>
      <c r="D15" s="7">
        <v>1</v>
      </c>
      <c r="E15" s="8">
        <v>386.58000000000004</v>
      </c>
      <c r="F15" s="8">
        <v>12.18</v>
      </c>
      <c r="G15" s="8">
        <v>38.400000000000006</v>
      </c>
      <c r="H15" s="3">
        <v>0</v>
      </c>
      <c r="I15" s="4">
        <f t="shared" si="2"/>
        <v>0</v>
      </c>
      <c r="J15" s="4">
        <f t="shared" si="0"/>
        <v>0</v>
      </c>
      <c r="K15" s="4">
        <f t="shared" si="1"/>
        <v>0</v>
      </c>
    </row>
    <row r="16" spans="2:11" x14ac:dyDescent="0.25">
      <c r="B16" s="3">
        <v>14</v>
      </c>
      <c r="C16" s="4" t="s">
        <v>85</v>
      </c>
      <c r="D16" s="7">
        <v>1</v>
      </c>
      <c r="E16" s="8">
        <v>639</v>
      </c>
      <c r="F16" s="8">
        <v>21.599999999999998</v>
      </c>
      <c r="G16" s="8">
        <v>78.75</v>
      </c>
      <c r="H16" s="3">
        <v>1</v>
      </c>
      <c r="I16" s="4">
        <f t="shared" si="2"/>
        <v>639</v>
      </c>
      <c r="J16" s="4">
        <f t="shared" si="0"/>
        <v>21.599999999999998</v>
      </c>
      <c r="K16" s="4">
        <f t="shared" si="1"/>
        <v>78.75</v>
      </c>
    </row>
    <row r="17" spans="2:11" x14ac:dyDescent="0.25">
      <c r="B17" s="3">
        <v>15</v>
      </c>
      <c r="C17" s="4" t="s">
        <v>86</v>
      </c>
      <c r="D17" s="7">
        <v>1</v>
      </c>
      <c r="E17" s="8">
        <v>187.79999999999998</v>
      </c>
      <c r="F17" s="8">
        <v>4.9800000000000004</v>
      </c>
      <c r="G17" s="8">
        <v>34.86</v>
      </c>
      <c r="H17" s="3">
        <v>3</v>
      </c>
      <c r="I17" s="4">
        <f t="shared" si="2"/>
        <v>563.4</v>
      </c>
      <c r="J17" s="4">
        <f t="shared" si="0"/>
        <v>14.940000000000001</v>
      </c>
      <c r="K17" s="4">
        <f t="shared" si="1"/>
        <v>104.58</v>
      </c>
    </row>
    <row r="18" spans="2:11" x14ac:dyDescent="0.25">
      <c r="B18" s="3">
        <v>16</v>
      </c>
      <c r="C18" s="4" t="s">
        <v>87</v>
      </c>
      <c r="D18" s="7">
        <v>1</v>
      </c>
      <c r="E18" s="8">
        <v>327.78000000000003</v>
      </c>
      <c r="F18" s="8">
        <v>12.48</v>
      </c>
      <c r="G18" s="8">
        <v>62.070000000000007</v>
      </c>
      <c r="H18" s="3">
        <v>0</v>
      </c>
      <c r="I18" s="4">
        <f t="shared" si="2"/>
        <v>0</v>
      </c>
      <c r="J18" s="4">
        <f t="shared" si="0"/>
        <v>0</v>
      </c>
      <c r="K18" s="4">
        <f t="shared" si="1"/>
        <v>0</v>
      </c>
    </row>
    <row r="19" spans="2:11" x14ac:dyDescent="0.25">
      <c r="B19" s="3">
        <v>17</v>
      </c>
      <c r="C19" s="4" t="s">
        <v>88</v>
      </c>
      <c r="D19" s="7">
        <v>1</v>
      </c>
      <c r="E19" s="8">
        <v>174</v>
      </c>
      <c r="F19" s="8">
        <v>3.9000000000000004</v>
      </c>
      <c r="G19" s="8">
        <v>38.400000000000006</v>
      </c>
      <c r="H19" s="3">
        <v>0</v>
      </c>
      <c r="I19" s="4">
        <f t="shared" si="2"/>
        <v>0</v>
      </c>
      <c r="J19" s="4">
        <f t="shared" si="0"/>
        <v>0</v>
      </c>
      <c r="K19" s="4">
        <f t="shared" si="1"/>
        <v>0</v>
      </c>
    </row>
    <row r="20" spans="2:11" x14ac:dyDescent="0.25">
      <c r="B20" s="3">
        <v>18</v>
      </c>
      <c r="C20" s="4" t="s">
        <v>102</v>
      </c>
      <c r="D20" s="7">
        <v>1</v>
      </c>
      <c r="E20" s="8">
        <v>0</v>
      </c>
      <c r="F20" s="8">
        <f>2.5*2.72</f>
        <v>6.8000000000000007</v>
      </c>
      <c r="G20" s="8">
        <f>2.5*13.76</f>
        <v>34.4</v>
      </c>
      <c r="H20" s="3">
        <v>0</v>
      </c>
      <c r="I20" s="4">
        <f>E20*H20</f>
        <v>0</v>
      </c>
      <c r="J20" s="4">
        <f>F20*H20</f>
        <v>0</v>
      </c>
      <c r="K20" s="4">
        <f>G20*H20</f>
        <v>0</v>
      </c>
    </row>
    <row r="21" spans="2:11" x14ac:dyDescent="0.25">
      <c r="B21" s="3">
        <v>19</v>
      </c>
      <c r="C21" s="4" t="s">
        <v>73</v>
      </c>
      <c r="D21" s="7">
        <v>1</v>
      </c>
      <c r="E21" s="8">
        <v>170</v>
      </c>
      <c r="F21" s="8">
        <v>9.9250000000000007</v>
      </c>
      <c r="G21" s="8">
        <v>8.0500000000000007</v>
      </c>
      <c r="H21" s="3">
        <v>0</v>
      </c>
      <c r="I21" s="4">
        <f>E21*H21</f>
        <v>0</v>
      </c>
      <c r="J21" s="4">
        <f t="shared" si="0"/>
        <v>0</v>
      </c>
      <c r="K21" s="4">
        <f t="shared" si="1"/>
        <v>0</v>
      </c>
    </row>
    <row r="22" spans="2:11" x14ac:dyDescent="0.25">
      <c r="B22" s="5"/>
      <c r="C22" s="6" t="s">
        <v>93</v>
      </c>
      <c r="D22" s="9"/>
      <c r="E22" s="10"/>
      <c r="F22" s="10"/>
      <c r="G22" s="10"/>
      <c r="H22" s="11"/>
      <c r="I22" s="6">
        <f>SUM(I3:I21)</f>
        <v>2776.2950000000001</v>
      </c>
      <c r="J22" s="6">
        <f>SUM(J3:J21)</f>
        <v>116.544</v>
      </c>
      <c r="K22" s="6">
        <f>SUM(K3:K21)</f>
        <v>396.452</v>
      </c>
    </row>
  </sheetData>
  <mergeCells count="1">
    <mergeCell ref="D22:H22"/>
  </mergeCells>
  <phoneticPr fontId="1" type="noConversion"/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2"/>
  <sheetViews>
    <sheetView workbookViewId="0">
      <selection activeCell="J22" sqref="J22:K22"/>
    </sheetView>
  </sheetViews>
  <sheetFormatPr defaultRowHeight="13.8" x14ac:dyDescent="0.25"/>
  <cols>
    <col min="2" max="2" width="8.88671875" style="1"/>
    <col min="3" max="3" width="24.44140625" customWidth="1"/>
    <col min="4" max="4" width="8.77734375" style="1" customWidth="1"/>
    <col min="5" max="5" width="9.109375" customWidth="1"/>
    <col min="6" max="6" width="10.21875" customWidth="1"/>
    <col min="7" max="7" width="11.6640625" customWidth="1"/>
    <col min="8" max="8" width="8.88671875" style="1"/>
    <col min="11" max="11" width="7.5546875" customWidth="1"/>
  </cols>
  <sheetData>
    <row r="2" spans="2:11" x14ac:dyDescent="0.25">
      <c r="B2" s="2" t="s">
        <v>100</v>
      </c>
      <c r="C2" s="2" t="s">
        <v>98</v>
      </c>
      <c r="D2" s="2" t="s">
        <v>75</v>
      </c>
      <c r="E2" s="2" t="s">
        <v>76</v>
      </c>
      <c r="F2" s="2" t="s">
        <v>1</v>
      </c>
      <c r="G2" s="2" t="s">
        <v>3</v>
      </c>
      <c r="H2" s="2" t="s">
        <v>97</v>
      </c>
      <c r="I2" s="2" t="s">
        <v>76</v>
      </c>
      <c r="J2" s="2" t="s">
        <v>1</v>
      </c>
      <c r="K2" s="2" t="s">
        <v>3</v>
      </c>
    </row>
    <row r="3" spans="2:11" x14ac:dyDescent="0.25">
      <c r="B3" s="3">
        <v>1</v>
      </c>
      <c r="C3" s="4" t="s">
        <v>99</v>
      </c>
      <c r="D3" s="7">
        <v>1</v>
      </c>
      <c r="E3" s="8">
        <v>76.319999999999993</v>
      </c>
      <c r="F3" s="8">
        <v>7.0490000000000004</v>
      </c>
      <c r="G3" s="8">
        <v>1.4839999999999998</v>
      </c>
      <c r="H3" s="3">
        <v>4</v>
      </c>
      <c r="I3" s="4">
        <f>E3*H3</f>
        <v>305.27999999999997</v>
      </c>
      <c r="J3" s="4">
        <f t="shared" ref="J3:J21" si="0">F3*H3</f>
        <v>28.196000000000002</v>
      </c>
      <c r="K3" s="4">
        <f t="shared" ref="K3:K21" si="1">G3*H3</f>
        <v>5.9359999999999991</v>
      </c>
    </row>
    <row r="4" spans="2:11" x14ac:dyDescent="0.25">
      <c r="B4" s="3">
        <v>2</v>
      </c>
      <c r="C4" s="4" t="s">
        <v>77</v>
      </c>
      <c r="D4" s="7">
        <v>1</v>
      </c>
      <c r="E4" s="8">
        <f>45*D4</f>
        <v>45</v>
      </c>
      <c r="F4" s="8">
        <f>5.7*D4</f>
        <v>5.7</v>
      </c>
      <c r="G4" s="8">
        <v>0</v>
      </c>
      <c r="H4" s="3">
        <v>0</v>
      </c>
      <c r="I4" s="4">
        <f t="shared" ref="I4:I19" si="2">E4*H4</f>
        <v>0</v>
      </c>
      <c r="J4" s="4">
        <f t="shared" si="0"/>
        <v>0</v>
      </c>
      <c r="K4" s="4">
        <f t="shared" si="1"/>
        <v>0</v>
      </c>
    </row>
    <row r="5" spans="2:11" x14ac:dyDescent="0.25">
      <c r="B5" s="3">
        <v>3</v>
      </c>
      <c r="C5" s="4" t="s">
        <v>78</v>
      </c>
      <c r="D5" s="7">
        <v>1</v>
      </c>
      <c r="E5" s="8">
        <v>215.96</v>
      </c>
      <c r="F5" s="8">
        <v>11.94</v>
      </c>
      <c r="G5" s="8">
        <v>32.200000000000003</v>
      </c>
      <c r="H5" s="3">
        <v>2</v>
      </c>
      <c r="I5" s="4">
        <f t="shared" si="2"/>
        <v>431.92</v>
      </c>
      <c r="J5" s="4">
        <f t="shared" si="0"/>
        <v>23.88</v>
      </c>
      <c r="K5" s="4">
        <f t="shared" si="1"/>
        <v>64.400000000000006</v>
      </c>
    </row>
    <row r="6" spans="2:11" x14ac:dyDescent="0.25">
      <c r="B6" s="3">
        <v>4</v>
      </c>
      <c r="C6" s="4" t="s">
        <v>79</v>
      </c>
      <c r="D6" s="7">
        <v>1</v>
      </c>
      <c r="E6" s="8">
        <v>151.34399999999999</v>
      </c>
      <c r="F6" s="8">
        <v>7.0830000000000002</v>
      </c>
      <c r="G6" s="8">
        <v>26.216999999999999</v>
      </c>
      <c r="H6" s="3">
        <v>1</v>
      </c>
      <c r="I6" s="4">
        <f t="shared" si="2"/>
        <v>151.34399999999999</v>
      </c>
      <c r="J6" s="4">
        <f t="shared" si="0"/>
        <v>7.0830000000000002</v>
      </c>
      <c r="K6" s="4">
        <f t="shared" si="1"/>
        <v>26.216999999999999</v>
      </c>
    </row>
    <row r="7" spans="2:11" x14ac:dyDescent="0.25">
      <c r="B7" s="3">
        <v>5</v>
      </c>
      <c r="C7" s="4" t="s">
        <v>68</v>
      </c>
      <c r="D7" s="7">
        <v>1</v>
      </c>
      <c r="E7" s="8">
        <v>446.1</v>
      </c>
      <c r="F7" s="8">
        <v>44.500000000000007</v>
      </c>
      <c r="G7" s="8">
        <v>6.05</v>
      </c>
      <c r="H7" s="3">
        <v>0</v>
      </c>
      <c r="I7" s="4">
        <f t="shared" si="2"/>
        <v>0</v>
      </c>
      <c r="J7" s="4">
        <f t="shared" si="0"/>
        <v>0</v>
      </c>
      <c r="K7" s="4">
        <f t="shared" si="1"/>
        <v>0</v>
      </c>
    </row>
    <row r="8" spans="2:11" x14ac:dyDescent="0.25">
      <c r="B8" s="3">
        <v>6</v>
      </c>
      <c r="C8" s="4" t="s">
        <v>67</v>
      </c>
      <c r="D8" s="7">
        <v>1</v>
      </c>
      <c r="E8" s="8">
        <v>372.42500000000001</v>
      </c>
      <c r="F8" s="8">
        <v>12.25</v>
      </c>
      <c r="G8" s="8">
        <v>55.05</v>
      </c>
      <c r="H8" s="3">
        <v>0</v>
      </c>
      <c r="I8" s="4">
        <f t="shared" si="2"/>
        <v>0</v>
      </c>
      <c r="J8" s="4">
        <f t="shared" si="0"/>
        <v>0</v>
      </c>
      <c r="K8" s="4">
        <f t="shared" si="1"/>
        <v>0</v>
      </c>
    </row>
    <row r="9" spans="2:11" x14ac:dyDescent="0.25">
      <c r="B9" s="3">
        <v>7</v>
      </c>
      <c r="C9" s="4" t="s">
        <v>96</v>
      </c>
      <c r="D9" s="7">
        <v>1</v>
      </c>
      <c r="E9" s="8">
        <v>223</v>
      </c>
      <c r="F9" s="8">
        <v>7.4</v>
      </c>
      <c r="G9" s="8">
        <v>29.1</v>
      </c>
      <c r="H9" s="3">
        <v>0</v>
      </c>
      <c r="I9" s="4">
        <f t="shared" si="2"/>
        <v>0</v>
      </c>
      <c r="J9" s="4">
        <f t="shared" si="0"/>
        <v>0</v>
      </c>
      <c r="K9" s="4">
        <f t="shared" si="1"/>
        <v>0</v>
      </c>
    </row>
    <row r="10" spans="2:11" x14ac:dyDescent="0.25">
      <c r="B10" s="3">
        <v>8</v>
      </c>
      <c r="C10" s="4" t="s">
        <v>90</v>
      </c>
      <c r="D10" s="7">
        <v>1</v>
      </c>
      <c r="E10" s="8">
        <v>168</v>
      </c>
      <c r="F10" s="8">
        <v>12.6</v>
      </c>
      <c r="G10" s="8">
        <v>26.2</v>
      </c>
      <c r="H10" s="3">
        <v>2</v>
      </c>
      <c r="I10" s="4">
        <f t="shared" si="2"/>
        <v>336</v>
      </c>
      <c r="J10" s="4">
        <f t="shared" si="0"/>
        <v>25.2</v>
      </c>
      <c r="K10" s="4">
        <f t="shared" si="1"/>
        <v>52.4</v>
      </c>
    </row>
    <row r="11" spans="2:11" x14ac:dyDescent="0.25">
      <c r="B11" s="3">
        <v>9</v>
      </c>
      <c r="C11" s="4" t="s">
        <v>80</v>
      </c>
      <c r="D11" s="7">
        <v>1</v>
      </c>
      <c r="E11" s="8">
        <v>82.77000000000001</v>
      </c>
      <c r="F11" s="8">
        <v>1.2459999999999998</v>
      </c>
      <c r="G11" s="8">
        <v>18.512</v>
      </c>
      <c r="H11" s="3">
        <v>2</v>
      </c>
      <c r="I11" s="4">
        <f t="shared" si="2"/>
        <v>165.54000000000002</v>
      </c>
      <c r="J11" s="4">
        <f t="shared" si="0"/>
        <v>2.4919999999999995</v>
      </c>
      <c r="K11" s="4">
        <f t="shared" si="1"/>
        <v>37.024000000000001</v>
      </c>
    </row>
    <row r="12" spans="2:11" x14ac:dyDescent="0.25">
      <c r="B12" s="3">
        <v>10</v>
      </c>
      <c r="C12" s="4" t="s">
        <v>81</v>
      </c>
      <c r="D12" s="7">
        <v>1</v>
      </c>
      <c r="E12" s="8">
        <v>16.05</v>
      </c>
      <c r="F12" s="8">
        <v>0.02</v>
      </c>
      <c r="G12" s="8">
        <v>3.7799999999999994</v>
      </c>
      <c r="H12" s="3">
        <v>0</v>
      </c>
      <c r="I12" s="4">
        <f t="shared" si="2"/>
        <v>0</v>
      </c>
      <c r="J12" s="4">
        <f t="shared" si="0"/>
        <v>0</v>
      </c>
      <c r="K12" s="4">
        <f t="shared" si="1"/>
        <v>0</v>
      </c>
    </row>
    <row r="13" spans="2:11" x14ac:dyDescent="0.25">
      <c r="B13" s="3">
        <v>11</v>
      </c>
      <c r="C13" s="4" t="s">
        <v>82</v>
      </c>
      <c r="D13" s="7">
        <v>1</v>
      </c>
      <c r="E13" s="8">
        <v>45.24</v>
      </c>
      <c r="F13" s="8">
        <v>1.7999999999999998</v>
      </c>
      <c r="G13" s="8">
        <v>7.3919999999999995</v>
      </c>
      <c r="H13" s="3">
        <v>5</v>
      </c>
      <c r="I13" s="4">
        <f t="shared" si="2"/>
        <v>226.20000000000002</v>
      </c>
      <c r="J13" s="4">
        <f t="shared" si="0"/>
        <v>9</v>
      </c>
      <c r="K13" s="4">
        <f t="shared" si="1"/>
        <v>36.959999999999994</v>
      </c>
    </row>
    <row r="14" spans="2:11" x14ac:dyDescent="0.25">
      <c r="B14" s="3">
        <v>12</v>
      </c>
      <c r="C14" s="4" t="s">
        <v>83</v>
      </c>
      <c r="D14" s="7">
        <v>1</v>
      </c>
      <c r="E14" s="8">
        <v>0</v>
      </c>
      <c r="F14" s="8">
        <v>3</v>
      </c>
      <c r="G14" s="8">
        <v>4.8</v>
      </c>
      <c r="H14" s="3">
        <v>1</v>
      </c>
      <c r="I14" s="4">
        <f t="shared" si="2"/>
        <v>0</v>
      </c>
      <c r="J14" s="4">
        <f t="shared" si="0"/>
        <v>3</v>
      </c>
      <c r="K14" s="4">
        <f t="shared" si="1"/>
        <v>4.8</v>
      </c>
    </row>
    <row r="15" spans="2:11" x14ac:dyDescent="0.25">
      <c r="B15" s="3">
        <v>13</v>
      </c>
      <c r="C15" s="4" t="s">
        <v>84</v>
      </c>
      <c r="D15" s="7">
        <v>1</v>
      </c>
      <c r="E15" s="8">
        <v>386.58000000000004</v>
      </c>
      <c r="F15" s="8">
        <v>12.18</v>
      </c>
      <c r="G15" s="8">
        <v>38.400000000000006</v>
      </c>
      <c r="H15" s="3">
        <v>1</v>
      </c>
      <c r="I15" s="4">
        <f t="shared" si="2"/>
        <v>386.58000000000004</v>
      </c>
      <c r="J15" s="4">
        <f t="shared" si="0"/>
        <v>12.18</v>
      </c>
      <c r="K15" s="4">
        <f t="shared" si="1"/>
        <v>38.400000000000006</v>
      </c>
    </row>
    <row r="16" spans="2:11" x14ac:dyDescent="0.25">
      <c r="B16" s="3">
        <v>14</v>
      </c>
      <c r="C16" s="4" t="s">
        <v>85</v>
      </c>
      <c r="D16" s="7">
        <v>1</v>
      </c>
      <c r="E16" s="8">
        <v>639</v>
      </c>
      <c r="F16" s="8">
        <v>21.599999999999998</v>
      </c>
      <c r="G16" s="8">
        <v>78.75</v>
      </c>
      <c r="H16" s="3">
        <v>0</v>
      </c>
      <c r="I16" s="4">
        <f t="shared" si="2"/>
        <v>0</v>
      </c>
      <c r="J16" s="4">
        <f t="shared" si="0"/>
        <v>0</v>
      </c>
      <c r="K16" s="4">
        <f t="shared" si="1"/>
        <v>0</v>
      </c>
    </row>
    <row r="17" spans="2:11" x14ac:dyDescent="0.25">
      <c r="B17" s="3">
        <v>15</v>
      </c>
      <c r="C17" s="4" t="s">
        <v>86</v>
      </c>
      <c r="D17" s="7">
        <v>1</v>
      </c>
      <c r="E17" s="8">
        <v>187.79999999999998</v>
      </c>
      <c r="F17" s="8">
        <v>4.9800000000000004</v>
      </c>
      <c r="G17" s="8">
        <v>34.86</v>
      </c>
      <c r="H17" s="3">
        <v>1</v>
      </c>
      <c r="I17" s="4">
        <f t="shared" si="2"/>
        <v>187.79999999999998</v>
      </c>
      <c r="J17" s="4">
        <f t="shared" si="0"/>
        <v>4.9800000000000004</v>
      </c>
      <c r="K17" s="4">
        <f t="shared" si="1"/>
        <v>34.86</v>
      </c>
    </row>
    <row r="18" spans="2:11" x14ac:dyDescent="0.25">
      <c r="B18" s="3">
        <v>16</v>
      </c>
      <c r="C18" s="4" t="s">
        <v>87</v>
      </c>
      <c r="D18" s="7">
        <v>1</v>
      </c>
      <c r="E18" s="8">
        <v>327.78000000000003</v>
      </c>
      <c r="F18" s="8">
        <v>12.48</v>
      </c>
      <c r="G18" s="8">
        <v>62.070000000000007</v>
      </c>
      <c r="H18" s="3">
        <v>1</v>
      </c>
      <c r="I18" s="4">
        <f t="shared" si="2"/>
        <v>327.78000000000003</v>
      </c>
      <c r="J18" s="4">
        <f t="shared" si="0"/>
        <v>12.48</v>
      </c>
      <c r="K18" s="4">
        <f t="shared" si="1"/>
        <v>62.070000000000007</v>
      </c>
    </row>
    <row r="19" spans="2:11" x14ac:dyDescent="0.25">
      <c r="B19" s="3">
        <v>17</v>
      </c>
      <c r="C19" s="4" t="s">
        <v>88</v>
      </c>
      <c r="D19" s="7">
        <v>1</v>
      </c>
      <c r="E19" s="8">
        <v>174</v>
      </c>
      <c r="F19" s="8">
        <v>3.9000000000000004</v>
      </c>
      <c r="G19" s="8">
        <v>38.400000000000006</v>
      </c>
      <c r="H19" s="3">
        <v>0</v>
      </c>
      <c r="I19" s="4">
        <f t="shared" si="2"/>
        <v>0</v>
      </c>
      <c r="J19" s="4">
        <f t="shared" si="0"/>
        <v>0</v>
      </c>
      <c r="K19" s="4">
        <f t="shared" si="1"/>
        <v>0</v>
      </c>
    </row>
    <row r="20" spans="2:11" x14ac:dyDescent="0.25">
      <c r="B20" s="3">
        <v>18</v>
      </c>
      <c r="C20" s="4" t="s">
        <v>102</v>
      </c>
      <c r="D20" s="7">
        <v>1</v>
      </c>
      <c r="E20" s="8">
        <v>0</v>
      </c>
      <c r="F20" s="8">
        <f>2.5*2.72</f>
        <v>6.8000000000000007</v>
      </c>
      <c r="G20" s="8">
        <f>2.5*13.76</f>
        <v>34.4</v>
      </c>
      <c r="H20" s="3">
        <v>0</v>
      </c>
      <c r="I20" s="4">
        <f>E20*H20</f>
        <v>0</v>
      </c>
      <c r="J20" s="4">
        <f>F20*H20</f>
        <v>0</v>
      </c>
      <c r="K20" s="4">
        <f>G20*H20</f>
        <v>0</v>
      </c>
    </row>
    <row r="21" spans="2:11" x14ac:dyDescent="0.25">
      <c r="B21" s="3">
        <v>19</v>
      </c>
      <c r="C21" s="4" t="s">
        <v>73</v>
      </c>
      <c r="D21" s="7">
        <v>1</v>
      </c>
      <c r="E21" s="8">
        <v>170</v>
      </c>
      <c r="F21" s="8">
        <v>9.9250000000000007</v>
      </c>
      <c r="G21" s="8">
        <v>8.0500000000000007</v>
      </c>
      <c r="H21" s="3">
        <v>0</v>
      </c>
      <c r="I21" s="4">
        <f>E21*H21</f>
        <v>0</v>
      </c>
      <c r="J21" s="4">
        <f t="shared" si="0"/>
        <v>0</v>
      </c>
      <c r="K21" s="4">
        <f t="shared" si="1"/>
        <v>0</v>
      </c>
    </row>
    <row r="22" spans="2:11" x14ac:dyDescent="0.25">
      <c r="B22" s="5"/>
      <c r="C22" s="6" t="s">
        <v>93</v>
      </c>
      <c r="D22" s="9"/>
      <c r="E22" s="10"/>
      <c r="F22" s="10"/>
      <c r="G22" s="10"/>
      <c r="H22" s="11"/>
      <c r="I22" s="6">
        <f>SUM(I3:I21)</f>
        <v>2518.4440000000004</v>
      </c>
      <c r="J22" s="6">
        <f>SUM(J3:J21)</f>
        <v>128.49100000000001</v>
      </c>
      <c r="K22" s="6">
        <f>SUM(K3:K21)</f>
        <v>363.06700000000006</v>
      </c>
    </row>
  </sheetData>
  <mergeCells count="1">
    <mergeCell ref="D22:H22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2"/>
  <sheetViews>
    <sheetView tabSelected="1" workbookViewId="0"/>
  </sheetViews>
  <sheetFormatPr defaultRowHeight="13.8" x14ac:dyDescent="0.25"/>
  <cols>
    <col min="2" max="2" width="8.88671875" style="1"/>
    <col min="3" max="3" width="24.44140625" customWidth="1"/>
    <col min="4" max="4" width="8.77734375" style="1" customWidth="1"/>
    <col min="5" max="5" width="9.109375" customWidth="1"/>
    <col min="6" max="6" width="10.21875" customWidth="1"/>
    <col min="7" max="7" width="11.6640625" customWidth="1"/>
    <col min="8" max="8" width="8.88671875" style="1"/>
    <col min="11" max="11" width="7.5546875" customWidth="1"/>
  </cols>
  <sheetData>
    <row r="2" spans="2:11" x14ac:dyDescent="0.25">
      <c r="B2" s="2" t="s">
        <v>100</v>
      </c>
      <c r="C2" s="2" t="s">
        <v>98</v>
      </c>
      <c r="D2" s="2" t="s">
        <v>92</v>
      </c>
      <c r="E2" s="2" t="s">
        <v>76</v>
      </c>
      <c r="F2" s="2" t="s">
        <v>1</v>
      </c>
      <c r="G2" s="2" t="s">
        <v>3</v>
      </c>
      <c r="H2" s="2" t="s">
        <v>97</v>
      </c>
      <c r="I2" s="2" t="s">
        <v>76</v>
      </c>
      <c r="J2" s="2" t="s">
        <v>1</v>
      </c>
      <c r="K2" s="2" t="s">
        <v>3</v>
      </c>
    </row>
    <row r="3" spans="2:11" x14ac:dyDescent="0.25">
      <c r="B3" s="3">
        <v>1</v>
      </c>
      <c r="C3" s="4" t="s">
        <v>99</v>
      </c>
      <c r="D3" s="7">
        <v>1</v>
      </c>
      <c r="E3" s="8">
        <v>76.319999999999993</v>
      </c>
      <c r="F3" s="8">
        <v>7.0490000000000004</v>
      </c>
      <c r="G3" s="8">
        <v>1.4839999999999998</v>
      </c>
      <c r="H3" s="3">
        <v>4</v>
      </c>
      <c r="I3" s="4">
        <f>E3*H3</f>
        <v>305.27999999999997</v>
      </c>
      <c r="J3" s="4">
        <f t="shared" ref="J3:J21" si="0">F3*H3</f>
        <v>28.196000000000002</v>
      </c>
      <c r="K3" s="4">
        <f t="shared" ref="K3:K21" si="1">G3*H3</f>
        <v>5.9359999999999991</v>
      </c>
    </row>
    <row r="4" spans="2:11" x14ac:dyDescent="0.25">
      <c r="B4" s="3">
        <v>2</v>
      </c>
      <c r="C4" s="4" t="s">
        <v>77</v>
      </c>
      <c r="D4" s="7">
        <v>1</v>
      </c>
      <c r="E4" s="8">
        <f>45*D4</f>
        <v>45</v>
      </c>
      <c r="F4" s="8">
        <f>5.7*D4</f>
        <v>5.7</v>
      </c>
      <c r="G4" s="8">
        <v>0</v>
      </c>
      <c r="H4" s="3">
        <v>0</v>
      </c>
      <c r="I4" s="4">
        <f t="shared" ref="I4:I19" si="2">E4*H4</f>
        <v>0</v>
      </c>
      <c r="J4" s="4">
        <f t="shared" si="0"/>
        <v>0</v>
      </c>
      <c r="K4" s="4">
        <f t="shared" si="1"/>
        <v>0</v>
      </c>
    </row>
    <row r="5" spans="2:11" x14ac:dyDescent="0.25">
      <c r="B5" s="3">
        <v>3</v>
      </c>
      <c r="C5" s="4" t="s">
        <v>78</v>
      </c>
      <c r="D5" s="7">
        <v>1</v>
      </c>
      <c r="E5" s="8">
        <v>215.96</v>
      </c>
      <c r="F5" s="8">
        <v>11.94</v>
      </c>
      <c r="G5" s="8">
        <v>32.200000000000003</v>
      </c>
      <c r="H5" s="3">
        <v>3</v>
      </c>
      <c r="I5" s="4">
        <f t="shared" si="2"/>
        <v>647.88</v>
      </c>
      <c r="J5" s="4">
        <f t="shared" si="0"/>
        <v>35.82</v>
      </c>
      <c r="K5" s="4">
        <f t="shared" si="1"/>
        <v>96.600000000000009</v>
      </c>
    </row>
    <row r="6" spans="2:11" x14ac:dyDescent="0.25">
      <c r="B6" s="3">
        <v>4</v>
      </c>
      <c r="C6" s="4" t="s">
        <v>79</v>
      </c>
      <c r="D6" s="7">
        <v>1</v>
      </c>
      <c r="E6" s="8">
        <v>151.34399999999999</v>
      </c>
      <c r="F6" s="8">
        <v>7.0830000000000002</v>
      </c>
      <c r="G6" s="8">
        <v>26.216999999999999</v>
      </c>
      <c r="H6" s="3">
        <v>0</v>
      </c>
      <c r="I6" s="4">
        <f t="shared" si="2"/>
        <v>0</v>
      </c>
      <c r="J6" s="4">
        <f t="shared" si="0"/>
        <v>0</v>
      </c>
      <c r="K6" s="4">
        <f t="shared" si="1"/>
        <v>0</v>
      </c>
    </row>
    <row r="7" spans="2:11" x14ac:dyDescent="0.25">
      <c r="B7" s="3">
        <v>5</v>
      </c>
      <c r="C7" s="4" t="s">
        <v>68</v>
      </c>
      <c r="D7" s="7">
        <v>1</v>
      </c>
      <c r="E7" s="8">
        <v>446.1</v>
      </c>
      <c r="F7" s="8">
        <v>44.500000000000007</v>
      </c>
      <c r="G7" s="8">
        <v>6.05</v>
      </c>
      <c r="H7" s="3">
        <v>0</v>
      </c>
      <c r="I7" s="4">
        <f t="shared" si="2"/>
        <v>0</v>
      </c>
      <c r="J7" s="4">
        <f t="shared" si="0"/>
        <v>0</v>
      </c>
      <c r="K7" s="4">
        <f t="shared" si="1"/>
        <v>0</v>
      </c>
    </row>
    <row r="8" spans="2:11" x14ac:dyDescent="0.25">
      <c r="B8" s="3">
        <v>6</v>
      </c>
      <c r="C8" s="4" t="s">
        <v>67</v>
      </c>
      <c r="D8" s="7">
        <v>1</v>
      </c>
      <c r="E8" s="8">
        <v>372.42500000000001</v>
      </c>
      <c r="F8" s="8">
        <v>12.25</v>
      </c>
      <c r="G8" s="8">
        <v>55.05</v>
      </c>
      <c r="H8" s="3">
        <v>0</v>
      </c>
      <c r="I8" s="4">
        <f t="shared" si="2"/>
        <v>0</v>
      </c>
      <c r="J8" s="4">
        <f t="shared" si="0"/>
        <v>0</v>
      </c>
      <c r="K8" s="4">
        <f t="shared" si="1"/>
        <v>0</v>
      </c>
    </row>
    <row r="9" spans="2:11" x14ac:dyDescent="0.25">
      <c r="B9" s="3">
        <v>7</v>
      </c>
      <c r="C9" s="4" t="s">
        <v>96</v>
      </c>
      <c r="D9" s="7">
        <v>1</v>
      </c>
      <c r="E9" s="8">
        <v>223</v>
      </c>
      <c r="F9" s="8">
        <v>7.4</v>
      </c>
      <c r="G9" s="8">
        <v>29.1</v>
      </c>
      <c r="H9" s="3">
        <v>0</v>
      </c>
      <c r="I9" s="4">
        <f t="shared" si="2"/>
        <v>0</v>
      </c>
      <c r="J9" s="4">
        <f t="shared" si="0"/>
        <v>0</v>
      </c>
      <c r="K9" s="4">
        <f t="shared" si="1"/>
        <v>0</v>
      </c>
    </row>
    <row r="10" spans="2:11" x14ac:dyDescent="0.25">
      <c r="B10" s="3">
        <v>8</v>
      </c>
      <c r="C10" s="6" t="s">
        <v>94</v>
      </c>
      <c r="D10" s="7">
        <v>1</v>
      </c>
      <c r="E10" s="8">
        <v>168</v>
      </c>
      <c r="F10" s="8">
        <v>12.6</v>
      </c>
      <c r="G10" s="8">
        <v>26.2</v>
      </c>
      <c r="H10" s="3">
        <v>0</v>
      </c>
      <c r="I10" s="4">
        <f t="shared" si="2"/>
        <v>0</v>
      </c>
      <c r="J10" s="4">
        <f t="shared" si="0"/>
        <v>0</v>
      </c>
      <c r="K10" s="4">
        <f t="shared" si="1"/>
        <v>0</v>
      </c>
    </row>
    <row r="11" spans="2:11" x14ac:dyDescent="0.25">
      <c r="B11" s="3">
        <v>9</v>
      </c>
      <c r="C11" s="4" t="s">
        <v>80</v>
      </c>
      <c r="D11" s="7">
        <v>1</v>
      </c>
      <c r="E11" s="8">
        <v>82.77000000000001</v>
      </c>
      <c r="F11" s="8">
        <v>1.2459999999999998</v>
      </c>
      <c r="G11" s="8">
        <v>18.512</v>
      </c>
      <c r="H11" s="3">
        <v>5</v>
      </c>
      <c r="I11" s="4">
        <f t="shared" si="2"/>
        <v>413.85</v>
      </c>
      <c r="J11" s="4">
        <f t="shared" si="0"/>
        <v>6.2299999999999986</v>
      </c>
      <c r="K11" s="4">
        <f t="shared" si="1"/>
        <v>92.56</v>
      </c>
    </row>
    <row r="12" spans="2:11" x14ac:dyDescent="0.25">
      <c r="B12" s="3">
        <v>10</v>
      </c>
      <c r="C12" s="4" t="s">
        <v>81</v>
      </c>
      <c r="D12" s="7">
        <v>1</v>
      </c>
      <c r="E12" s="8">
        <v>16.05</v>
      </c>
      <c r="F12" s="8">
        <v>0.02</v>
      </c>
      <c r="G12" s="8">
        <v>3.7799999999999994</v>
      </c>
      <c r="H12" s="3">
        <v>0</v>
      </c>
      <c r="I12" s="4">
        <f t="shared" si="2"/>
        <v>0</v>
      </c>
      <c r="J12" s="4">
        <f t="shared" si="0"/>
        <v>0</v>
      </c>
      <c r="K12" s="4">
        <f t="shared" si="1"/>
        <v>0</v>
      </c>
    </row>
    <row r="13" spans="2:11" x14ac:dyDescent="0.25">
      <c r="B13" s="3">
        <v>11</v>
      </c>
      <c r="C13" s="4" t="s">
        <v>82</v>
      </c>
      <c r="D13" s="7">
        <v>1</v>
      </c>
      <c r="E13" s="8">
        <v>45.24</v>
      </c>
      <c r="F13" s="8">
        <v>1.7999999999999998</v>
      </c>
      <c r="G13" s="8">
        <v>7.3919999999999995</v>
      </c>
      <c r="H13" s="3">
        <v>0</v>
      </c>
      <c r="I13" s="4">
        <f t="shared" si="2"/>
        <v>0</v>
      </c>
      <c r="J13" s="4">
        <f t="shared" si="0"/>
        <v>0</v>
      </c>
      <c r="K13" s="4">
        <f t="shared" si="1"/>
        <v>0</v>
      </c>
    </row>
    <row r="14" spans="2:11" x14ac:dyDescent="0.25">
      <c r="B14" s="3">
        <v>12</v>
      </c>
      <c r="C14" s="4" t="s">
        <v>83</v>
      </c>
      <c r="D14" s="7">
        <v>1</v>
      </c>
      <c r="E14" s="8">
        <v>0</v>
      </c>
      <c r="F14" s="8">
        <v>3</v>
      </c>
      <c r="G14" s="8">
        <v>4.8</v>
      </c>
      <c r="H14" s="3">
        <v>1</v>
      </c>
      <c r="I14" s="4">
        <f t="shared" si="2"/>
        <v>0</v>
      </c>
      <c r="J14" s="4">
        <f t="shared" si="0"/>
        <v>3</v>
      </c>
      <c r="K14" s="4">
        <f t="shared" si="1"/>
        <v>4.8</v>
      </c>
    </row>
    <row r="15" spans="2:11" x14ac:dyDescent="0.25">
      <c r="B15" s="3">
        <v>13</v>
      </c>
      <c r="C15" s="4" t="s">
        <v>84</v>
      </c>
      <c r="D15" s="7">
        <v>1</v>
      </c>
      <c r="E15" s="8">
        <v>386.58000000000004</v>
      </c>
      <c r="F15" s="8">
        <v>12.18</v>
      </c>
      <c r="G15" s="8">
        <v>38.400000000000006</v>
      </c>
      <c r="H15" s="3">
        <v>0</v>
      </c>
      <c r="I15" s="4">
        <f t="shared" si="2"/>
        <v>0</v>
      </c>
      <c r="J15" s="4">
        <f t="shared" si="0"/>
        <v>0</v>
      </c>
      <c r="K15" s="4">
        <f t="shared" si="1"/>
        <v>0</v>
      </c>
    </row>
    <row r="16" spans="2:11" x14ac:dyDescent="0.25">
      <c r="B16" s="3">
        <v>14</v>
      </c>
      <c r="C16" s="4" t="s">
        <v>85</v>
      </c>
      <c r="D16" s="7">
        <v>1</v>
      </c>
      <c r="E16" s="8">
        <v>639</v>
      </c>
      <c r="F16" s="8">
        <v>21.599999999999998</v>
      </c>
      <c r="G16" s="8">
        <v>78.75</v>
      </c>
      <c r="H16" s="3">
        <v>0</v>
      </c>
      <c r="I16" s="4">
        <f t="shared" si="2"/>
        <v>0</v>
      </c>
      <c r="J16" s="4">
        <f t="shared" si="0"/>
        <v>0</v>
      </c>
      <c r="K16" s="4">
        <f t="shared" si="1"/>
        <v>0</v>
      </c>
    </row>
    <row r="17" spans="2:11" x14ac:dyDescent="0.25">
      <c r="B17" s="3">
        <v>15</v>
      </c>
      <c r="C17" s="4" t="s">
        <v>86</v>
      </c>
      <c r="D17" s="7">
        <v>1</v>
      </c>
      <c r="E17" s="8">
        <v>187.79999999999998</v>
      </c>
      <c r="F17" s="8">
        <v>4.9800000000000004</v>
      </c>
      <c r="G17" s="8">
        <v>34.86</v>
      </c>
      <c r="H17" s="3">
        <v>3</v>
      </c>
      <c r="I17" s="4">
        <f t="shared" si="2"/>
        <v>563.4</v>
      </c>
      <c r="J17" s="4">
        <f t="shared" si="0"/>
        <v>14.940000000000001</v>
      </c>
      <c r="K17" s="4">
        <f t="shared" si="1"/>
        <v>104.58</v>
      </c>
    </row>
    <row r="18" spans="2:11" x14ac:dyDescent="0.25">
      <c r="B18" s="3">
        <v>16</v>
      </c>
      <c r="C18" s="4" t="s">
        <v>87</v>
      </c>
      <c r="D18" s="7">
        <v>1</v>
      </c>
      <c r="E18" s="8">
        <v>327.78000000000003</v>
      </c>
      <c r="F18" s="8">
        <v>12.48</v>
      </c>
      <c r="G18" s="8">
        <v>62.070000000000007</v>
      </c>
      <c r="H18" s="3">
        <v>0</v>
      </c>
      <c r="I18" s="4">
        <f t="shared" si="2"/>
        <v>0</v>
      </c>
      <c r="J18" s="4">
        <f t="shared" si="0"/>
        <v>0</v>
      </c>
      <c r="K18" s="4">
        <f t="shared" si="1"/>
        <v>0</v>
      </c>
    </row>
    <row r="19" spans="2:11" x14ac:dyDescent="0.25">
      <c r="B19" s="3">
        <v>17</v>
      </c>
      <c r="C19" s="4" t="s">
        <v>88</v>
      </c>
      <c r="D19" s="7">
        <v>1</v>
      </c>
      <c r="E19" s="8">
        <v>174</v>
      </c>
      <c r="F19" s="8">
        <v>3.9000000000000004</v>
      </c>
      <c r="G19" s="8">
        <v>38.400000000000006</v>
      </c>
      <c r="H19" s="3">
        <v>0</v>
      </c>
      <c r="I19" s="4">
        <f t="shared" si="2"/>
        <v>0</v>
      </c>
      <c r="J19" s="4">
        <f t="shared" si="0"/>
        <v>0</v>
      </c>
      <c r="K19" s="4">
        <f t="shared" si="1"/>
        <v>0</v>
      </c>
    </row>
    <row r="20" spans="2:11" x14ac:dyDescent="0.25">
      <c r="B20" s="3">
        <v>18</v>
      </c>
      <c r="C20" s="4" t="s">
        <v>102</v>
      </c>
      <c r="D20" s="7">
        <v>1</v>
      </c>
      <c r="E20" s="8">
        <v>0</v>
      </c>
      <c r="F20" s="8">
        <f>2.5*2.72</f>
        <v>6.8000000000000007</v>
      </c>
      <c r="G20" s="8">
        <f>2.5*13.76</f>
        <v>34.4</v>
      </c>
      <c r="H20" s="3">
        <v>1</v>
      </c>
      <c r="I20" s="4">
        <f>E20*H20</f>
        <v>0</v>
      </c>
      <c r="J20" s="4">
        <f>F20*H20</f>
        <v>6.8000000000000007</v>
      </c>
      <c r="K20" s="4">
        <f>G20*H20</f>
        <v>34.4</v>
      </c>
    </row>
    <row r="21" spans="2:11" x14ac:dyDescent="0.25">
      <c r="B21" s="3">
        <v>19</v>
      </c>
      <c r="C21" s="4" t="s">
        <v>73</v>
      </c>
      <c r="D21" s="7">
        <v>1</v>
      </c>
      <c r="E21" s="8">
        <v>170</v>
      </c>
      <c r="F21" s="8">
        <v>9.9250000000000007</v>
      </c>
      <c r="G21" s="8">
        <v>8.0500000000000007</v>
      </c>
      <c r="H21" s="3">
        <v>1</v>
      </c>
      <c r="I21" s="4">
        <f>E21*H21</f>
        <v>170</v>
      </c>
      <c r="J21" s="4">
        <f t="shared" si="0"/>
        <v>9.9250000000000007</v>
      </c>
      <c r="K21" s="4">
        <f t="shared" si="1"/>
        <v>8.0500000000000007</v>
      </c>
    </row>
    <row r="22" spans="2:11" x14ac:dyDescent="0.25">
      <c r="B22" s="5"/>
      <c r="C22" s="6" t="s">
        <v>93</v>
      </c>
      <c r="D22" s="9"/>
      <c r="E22" s="10"/>
      <c r="F22" s="10"/>
      <c r="G22" s="10"/>
      <c r="H22" s="11"/>
      <c r="I22" s="6">
        <f>SUM(I3:I21)</f>
        <v>2100.41</v>
      </c>
      <c r="J22" s="6">
        <f>SUM(J3:J21)</f>
        <v>104.911</v>
      </c>
      <c r="K22" s="6">
        <f>SUM(K3:K21)</f>
        <v>346.92599999999999</v>
      </c>
    </row>
  </sheetData>
  <mergeCells count="1">
    <mergeCell ref="D22:H22"/>
  </mergeCells>
  <phoneticPr fontId="1" type="noConversion"/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2"/>
  <sheetViews>
    <sheetView workbookViewId="0">
      <selection activeCell="H11" sqref="H11"/>
    </sheetView>
  </sheetViews>
  <sheetFormatPr defaultRowHeight="13.8" x14ac:dyDescent="0.25"/>
  <cols>
    <col min="2" max="2" width="8.88671875" style="1"/>
    <col min="3" max="3" width="24.44140625" customWidth="1"/>
    <col min="4" max="4" width="8.77734375" style="1" customWidth="1"/>
    <col min="5" max="5" width="9.109375" customWidth="1"/>
    <col min="6" max="6" width="10.21875" customWidth="1"/>
    <col min="7" max="7" width="11.6640625" customWidth="1"/>
    <col min="8" max="8" width="8.88671875" style="1"/>
    <col min="11" max="11" width="7.5546875" customWidth="1"/>
  </cols>
  <sheetData>
    <row r="2" spans="2:11" x14ac:dyDescent="0.25">
      <c r="B2" s="2" t="s">
        <v>100</v>
      </c>
      <c r="C2" s="2" t="s">
        <v>98</v>
      </c>
      <c r="D2" s="2" t="s">
        <v>92</v>
      </c>
      <c r="E2" s="2" t="s">
        <v>76</v>
      </c>
      <c r="F2" s="2" t="s">
        <v>1</v>
      </c>
      <c r="G2" s="2" t="s">
        <v>3</v>
      </c>
      <c r="H2" s="2" t="s">
        <v>97</v>
      </c>
      <c r="I2" s="2" t="s">
        <v>76</v>
      </c>
      <c r="J2" s="2" t="s">
        <v>1</v>
      </c>
      <c r="K2" s="2" t="s">
        <v>3</v>
      </c>
    </row>
    <row r="3" spans="2:11" x14ac:dyDescent="0.25">
      <c r="B3" s="3">
        <v>1</v>
      </c>
      <c r="C3" s="4" t="s">
        <v>99</v>
      </c>
      <c r="D3" s="7">
        <v>1</v>
      </c>
      <c r="E3" s="8">
        <v>76.319999999999993</v>
      </c>
      <c r="F3" s="8">
        <v>7.0490000000000004</v>
      </c>
      <c r="G3" s="8">
        <v>1.4839999999999998</v>
      </c>
      <c r="H3" s="3">
        <v>4</v>
      </c>
      <c r="I3" s="4">
        <f>E3*H3</f>
        <v>305.27999999999997</v>
      </c>
      <c r="J3" s="4">
        <f t="shared" ref="J3:J21" si="0">F3*H3</f>
        <v>28.196000000000002</v>
      </c>
      <c r="K3" s="4">
        <f t="shared" ref="K3:K21" si="1">G3*H3</f>
        <v>5.9359999999999991</v>
      </c>
    </row>
    <row r="4" spans="2:11" x14ac:dyDescent="0.25">
      <c r="B4" s="3">
        <v>2</v>
      </c>
      <c r="C4" s="4" t="s">
        <v>77</v>
      </c>
      <c r="D4" s="7">
        <v>1</v>
      </c>
      <c r="E4" s="8">
        <f>45*D4</f>
        <v>45</v>
      </c>
      <c r="F4" s="8">
        <f>5.7*D4</f>
        <v>5.7</v>
      </c>
      <c r="G4" s="8">
        <v>0</v>
      </c>
      <c r="H4" s="3">
        <v>1</v>
      </c>
      <c r="I4" s="4">
        <f t="shared" ref="I4:I19" si="2">E4*H4</f>
        <v>45</v>
      </c>
      <c r="J4" s="4">
        <f t="shared" si="0"/>
        <v>5.7</v>
      </c>
      <c r="K4" s="4">
        <f t="shared" si="1"/>
        <v>0</v>
      </c>
    </row>
    <row r="5" spans="2:11" x14ac:dyDescent="0.25">
      <c r="B5" s="3">
        <v>3</v>
      </c>
      <c r="C5" s="4" t="s">
        <v>78</v>
      </c>
      <c r="D5" s="7">
        <v>1</v>
      </c>
      <c r="E5" s="8">
        <v>215.96</v>
      </c>
      <c r="F5" s="8">
        <v>11.94</v>
      </c>
      <c r="G5" s="8">
        <v>32.200000000000003</v>
      </c>
      <c r="H5" s="3">
        <v>3</v>
      </c>
      <c r="I5" s="4">
        <f t="shared" si="2"/>
        <v>647.88</v>
      </c>
      <c r="J5" s="4">
        <f t="shared" si="0"/>
        <v>35.82</v>
      </c>
      <c r="K5" s="4">
        <f t="shared" si="1"/>
        <v>96.600000000000009</v>
      </c>
    </row>
    <row r="6" spans="2:11" x14ac:dyDescent="0.25">
      <c r="B6" s="3">
        <v>4</v>
      </c>
      <c r="C6" s="4" t="s">
        <v>79</v>
      </c>
      <c r="D6" s="7">
        <v>1</v>
      </c>
      <c r="E6" s="8">
        <v>151.34399999999999</v>
      </c>
      <c r="F6" s="8">
        <v>7.0830000000000002</v>
      </c>
      <c r="G6" s="8">
        <v>26.216999999999999</v>
      </c>
      <c r="H6" s="3">
        <v>0</v>
      </c>
      <c r="I6" s="4">
        <f t="shared" si="2"/>
        <v>0</v>
      </c>
      <c r="J6" s="4">
        <f t="shared" si="0"/>
        <v>0</v>
      </c>
      <c r="K6" s="4">
        <f t="shared" si="1"/>
        <v>0</v>
      </c>
    </row>
    <row r="7" spans="2:11" x14ac:dyDescent="0.25">
      <c r="B7" s="3">
        <v>5</v>
      </c>
      <c r="C7" s="4" t="s">
        <v>68</v>
      </c>
      <c r="D7" s="7">
        <v>1</v>
      </c>
      <c r="E7" s="8">
        <v>446.1</v>
      </c>
      <c r="F7" s="8">
        <v>44.500000000000007</v>
      </c>
      <c r="G7" s="8">
        <v>6.05</v>
      </c>
      <c r="H7" s="3">
        <v>1</v>
      </c>
      <c r="I7" s="4">
        <f t="shared" si="2"/>
        <v>446.1</v>
      </c>
      <c r="J7" s="4">
        <f t="shared" si="0"/>
        <v>44.500000000000007</v>
      </c>
      <c r="K7" s="4">
        <f t="shared" si="1"/>
        <v>6.05</v>
      </c>
    </row>
    <row r="8" spans="2:11" x14ac:dyDescent="0.25">
      <c r="B8" s="3">
        <v>6</v>
      </c>
      <c r="C8" s="4" t="s">
        <v>67</v>
      </c>
      <c r="D8" s="7">
        <v>1</v>
      </c>
      <c r="E8" s="8">
        <v>372.42500000000001</v>
      </c>
      <c r="F8" s="8">
        <v>12.25</v>
      </c>
      <c r="G8" s="8">
        <v>55.05</v>
      </c>
      <c r="H8" s="3">
        <v>1</v>
      </c>
      <c r="I8" s="4">
        <f t="shared" si="2"/>
        <v>372.42500000000001</v>
      </c>
      <c r="J8" s="4">
        <f t="shared" si="0"/>
        <v>12.25</v>
      </c>
      <c r="K8" s="4">
        <f t="shared" si="1"/>
        <v>55.05</v>
      </c>
    </row>
    <row r="9" spans="2:11" x14ac:dyDescent="0.25">
      <c r="B9" s="3">
        <v>7</v>
      </c>
      <c r="C9" s="4" t="s">
        <v>96</v>
      </c>
      <c r="D9" s="7">
        <v>1</v>
      </c>
      <c r="E9" s="8">
        <v>223</v>
      </c>
      <c r="F9" s="8">
        <v>7.4</v>
      </c>
      <c r="G9" s="8">
        <v>29.1</v>
      </c>
      <c r="H9" s="3">
        <v>0</v>
      </c>
      <c r="I9" s="4">
        <f t="shared" si="2"/>
        <v>0</v>
      </c>
      <c r="J9" s="4">
        <f t="shared" si="0"/>
        <v>0</v>
      </c>
      <c r="K9" s="4">
        <f t="shared" si="1"/>
        <v>0</v>
      </c>
    </row>
    <row r="10" spans="2:11" x14ac:dyDescent="0.25">
      <c r="B10" s="3">
        <v>8</v>
      </c>
      <c r="C10" s="6" t="s">
        <v>94</v>
      </c>
      <c r="D10" s="7">
        <v>1</v>
      </c>
      <c r="E10" s="8">
        <v>168</v>
      </c>
      <c r="F10" s="8">
        <v>12.6</v>
      </c>
      <c r="G10" s="8">
        <v>26.2</v>
      </c>
      <c r="H10" s="3">
        <v>2</v>
      </c>
      <c r="I10" s="4">
        <f t="shared" si="2"/>
        <v>336</v>
      </c>
      <c r="J10" s="4">
        <f t="shared" si="0"/>
        <v>25.2</v>
      </c>
      <c r="K10" s="4">
        <f t="shared" si="1"/>
        <v>52.4</v>
      </c>
    </row>
    <row r="11" spans="2:11" x14ac:dyDescent="0.25">
      <c r="B11" s="3">
        <v>9</v>
      </c>
      <c r="C11" s="4" t="s">
        <v>80</v>
      </c>
      <c r="D11" s="7">
        <v>1</v>
      </c>
      <c r="E11" s="8">
        <v>82.77000000000001</v>
      </c>
      <c r="F11" s="8">
        <v>1.2459999999999998</v>
      </c>
      <c r="G11" s="8">
        <v>18.512</v>
      </c>
      <c r="H11" s="3">
        <v>2</v>
      </c>
      <c r="I11" s="4">
        <f t="shared" si="2"/>
        <v>165.54000000000002</v>
      </c>
      <c r="J11" s="4">
        <f t="shared" si="0"/>
        <v>2.4919999999999995</v>
      </c>
      <c r="K11" s="4">
        <f t="shared" si="1"/>
        <v>37.024000000000001</v>
      </c>
    </row>
    <row r="12" spans="2:11" x14ac:dyDescent="0.25">
      <c r="B12" s="3">
        <v>10</v>
      </c>
      <c r="C12" s="4" t="s">
        <v>81</v>
      </c>
      <c r="D12" s="7">
        <v>1</v>
      </c>
      <c r="E12" s="8">
        <v>16.05</v>
      </c>
      <c r="F12" s="8">
        <v>0.02</v>
      </c>
      <c r="G12" s="8">
        <v>3.7799999999999994</v>
      </c>
      <c r="H12" s="3">
        <v>0</v>
      </c>
      <c r="I12" s="4">
        <f t="shared" si="2"/>
        <v>0</v>
      </c>
      <c r="J12" s="4">
        <f t="shared" si="0"/>
        <v>0</v>
      </c>
      <c r="K12" s="4">
        <f t="shared" si="1"/>
        <v>0</v>
      </c>
    </row>
    <row r="13" spans="2:11" x14ac:dyDescent="0.25">
      <c r="B13" s="3">
        <v>11</v>
      </c>
      <c r="C13" s="4" t="s">
        <v>82</v>
      </c>
      <c r="D13" s="7">
        <v>1</v>
      </c>
      <c r="E13" s="8">
        <v>45.24</v>
      </c>
      <c r="F13" s="8">
        <v>1.7999999999999998</v>
      </c>
      <c r="G13" s="8">
        <v>7.3919999999999995</v>
      </c>
      <c r="H13" s="3">
        <v>5</v>
      </c>
      <c r="I13" s="4">
        <f t="shared" si="2"/>
        <v>226.20000000000002</v>
      </c>
      <c r="J13" s="4">
        <f t="shared" si="0"/>
        <v>9</v>
      </c>
      <c r="K13" s="4">
        <f t="shared" si="1"/>
        <v>36.959999999999994</v>
      </c>
    </row>
    <row r="14" spans="2:11" x14ac:dyDescent="0.25">
      <c r="B14" s="3">
        <v>12</v>
      </c>
      <c r="C14" s="4" t="s">
        <v>83</v>
      </c>
      <c r="D14" s="7">
        <v>1</v>
      </c>
      <c r="E14" s="8">
        <v>0</v>
      </c>
      <c r="F14" s="8">
        <v>3</v>
      </c>
      <c r="G14" s="8">
        <v>4.8</v>
      </c>
      <c r="H14" s="3">
        <v>1</v>
      </c>
      <c r="I14" s="4">
        <f t="shared" si="2"/>
        <v>0</v>
      </c>
      <c r="J14" s="4">
        <f t="shared" si="0"/>
        <v>3</v>
      </c>
      <c r="K14" s="4">
        <f t="shared" si="1"/>
        <v>4.8</v>
      </c>
    </row>
    <row r="15" spans="2:11" x14ac:dyDescent="0.25">
      <c r="B15" s="3">
        <v>13</v>
      </c>
      <c r="C15" s="4" t="s">
        <v>84</v>
      </c>
      <c r="D15" s="7">
        <v>1</v>
      </c>
      <c r="E15" s="8">
        <v>386.58000000000004</v>
      </c>
      <c r="F15" s="8">
        <v>12.18</v>
      </c>
      <c r="G15" s="8">
        <v>38.400000000000006</v>
      </c>
      <c r="H15" s="3">
        <v>0</v>
      </c>
      <c r="I15" s="4">
        <f t="shared" si="2"/>
        <v>0</v>
      </c>
      <c r="J15" s="4">
        <f t="shared" si="0"/>
        <v>0</v>
      </c>
      <c r="K15" s="4">
        <f t="shared" si="1"/>
        <v>0</v>
      </c>
    </row>
    <row r="16" spans="2:11" x14ac:dyDescent="0.25">
      <c r="B16" s="3">
        <v>14</v>
      </c>
      <c r="C16" s="4" t="s">
        <v>85</v>
      </c>
      <c r="D16" s="7">
        <v>1</v>
      </c>
      <c r="E16" s="8">
        <v>639</v>
      </c>
      <c r="F16" s="8">
        <v>21.599999999999998</v>
      </c>
      <c r="G16" s="8">
        <v>78.75</v>
      </c>
      <c r="H16" s="3">
        <v>0</v>
      </c>
      <c r="I16" s="4">
        <f t="shared" si="2"/>
        <v>0</v>
      </c>
      <c r="J16" s="4">
        <f t="shared" si="0"/>
        <v>0</v>
      </c>
      <c r="K16" s="4">
        <f t="shared" si="1"/>
        <v>0</v>
      </c>
    </row>
    <row r="17" spans="2:11" x14ac:dyDescent="0.25">
      <c r="B17" s="3">
        <v>15</v>
      </c>
      <c r="C17" s="4" t="s">
        <v>86</v>
      </c>
      <c r="D17" s="7">
        <v>1</v>
      </c>
      <c r="E17" s="8">
        <v>187.79999999999998</v>
      </c>
      <c r="F17" s="8">
        <v>4.9800000000000004</v>
      </c>
      <c r="G17" s="8">
        <v>34.86</v>
      </c>
      <c r="H17" s="3">
        <v>3</v>
      </c>
      <c r="I17" s="4">
        <f t="shared" si="2"/>
        <v>563.4</v>
      </c>
      <c r="J17" s="4">
        <f t="shared" si="0"/>
        <v>14.940000000000001</v>
      </c>
      <c r="K17" s="4">
        <f t="shared" si="1"/>
        <v>104.58</v>
      </c>
    </row>
    <row r="18" spans="2:11" x14ac:dyDescent="0.25">
      <c r="B18" s="3">
        <v>16</v>
      </c>
      <c r="C18" s="4" t="s">
        <v>87</v>
      </c>
      <c r="D18" s="7">
        <v>1</v>
      </c>
      <c r="E18" s="8">
        <v>327.78000000000003</v>
      </c>
      <c r="F18" s="8">
        <v>12.48</v>
      </c>
      <c r="G18" s="8">
        <v>62.070000000000007</v>
      </c>
      <c r="H18" s="3">
        <v>0</v>
      </c>
      <c r="I18" s="4">
        <f t="shared" si="2"/>
        <v>0</v>
      </c>
      <c r="J18" s="4">
        <f t="shared" si="0"/>
        <v>0</v>
      </c>
      <c r="K18" s="4">
        <f t="shared" si="1"/>
        <v>0</v>
      </c>
    </row>
    <row r="19" spans="2:11" x14ac:dyDescent="0.25">
      <c r="B19" s="3">
        <v>17</v>
      </c>
      <c r="C19" s="4" t="s">
        <v>88</v>
      </c>
      <c r="D19" s="7">
        <v>1</v>
      </c>
      <c r="E19" s="8">
        <v>174</v>
      </c>
      <c r="F19" s="8">
        <v>3.9000000000000004</v>
      </c>
      <c r="G19" s="8">
        <v>38.400000000000006</v>
      </c>
      <c r="H19" s="3">
        <v>0</v>
      </c>
      <c r="I19" s="4">
        <f t="shared" si="2"/>
        <v>0</v>
      </c>
      <c r="J19" s="4">
        <f t="shared" si="0"/>
        <v>0</v>
      </c>
      <c r="K19" s="4">
        <f t="shared" si="1"/>
        <v>0</v>
      </c>
    </row>
    <row r="20" spans="2:11" x14ac:dyDescent="0.25">
      <c r="B20" s="3">
        <v>18</v>
      </c>
      <c r="C20" s="4" t="s">
        <v>102</v>
      </c>
      <c r="D20" s="7">
        <v>1</v>
      </c>
      <c r="E20" s="8">
        <v>0</v>
      </c>
      <c r="F20" s="8">
        <f>2.5*2.72</f>
        <v>6.8000000000000007</v>
      </c>
      <c r="G20" s="8">
        <f>2.5*13.76</f>
        <v>34.4</v>
      </c>
      <c r="H20" s="3">
        <v>0</v>
      </c>
      <c r="I20" s="4">
        <f>E20*H20</f>
        <v>0</v>
      </c>
      <c r="J20" s="4">
        <f>F20*H20</f>
        <v>0</v>
      </c>
      <c r="K20" s="4">
        <f>G20*H20</f>
        <v>0</v>
      </c>
    </row>
    <row r="21" spans="2:11" x14ac:dyDescent="0.25">
      <c r="B21" s="3">
        <v>19</v>
      </c>
      <c r="C21" s="4" t="s">
        <v>73</v>
      </c>
      <c r="D21" s="7">
        <v>1</v>
      </c>
      <c r="E21" s="8">
        <v>170</v>
      </c>
      <c r="F21" s="8">
        <v>9.9250000000000007</v>
      </c>
      <c r="G21" s="8">
        <v>8.0500000000000007</v>
      </c>
      <c r="H21" s="3">
        <v>0</v>
      </c>
      <c r="I21" s="4">
        <f>E21*H21</f>
        <v>0</v>
      </c>
      <c r="J21" s="4">
        <f t="shared" si="0"/>
        <v>0</v>
      </c>
      <c r="K21" s="4">
        <f t="shared" si="1"/>
        <v>0</v>
      </c>
    </row>
    <row r="22" spans="2:11" x14ac:dyDescent="0.25">
      <c r="B22" s="5"/>
      <c r="C22" s="6" t="s">
        <v>93</v>
      </c>
      <c r="D22" s="9"/>
      <c r="E22" s="10"/>
      <c r="F22" s="10"/>
      <c r="G22" s="10"/>
      <c r="H22" s="11"/>
      <c r="I22" s="6">
        <f>SUM(I3:I21)</f>
        <v>3107.8249999999998</v>
      </c>
      <c r="J22" s="6">
        <f>SUM(J3:J21)</f>
        <v>181.09799999999998</v>
      </c>
      <c r="K22" s="6">
        <f>SUM(K3:K21)</f>
        <v>399.4</v>
      </c>
    </row>
  </sheetData>
  <mergeCells count="1">
    <mergeCell ref="D22:H22"/>
  </mergeCells>
  <phoneticPr fontId="1" type="noConversion"/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2"/>
  <sheetViews>
    <sheetView workbookViewId="0"/>
  </sheetViews>
  <sheetFormatPr defaultRowHeight="13.8" x14ac:dyDescent="0.25"/>
  <cols>
    <col min="2" max="2" width="8.88671875" style="1"/>
    <col min="3" max="3" width="24.44140625" customWidth="1"/>
    <col min="4" max="4" width="8.77734375" style="1" customWidth="1"/>
    <col min="5" max="5" width="9.109375" customWidth="1"/>
    <col min="6" max="6" width="10.21875" customWidth="1"/>
    <col min="7" max="7" width="11.6640625" customWidth="1"/>
    <col min="8" max="8" width="8.88671875" style="1"/>
    <col min="11" max="11" width="7.5546875" customWidth="1"/>
  </cols>
  <sheetData>
    <row r="2" spans="2:11" x14ac:dyDescent="0.25">
      <c r="B2" s="2" t="s">
        <v>100</v>
      </c>
      <c r="C2" s="2" t="s">
        <v>98</v>
      </c>
      <c r="D2" s="2" t="s">
        <v>75</v>
      </c>
      <c r="E2" s="2" t="s">
        <v>76</v>
      </c>
      <c r="F2" s="2" t="s">
        <v>1</v>
      </c>
      <c r="G2" s="2" t="s">
        <v>3</v>
      </c>
      <c r="H2" s="2" t="s">
        <v>97</v>
      </c>
      <c r="I2" s="2" t="s">
        <v>76</v>
      </c>
      <c r="J2" s="2" t="s">
        <v>1</v>
      </c>
      <c r="K2" s="2" t="s">
        <v>3</v>
      </c>
    </row>
    <row r="3" spans="2:11" x14ac:dyDescent="0.25">
      <c r="B3" s="3">
        <v>1</v>
      </c>
      <c r="C3" s="4" t="s">
        <v>99</v>
      </c>
      <c r="D3" s="7">
        <v>1</v>
      </c>
      <c r="E3" s="8">
        <v>76.319999999999993</v>
      </c>
      <c r="F3" s="8">
        <v>7.0490000000000004</v>
      </c>
      <c r="G3" s="8">
        <v>1.4839999999999998</v>
      </c>
      <c r="H3" s="3">
        <v>4</v>
      </c>
      <c r="I3" s="4">
        <f>E3*H3</f>
        <v>305.27999999999997</v>
      </c>
      <c r="J3" s="4">
        <f t="shared" ref="J3:J21" si="0">F3*H3</f>
        <v>28.196000000000002</v>
      </c>
      <c r="K3" s="4">
        <f t="shared" ref="K3:K21" si="1">G3*H3</f>
        <v>5.9359999999999991</v>
      </c>
    </row>
    <row r="4" spans="2:11" x14ac:dyDescent="0.25">
      <c r="B4" s="3">
        <v>2</v>
      </c>
      <c r="C4" s="4" t="s">
        <v>77</v>
      </c>
      <c r="D4" s="7">
        <v>1</v>
      </c>
      <c r="E4" s="8">
        <f>45*D4</f>
        <v>45</v>
      </c>
      <c r="F4" s="8">
        <f>5.7*D4</f>
        <v>5.7</v>
      </c>
      <c r="G4" s="8">
        <v>0</v>
      </c>
      <c r="H4" s="3">
        <v>0</v>
      </c>
      <c r="I4" s="4">
        <f t="shared" ref="I4:I19" si="2">E4*H4</f>
        <v>0</v>
      </c>
      <c r="J4" s="4">
        <f t="shared" si="0"/>
        <v>0</v>
      </c>
      <c r="K4" s="4">
        <f t="shared" si="1"/>
        <v>0</v>
      </c>
    </row>
    <row r="5" spans="2:11" x14ac:dyDescent="0.25">
      <c r="B5" s="3">
        <v>3</v>
      </c>
      <c r="C5" s="4" t="s">
        <v>78</v>
      </c>
      <c r="D5" s="7">
        <v>1</v>
      </c>
      <c r="E5" s="8">
        <v>215.96</v>
      </c>
      <c r="F5" s="8">
        <v>11.94</v>
      </c>
      <c r="G5" s="8">
        <v>32.200000000000003</v>
      </c>
      <c r="H5" s="3">
        <v>3</v>
      </c>
      <c r="I5" s="4">
        <f t="shared" si="2"/>
        <v>647.88</v>
      </c>
      <c r="J5" s="4">
        <f t="shared" si="0"/>
        <v>35.82</v>
      </c>
      <c r="K5" s="4">
        <f t="shared" si="1"/>
        <v>96.600000000000009</v>
      </c>
    </row>
    <row r="6" spans="2:11" x14ac:dyDescent="0.25">
      <c r="B6" s="3">
        <v>4</v>
      </c>
      <c r="C6" s="4" t="s">
        <v>79</v>
      </c>
      <c r="D6" s="7">
        <v>1</v>
      </c>
      <c r="E6" s="8">
        <v>151.34399999999999</v>
      </c>
      <c r="F6" s="8">
        <v>7.0830000000000002</v>
      </c>
      <c r="G6" s="8">
        <v>26.216999999999999</v>
      </c>
      <c r="H6" s="3">
        <v>0</v>
      </c>
      <c r="I6" s="4">
        <f t="shared" si="2"/>
        <v>0</v>
      </c>
      <c r="J6" s="4">
        <f t="shared" si="0"/>
        <v>0</v>
      </c>
      <c r="K6" s="4">
        <f t="shared" si="1"/>
        <v>0</v>
      </c>
    </row>
    <row r="7" spans="2:11" x14ac:dyDescent="0.25">
      <c r="B7" s="3">
        <v>5</v>
      </c>
      <c r="C7" s="4" t="s">
        <v>68</v>
      </c>
      <c r="D7" s="7">
        <v>1</v>
      </c>
      <c r="E7" s="8">
        <v>446.1</v>
      </c>
      <c r="F7" s="8">
        <v>44.500000000000007</v>
      </c>
      <c r="G7" s="8">
        <v>6.05</v>
      </c>
      <c r="H7" s="3">
        <v>0</v>
      </c>
      <c r="I7" s="4">
        <f t="shared" si="2"/>
        <v>0</v>
      </c>
      <c r="J7" s="4">
        <f t="shared" si="0"/>
        <v>0</v>
      </c>
      <c r="K7" s="4">
        <f t="shared" si="1"/>
        <v>0</v>
      </c>
    </row>
    <row r="8" spans="2:11" x14ac:dyDescent="0.25">
      <c r="B8" s="3">
        <v>6</v>
      </c>
      <c r="C8" s="4" t="s">
        <v>67</v>
      </c>
      <c r="D8" s="7">
        <v>1</v>
      </c>
      <c r="E8" s="8">
        <v>372.42500000000001</v>
      </c>
      <c r="F8" s="8">
        <v>12.25</v>
      </c>
      <c r="G8" s="8">
        <v>55.05</v>
      </c>
      <c r="H8" s="3">
        <v>1</v>
      </c>
      <c r="I8" s="4">
        <f t="shared" si="2"/>
        <v>372.42500000000001</v>
      </c>
      <c r="J8" s="4">
        <f t="shared" si="0"/>
        <v>12.25</v>
      </c>
      <c r="K8" s="4">
        <f t="shared" si="1"/>
        <v>55.05</v>
      </c>
    </row>
    <row r="9" spans="2:11" x14ac:dyDescent="0.25">
      <c r="B9" s="3">
        <v>7</v>
      </c>
      <c r="C9" s="4" t="s">
        <v>96</v>
      </c>
      <c r="D9" s="7">
        <v>1</v>
      </c>
      <c r="E9" s="8">
        <v>223</v>
      </c>
      <c r="F9" s="8">
        <v>7.4</v>
      </c>
      <c r="G9" s="8">
        <v>29.1</v>
      </c>
      <c r="H9" s="3">
        <v>0</v>
      </c>
      <c r="I9" s="4">
        <f t="shared" si="2"/>
        <v>0</v>
      </c>
      <c r="J9" s="4">
        <f t="shared" si="0"/>
        <v>0</v>
      </c>
      <c r="K9" s="4">
        <f t="shared" si="1"/>
        <v>0</v>
      </c>
    </row>
    <row r="10" spans="2:11" x14ac:dyDescent="0.25">
      <c r="B10" s="3">
        <v>8</v>
      </c>
      <c r="C10" s="6" t="s">
        <v>90</v>
      </c>
      <c r="D10" s="7">
        <v>1</v>
      </c>
      <c r="E10" s="8">
        <v>168</v>
      </c>
      <c r="F10" s="8">
        <v>12.6</v>
      </c>
      <c r="G10" s="8">
        <v>26.2</v>
      </c>
      <c r="H10" s="3">
        <v>3</v>
      </c>
      <c r="I10" s="4">
        <f t="shared" si="2"/>
        <v>504</v>
      </c>
      <c r="J10" s="4">
        <f t="shared" si="0"/>
        <v>37.799999999999997</v>
      </c>
      <c r="K10" s="4">
        <f t="shared" si="1"/>
        <v>78.599999999999994</v>
      </c>
    </row>
    <row r="11" spans="2:11" x14ac:dyDescent="0.25">
      <c r="B11" s="3">
        <v>9</v>
      </c>
      <c r="C11" s="4" t="s">
        <v>80</v>
      </c>
      <c r="D11" s="7">
        <v>1</v>
      </c>
      <c r="E11" s="8">
        <v>82.77000000000001</v>
      </c>
      <c r="F11" s="8">
        <v>1.2459999999999998</v>
      </c>
      <c r="G11" s="8">
        <v>18.512</v>
      </c>
      <c r="H11" s="3">
        <v>3</v>
      </c>
      <c r="I11" s="4">
        <f t="shared" si="2"/>
        <v>248.31000000000003</v>
      </c>
      <c r="J11" s="4">
        <f t="shared" si="0"/>
        <v>3.7379999999999995</v>
      </c>
      <c r="K11" s="4">
        <f t="shared" si="1"/>
        <v>55.536000000000001</v>
      </c>
    </row>
    <row r="12" spans="2:11" x14ac:dyDescent="0.25">
      <c r="B12" s="3">
        <v>10</v>
      </c>
      <c r="C12" s="4" t="s">
        <v>81</v>
      </c>
      <c r="D12" s="7">
        <v>1</v>
      </c>
      <c r="E12" s="8">
        <v>16.05</v>
      </c>
      <c r="F12" s="8">
        <v>0.02</v>
      </c>
      <c r="G12" s="8">
        <v>3.7799999999999994</v>
      </c>
      <c r="H12" s="3">
        <v>0</v>
      </c>
      <c r="I12" s="4">
        <f t="shared" si="2"/>
        <v>0</v>
      </c>
      <c r="J12" s="4">
        <f t="shared" si="0"/>
        <v>0</v>
      </c>
      <c r="K12" s="4">
        <f t="shared" si="1"/>
        <v>0</v>
      </c>
    </row>
    <row r="13" spans="2:11" x14ac:dyDescent="0.25">
      <c r="B13" s="3">
        <v>11</v>
      </c>
      <c r="C13" s="4" t="s">
        <v>82</v>
      </c>
      <c r="D13" s="7">
        <v>1</v>
      </c>
      <c r="E13" s="8">
        <v>45.24</v>
      </c>
      <c r="F13" s="8">
        <v>1.7999999999999998</v>
      </c>
      <c r="G13" s="8">
        <v>7.3919999999999995</v>
      </c>
      <c r="H13" s="3">
        <v>0</v>
      </c>
      <c r="I13" s="4">
        <f t="shared" si="2"/>
        <v>0</v>
      </c>
      <c r="J13" s="4">
        <f t="shared" si="0"/>
        <v>0</v>
      </c>
      <c r="K13" s="4">
        <f t="shared" si="1"/>
        <v>0</v>
      </c>
    </row>
    <row r="14" spans="2:11" x14ac:dyDescent="0.25">
      <c r="B14" s="3">
        <v>12</v>
      </c>
      <c r="C14" s="4" t="s">
        <v>83</v>
      </c>
      <c r="D14" s="7">
        <v>1</v>
      </c>
      <c r="E14" s="8">
        <v>0</v>
      </c>
      <c r="F14" s="8">
        <v>3</v>
      </c>
      <c r="G14" s="8">
        <v>4.8</v>
      </c>
      <c r="H14" s="3">
        <v>0</v>
      </c>
      <c r="I14" s="4">
        <f t="shared" si="2"/>
        <v>0</v>
      </c>
      <c r="J14" s="4">
        <f t="shared" si="0"/>
        <v>0</v>
      </c>
      <c r="K14" s="4">
        <f t="shared" si="1"/>
        <v>0</v>
      </c>
    </row>
    <row r="15" spans="2:11" x14ac:dyDescent="0.25">
      <c r="B15" s="3">
        <v>13</v>
      </c>
      <c r="C15" s="4" t="s">
        <v>84</v>
      </c>
      <c r="D15" s="7">
        <v>1</v>
      </c>
      <c r="E15" s="8">
        <v>386.58000000000004</v>
      </c>
      <c r="F15" s="8">
        <v>12.18</v>
      </c>
      <c r="G15" s="8">
        <v>38.400000000000006</v>
      </c>
      <c r="H15" s="3">
        <v>0</v>
      </c>
      <c r="I15" s="4">
        <f t="shared" si="2"/>
        <v>0</v>
      </c>
      <c r="J15" s="4">
        <f t="shared" si="0"/>
        <v>0</v>
      </c>
      <c r="K15" s="4">
        <f t="shared" si="1"/>
        <v>0</v>
      </c>
    </row>
    <row r="16" spans="2:11" x14ac:dyDescent="0.25">
      <c r="B16" s="3">
        <v>14</v>
      </c>
      <c r="C16" s="4" t="s">
        <v>85</v>
      </c>
      <c r="D16" s="7">
        <v>1</v>
      </c>
      <c r="E16" s="8">
        <v>639</v>
      </c>
      <c r="F16" s="8">
        <v>21.599999999999998</v>
      </c>
      <c r="G16" s="8">
        <v>78.75</v>
      </c>
      <c r="H16" s="3">
        <v>0</v>
      </c>
      <c r="I16" s="4">
        <f t="shared" si="2"/>
        <v>0</v>
      </c>
      <c r="J16" s="4">
        <f t="shared" si="0"/>
        <v>0</v>
      </c>
      <c r="K16" s="4">
        <f t="shared" si="1"/>
        <v>0</v>
      </c>
    </row>
    <row r="17" spans="2:11" x14ac:dyDescent="0.25">
      <c r="B17" s="3">
        <v>15</v>
      </c>
      <c r="C17" s="4" t="s">
        <v>86</v>
      </c>
      <c r="D17" s="7">
        <v>1</v>
      </c>
      <c r="E17" s="8">
        <v>187.79999999999998</v>
      </c>
      <c r="F17" s="8">
        <v>4.9800000000000004</v>
      </c>
      <c r="G17" s="8">
        <v>34.86</v>
      </c>
      <c r="H17" s="3">
        <v>3</v>
      </c>
      <c r="I17" s="4">
        <f t="shared" si="2"/>
        <v>563.4</v>
      </c>
      <c r="J17" s="4">
        <f t="shared" si="0"/>
        <v>14.940000000000001</v>
      </c>
      <c r="K17" s="4">
        <f t="shared" si="1"/>
        <v>104.58</v>
      </c>
    </row>
    <row r="18" spans="2:11" x14ac:dyDescent="0.25">
      <c r="B18" s="3">
        <v>16</v>
      </c>
      <c r="C18" s="4" t="s">
        <v>87</v>
      </c>
      <c r="D18" s="7">
        <v>1</v>
      </c>
      <c r="E18" s="8">
        <v>327.78000000000003</v>
      </c>
      <c r="F18" s="8">
        <v>12.48</v>
      </c>
      <c r="G18" s="8">
        <v>62.070000000000007</v>
      </c>
      <c r="H18" s="3">
        <v>0</v>
      </c>
      <c r="I18" s="4">
        <f t="shared" si="2"/>
        <v>0</v>
      </c>
      <c r="J18" s="4">
        <f t="shared" si="0"/>
        <v>0</v>
      </c>
      <c r="K18" s="4">
        <f t="shared" si="1"/>
        <v>0</v>
      </c>
    </row>
    <row r="19" spans="2:11" x14ac:dyDescent="0.25">
      <c r="B19" s="3">
        <v>17</v>
      </c>
      <c r="C19" s="4" t="s">
        <v>88</v>
      </c>
      <c r="D19" s="7">
        <v>1</v>
      </c>
      <c r="E19" s="8">
        <v>174</v>
      </c>
      <c r="F19" s="8">
        <v>3.9000000000000004</v>
      </c>
      <c r="G19" s="8">
        <v>38.400000000000006</v>
      </c>
      <c r="H19" s="3">
        <v>0</v>
      </c>
      <c r="I19" s="4">
        <f t="shared" si="2"/>
        <v>0</v>
      </c>
      <c r="J19" s="4">
        <f t="shared" si="0"/>
        <v>0</v>
      </c>
      <c r="K19" s="4">
        <f t="shared" si="1"/>
        <v>0</v>
      </c>
    </row>
    <row r="20" spans="2:11" x14ac:dyDescent="0.25">
      <c r="B20" s="3">
        <v>18</v>
      </c>
      <c r="C20" s="4" t="s">
        <v>102</v>
      </c>
      <c r="D20" s="7">
        <v>1</v>
      </c>
      <c r="E20" s="8">
        <v>0</v>
      </c>
      <c r="F20" s="8">
        <f>2.5*2.72</f>
        <v>6.8000000000000007</v>
      </c>
      <c r="G20" s="8">
        <f>2.5*13.76</f>
        <v>34.4</v>
      </c>
      <c r="H20" s="3">
        <v>0.5</v>
      </c>
      <c r="I20" s="4">
        <f>E20*H20</f>
        <v>0</v>
      </c>
      <c r="J20" s="4">
        <f>F20*H20</f>
        <v>3.4000000000000004</v>
      </c>
      <c r="K20" s="4">
        <f>G20*H20</f>
        <v>17.2</v>
      </c>
    </row>
    <row r="21" spans="2:11" x14ac:dyDescent="0.25">
      <c r="B21" s="3">
        <v>19</v>
      </c>
      <c r="C21" s="4" t="s">
        <v>73</v>
      </c>
      <c r="D21" s="7">
        <v>1</v>
      </c>
      <c r="E21" s="8">
        <v>170</v>
      </c>
      <c r="F21" s="8">
        <v>9.9250000000000007</v>
      </c>
      <c r="G21" s="8">
        <v>8.0500000000000007</v>
      </c>
      <c r="H21" s="3">
        <v>0</v>
      </c>
      <c r="I21" s="4">
        <f>E21*H21</f>
        <v>0</v>
      </c>
      <c r="J21" s="4">
        <f t="shared" si="0"/>
        <v>0</v>
      </c>
      <c r="K21" s="4">
        <f t="shared" si="1"/>
        <v>0</v>
      </c>
    </row>
    <row r="22" spans="2:11" x14ac:dyDescent="0.25">
      <c r="B22" s="5"/>
      <c r="C22" s="6" t="s">
        <v>93</v>
      </c>
      <c r="D22" s="9"/>
      <c r="E22" s="10"/>
      <c r="F22" s="10"/>
      <c r="G22" s="10"/>
      <c r="H22" s="11"/>
      <c r="I22" s="6">
        <f>SUM(I3:I21)</f>
        <v>2641.2950000000001</v>
      </c>
      <c r="J22" s="6">
        <f>SUM(J3:J21)</f>
        <v>136.14400000000001</v>
      </c>
      <c r="K22" s="6">
        <f>SUM(K3:K21)</f>
        <v>413.50199999999995</v>
      </c>
    </row>
  </sheetData>
  <mergeCells count="1">
    <mergeCell ref="D22:H22"/>
  </mergeCells>
  <phoneticPr fontId="1" type="noConversion"/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2"/>
  <sheetViews>
    <sheetView workbookViewId="0">
      <selection activeCell="H11" sqref="H11"/>
    </sheetView>
  </sheetViews>
  <sheetFormatPr defaultRowHeight="13.8" x14ac:dyDescent="0.25"/>
  <cols>
    <col min="2" max="2" width="8.88671875" style="1"/>
    <col min="3" max="3" width="24.44140625" customWidth="1"/>
    <col min="4" max="4" width="8.77734375" style="1" customWidth="1"/>
    <col min="5" max="5" width="9.109375" customWidth="1"/>
    <col min="6" max="6" width="10.21875" customWidth="1"/>
    <col min="7" max="7" width="11.6640625" customWidth="1"/>
    <col min="8" max="8" width="8.88671875" style="1"/>
    <col min="11" max="11" width="7.5546875" customWidth="1"/>
  </cols>
  <sheetData>
    <row r="2" spans="2:11" x14ac:dyDescent="0.25">
      <c r="B2" s="2" t="s">
        <v>100</v>
      </c>
      <c r="C2" s="2" t="s">
        <v>98</v>
      </c>
      <c r="D2" s="2" t="s">
        <v>75</v>
      </c>
      <c r="E2" s="2" t="s">
        <v>76</v>
      </c>
      <c r="F2" s="2" t="s">
        <v>1</v>
      </c>
      <c r="G2" s="2" t="s">
        <v>3</v>
      </c>
      <c r="H2" s="2" t="s">
        <v>97</v>
      </c>
      <c r="I2" s="2" t="s">
        <v>76</v>
      </c>
      <c r="J2" s="2" t="s">
        <v>1</v>
      </c>
      <c r="K2" s="2" t="s">
        <v>3</v>
      </c>
    </row>
    <row r="3" spans="2:11" x14ac:dyDescent="0.25">
      <c r="B3" s="3">
        <v>1</v>
      </c>
      <c r="C3" s="4" t="s">
        <v>99</v>
      </c>
      <c r="D3" s="7">
        <v>1</v>
      </c>
      <c r="E3" s="8">
        <v>76.319999999999993</v>
      </c>
      <c r="F3" s="8">
        <v>7.0490000000000004</v>
      </c>
      <c r="G3" s="8">
        <v>1.4839999999999998</v>
      </c>
      <c r="H3" s="3">
        <v>4</v>
      </c>
      <c r="I3" s="4">
        <f>E3*H3</f>
        <v>305.27999999999997</v>
      </c>
      <c r="J3" s="4">
        <f t="shared" ref="J3:J21" si="0">F3*H3</f>
        <v>28.196000000000002</v>
      </c>
      <c r="K3" s="4">
        <f t="shared" ref="K3:K21" si="1">G3*H3</f>
        <v>5.9359999999999991</v>
      </c>
    </row>
    <row r="4" spans="2:11" x14ac:dyDescent="0.25">
      <c r="B4" s="3">
        <v>2</v>
      </c>
      <c r="C4" s="4" t="s">
        <v>77</v>
      </c>
      <c r="D4" s="7">
        <v>1</v>
      </c>
      <c r="E4" s="8">
        <f>45*D4</f>
        <v>45</v>
      </c>
      <c r="F4" s="8">
        <f>5.7*D4</f>
        <v>5.7</v>
      </c>
      <c r="G4" s="8">
        <v>0</v>
      </c>
      <c r="H4" s="3">
        <v>0</v>
      </c>
      <c r="I4" s="4">
        <f t="shared" ref="I4:I19" si="2">E4*H4</f>
        <v>0</v>
      </c>
      <c r="J4" s="4">
        <f t="shared" si="0"/>
        <v>0</v>
      </c>
      <c r="K4" s="4">
        <f t="shared" si="1"/>
        <v>0</v>
      </c>
    </row>
    <row r="5" spans="2:11" x14ac:dyDescent="0.25">
      <c r="B5" s="3">
        <v>3</v>
      </c>
      <c r="C5" s="4" t="s">
        <v>78</v>
      </c>
      <c r="D5" s="7">
        <v>1</v>
      </c>
      <c r="E5" s="8">
        <v>215.96</v>
      </c>
      <c r="F5" s="8">
        <v>11.94</v>
      </c>
      <c r="G5" s="8">
        <v>32.200000000000003</v>
      </c>
      <c r="H5" s="3">
        <v>3</v>
      </c>
      <c r="I5" s="4">
        <f t="shared" si="2"/>
        <v>647.88</v>
      </c>
      <c r="J5" s="4">
        <f t="shared" si="0"/>
        <v>35.82</v>
      </c>
      <c r="K5" s="4">
        <f t="shared" si="1"/>
        <v>96.600000000000009</v>
      </c>
    </row>
    <row r="6" spans="2:11" x14ac:dyDescent="0.25">
      <c r="B6" s="3">
        <v>4</v>
      </c>
      <c r="C6" s="4" t="s">
        <v>79</v>
      </c>
      <c r="D6" s="7">
        <v>1</v>
      </c>
      <c r="E6" s="8">
        <v>151.34399999999999</v>
      </c>
      <c r="F6" s="8">
        <v>7.0830000000000002</v>
      </c>
      <c r="G6" s="8">
        <v>26.216999999999999</v>
      </c>
      <c r="H6" s="3">
        <v>0</v>
      </c>
      <c r="I6" s="4">
        <f t="shared" si="2"/>
        <v>0</v>
      </c>
      <c r="J6" s="4">
        <f t="shared" si="0"/>
        <v>0</v>
      </c>
      <c r="K6" s="4">
        <f t="shared" si="1"/>
        <v>0</v>
      </c>
    </row>
    <row r="7" spans="2:11" x14ac:dyDescent="0.25">
      <c r="B7" s="3">
        <v>5</v>
      </c>
      <c r="C7" s="4" t="s">
        <v>68</v>
      </c>
      <c r="D7" s="7">
        <v>1</v>
      </c>
      <c r="E7" s="8">
        <v>446.1</v>
      </c>
      <c r="F7" s="8">
        <v>44.500000000000007</v>
      </c>
      <c r="G7" s="8">
        <v>6.05</v>
      </c>
      <c r="H7" s="3">
        <v>0</v>
      </c>
      <c r="I7" s="4">
        <f t="shared" si="2"/>
        <v>0</v>
      </c>
      <c r="J7" s="4">
        <f t="shared" si="0"/>
        <v>0</v>
      </c>
      <c r="K7" s="4">
        <f t="shared" si="1"/>
        <v>0</v>
      </c>
    </row>
    <row r="8" spans="2:11" x14ac:dyDescent="0.25">
      <c r="B8" s="3">
        <v>6</v>
      </c>
      <c r="C8" s="4" t="s">
        <v>67</v>
      </c>
      <c r="D8" s="7">
        <v>1</v>
      </c>
      <c r="E8" s="8">
        <v>372.42500000000001</v>
      </c>
      <c r="F8" s="8">
        <v>12.25</v>
      </c>
      <c r="G8" s="8">
        <v>55.05</v>
      </c>
      <c r="H8" s="3">
        <v>0</v>
      </c>
      <c r="I8" s="4">
        <f t="shared" si="2"/>
        <v>0</v>
      </c>
      <c r="J8" s="4">
        <f t="shared" si="0"/>
        <v>0</v>
      </c>
      <c r="K8" s="4">
        <f t="shared" si="1"/>
        <v>0</v>
      </c>
    </row>
    <row r="9" spans="2:11" x14ac:dyDescent="0.25">
      <c r="B9" s="3">
        <v>7</v>
      </c>
      <c r="C9" s="4" t="s">
        <v>96</v>
      </c>
      <c r="D9" s="7">
        <v>1</v>
      </c>
      <c r="E9" s="8">
        <v>223</v>
      </c>
      <c r="F9" s="8">
        <v>7.4</v>
      </c>
      <c r="G9" s="8">
        <v>29.1</v>
      </c>
      <c r="H9" s="3">
        <v>0</v>
      </c>
      <c r="I9" s="4">
        <f t="shared" si="2"/>
        <v>0</v>
      </c>
      <c r="J9" s="4">
        <f t="shared" si="0"/>
        <v>0</v>
      </c>
      <c r="K9" s="4">
        <f t="shared" si="1"/>
        <v>0</v>
      </c>
    </row>
    <row r="10" spans="2:11" x14ac:dyDescent="0.25">
      <c r="B10" s="3">
        <v>8</v>
      </c>
      <c r="C10" s="6" t="s">
        <v>90</v>
      </c>
      <c r="D10" s="7">
        <v>1</v>
      </c>
      <c r="E10" s="8">
        <v>168</v>
      </c>
      <c r="F10" s="8">
        <v>12.6</v>
      </c>
      <c r="G10" s="8">
        <v>26.2</v>
      </c>
      <c r="H10" s="3">
        <v>2</v>
      </c>
      <c r="I10" s="4">
        <f t="shared" si="2"/>
        <v>336</v>
      </c>
      <c r="J10" s="4">
        <f t="shared" si="0"/>
        <v>25.2</v>
      </c>
      <c r="K10" s="4">
        <f t="shared" si="1"/>
        <v>52.4</v>
      </c>
    </row>
    <row r="11" spans="2:11" x14ac:dyDescent="0.25">
      <c r="B11" s="3">
        <v>9</v>
      </c>
      <c r="C11" s="4" t="s">
        <v>80</v>
      </c>
      <c r="D11" s="7">
        <v>1</v>
      </c>
      <c r="E11" s="8">
        <v>82.77000000000001</v>
      </c>
      <c r="F11" s="8">
        <v>1.2459999999999998</v>
      </c>
      <c r="G11" s="8">
        <v>18.512</v>
      </c>
      <c r="H11" s="3">
        <v>3</v>
      </c>
      <c r="I11" s="4">
        <f t="shared" si="2"/>
        <v>248.31000000000003</v>
      </c>
      <c r="J11" s="4">
        <f t="shared" si="0"/>
        <v>3.7379999999999995</v>
      </c>
      <c r="K11" s="4">
        <f t="shared" si="1"/>
        <v>55.536000000000001</v>
      </c>
    </row>
    <row r="12" spans="2:11" x14ac:dyDescent="0.25">
      <c r="B12" s="3">
        <v>10</v>
      </c>
      <c r="C12" s="4" t="s">
        <v>81</v>
      </c>
      <c r="D12" s="7">
        <v>1</v>
      </c>
      <c r="E12" s="8">
        <v>16.05</v>
      </c>
      <c r="F12" s="8">
        <v>0.02</v>
      </c>
      <c r="G12" s="8">
        <v>3.7799999999999994</v>
      </c>
      <c r="H12" s="3">
        <v>0</v>
      </c>
      <c r="I12" s="4">
        <f t="shared" si="2"/>
        <v>0</v>
      </c>
      <c r="J12" s="4">
        <f t="shared" si="0"/>
        <v>0</v>
      </c>
      <c r="K12" s="4">
        <f t="shared" si="1"/>
        <v>0</v>
      </c>
    </row>
    <row r="13" spans="2:11" x14ac:dyDescent="0.25">
      <c r="B13" s="3">
        <v>11</v>
      </c>
      <c r="C13" s="4" t="s">
        <v>82</v>
      </c>
      <c r="D13" s="7">
        <v>1</v>
      </c>
      <c r="E13" s="8">
        <v>45.24</v>
      </c>
      <c r="F13" s="8">
        <v>1.7999999999999998</v>
      </c>
      <c r="G13" s="8">
        <v>7.3919999999999995</v>
      </c>
      <c r="H13" s="3">
        <v>4</v>
      </c>
      <c r="I13" s="4">
        <f t="shared" si="2"/>
        <v>180.96</v>
      </c>
      <c r="J13" s="4">
        <f t="shared" si="0"/>
        <v>7.1999999999999993</v>
      </c>
      <c r="K13" s="4">
        <f t="shared" si="1"/>
        <v>29.567999999999998</v>
      </c>
    </row>
    <row r="14" spans="2:11" x14ac:dyDescent="0.25">
      <c r="B14" s="3">
        <v>12</v>
      </c>
      <c r="C14" s="4" t="s">
        <v>83</v>
      </c>
      <c r="D14" s="7">
        <v>1</v>
      </c>
      <c r="E14" s="8">
        <v>0</v>
      </c>
      <c r="F14" s="8">
        <v>3</v>
      </c>
      <c r="G14" s="8">
        <v>4.8</v>
      </c>
      <c r="H14" s="3">
        <v>0</v>
      </c>
      <c r="I14" s="4">
        <f t="shared" si="2"/>
        <v>0</v>
      </c>
      <c r="J14" s="4">
        <f t="shared" si="0"/>
        <v>0</v>
      </c>
      <c r="K14" s="4">
        <f t="shared" si="1"/>
        <v>0</v>
      </c>
    </row>
    <row r="15" spans="2:11" x14ac:dyDescent="0.25">
      <c r="B15" s="3">
        <v>13</v>
      </c>
      <c r="C15" s="4" t="s">
        <v>84</v>
      </c>
      <c r="D15" s="7">
        <v>1</v>
      </c>
      <c r="E15" s="8">
        <v>386.58000000000004</v>
      </c>
      <c r="F15" s="8">
        <v>12.18</v>
      </c>
      <c r="G15" s="8">
        <v>38.400000000000006</v>
      </c>
      <c r="H15" s="3">
        <v>1</v>
      </c>
      <c r="I15" s="4">
        <f t="shared" si="2"/>
        <v>386.58000000000004</v>
      </c>
      <c r="J15" s="4">
        <f t="shared" si="0"/>
        <v>12.18</v>
      </c>
      <c r="K15" s="4">
        <f t="shared" si="1"/>
        <v>38.400000000000006</v>
      </c>
    </row>
    <row r="16" spans="2:11" x14ac:dyDescent="0.25">
      <c r="B16" s="3">
        <v>14</v>
      </c>
      <c r="C16" s="4" t="s">
        <v>85</v>
      </c>
      <c r="D16" s="7">
        <v>1</v>
      </c>
      <c r="E16" s="8">
        <v>639</v>
      </c>
      <c r="F16" s="8">
        <v>21.599999999999998</v>
      </c>
      <c r="G16" s="8">
        <v>78.75</v>
      </c>
      <c r="H16" s="3">
        <v>0</v>
      </c>
      <c r="I16" s="4">
        <f t="shared" si="2"/>
        <v>0</v>
      </c>
      <c r="J16" s="4">
        <f t="shared" si="0"/>
        <v>0</v>
      </c>
      <c r="K16" s="4">
        <f t="shared" si="1"/>
        <v>0</v>
      </c>
    </row>
    <row r="17" spans="2:11" x14ac:dyDescent="0.25">
      <c r="B17" s="3">
        <v>15</v>
      </c>
      <c r="C17" s="4" t="s">
        <v>86</v>
      </c>
      <c r="D17" s="7">
        <v>1</v>
      </c>
      <c r="E17" s="8">
        <v>187.79999999999998</v>
      </c>
      <c r="F17" s="8">
        <v>4.9800000000000004</v>
      </c>
      <c r="G17" s="8">
        <v>34.86</v>
      </c>
      <c r="H17" s="3">
        <v>3</v>
      </c>
      <c r="I17" s="4">
        <f t="shared" si="2"/>
        <v>563.4</v>
      </c>
      <c r="J17" s="4">
        <f t="shared" si="0"/>
        <v>14.940000000000001</v>
      </c>
      <c r="K17" s="4">
        <f t="shared" si="1"/>
        <v>104.58</v>
      </c>
    </row>
    <row r="18" spans="2:11" x14ac:dyDescent="0.25">
      <c r="B18" s="3">
        <v>16</v>
      </c>
      <c r="C18" s="4" t="s">
        <v>87</v>
      </c>
      <c r="D18" s="7">
        <v>1</v>
      </c>
      <c r="E18" s="8">
        <v>327.78000000000003</v>
      </c>
      <c r="F18" s="8">
        <v>12.48</v>
      </c>
      <c r="G18" s="8">
        <v>62.070000000000007</v>
      </c>
      <c r="H18" s="3">
        <v>0</v>
      </c>
      <c r="I18" s="4">
        <f t="shared" si="2"/>
        <v>0</v>
      </c>
      <c r="J18" s="4">
        <f t="shared" si="0"/>
        <v>0</v>
      </c>
      <c r="K18" s="4">
        <f t="shared" si="1"/>
        <v>0</v>
      </c>
    </row>
    <row r="19" spans="2:11" x14ac:dyDescent="0.25">
      <c r="B19" s="3">
        <v>17</v>
      </c>
      <c r="C19" s="4" t="s">
        <v>88</v>
      </c>
      <c r="D19" s="7">
        <v>1</v>
      </c>
      <c r="E19" s="8">
        <v>174</v>
      </c>
      <c r="F19" s="8">
        <v>3.9000000000000004</v>
      </c>
      <c r="G19" s="8">
        <v>38.400000000000006</v>
      </c>
      <c r="H19" s="3">
        <v>0</v>
      </c>
      <c r="I19" s="4">
        <f t="shared" si="2"/>
        <v>0</v>
      </c>
      <c r="J19" s="4">
        <f t="shared" si="0"/>
        <v>0</v>
      </c>
      <c r="K19" s="4">
        <f t="shared" si="1"/>
        <v>0</v>
      </c>
    </row>
    <row r="20" spans="2:11" x14ac:dyDescent="0.25">
      <c r="B20" s="3">
        <v>18</v>
      </c>
      <c r="C20" s="4" t="s">
        <v>102</v>
      </c>
      <c r="D20" s="7">
        <v>1</v>
      </c>
      <c r="E20" s="8">
        <v>0</v>
      </c>
      <c r="F20" s="8">
        <f>2.5*2.72</f>
        <v>6.8000000000000007</v>
      </c>
      <c r="G20" s="8">
        <f>2.5*13.76</f>
        <v>34.4</v>
      </c>
      <c r="H20" s="3">
        <v>1</v>
      </c>
      <c r="I20" s="4">
        <f>E20*H20</f>
        <v>0</v>
      </c>
      <c r="J20" s="4">
        <f>F20*H20</f>
        <v>6.8000000000000007</v>
      </c>
      <c r="K20" s="4">
        <f>G20*H20</f>
        <v>34.4</v>
      </c>
    </row>
    <row r="21" spans="2:11" x14ac:dyDescent="0.25">
      <c r="B21" s="3">
        <v>19</v>
      </c>
      <c r="C21" s="4" t="s">
        <v>73</v>
      </c>
      <c r="D21" s="7">
        <v>1</v>
      </c>
      <c r="E21" s="8">
        <v>170</v>
      </c>
      <c r="F21" s="8">
        <v>9.9250000000000007</v>
      </c>
      <c r="G21" s="8">
        <v>8.0500000000000007</v>
      </c>
      <c r="H21" s="3">
        <v>0</v>
      </c>
      <c r="I21" s="4">
        <f>E21*H21</f>
        <v>0</v>
      </c>
      <c r="J21" s="4">
        <f t="shared" si="0"/>
        <v>0</v>
      </c>
      <c r="K21" s="4">
        <f t="shared" si="1"/>
        <v>0</v>
      </c>
    </row>
    <row r="22" spans="2:11" x14ac:dyDescent="0.25">
      <c r="B22" s="5"/>
      <c r="C22" s="6" t="s">
        <v>93</v>
      </c>
      <c r="D22" s="9"/>
      <c r="E22" s="10"/>
      <c r="F22" s="10"/>
      <c r="G22" s="10"/>
      <c r="H22" s="11"/>
      <c r="I22" s="6">
        <f>SUM(I3:I21)</f>
        <v>2668.41</v>
      </c>
      <c r="J22" s="6">
        <f>SUM(J3:J21)</f>
        <v>134.07400000000001</v>
      </c>
      <c r="K22" s="6">
        <f>SUM(K3:K21)</f>
        <v>417.42</v>
      </c>
    </row>
  </sheetData>
  <mergeCells count="1">
    <mergeCell ref="D22:H22"/>
  </mergeCells>
  <phoneticPr fontId="1" type="noConversion"/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2"/>
  <sheetViews>
    <sheetView workbookViewId="0">
      <selection activeCell="H18" sqref="H18"/>
    </sheetView>
  </sheetViews>
  <sheetFormatPr defaultRowHeight="13.8" x14ac:dyDescent="0.25"/>
  <cols>
    <col min="2" max="2" width="8.88671875" style="1"/>
    <col min="3" max="3" width="24.44140625" customWidth="1"/>
    <col min="4" max="4" width="8.77734375" style="1" customWidth="1"/>
    <col min="5" max="5" width="9.109375" customWidth="1"/>
    <col min="6" max="6" width="10.21875" customWidth="1"/>
    <col min="7" max="7" width="11.6640625" customWidth="1"/>
    <col min="8" max="8" width="8.88671875" style="1"/>
    <col min="11" max="11" width="7.5546875" customWidth="1"/>
  </cols>
  <sheetData>
    <row r="2" spans="2:11" x14ac:dyDescent="0.25">
      <c r="B2" s="2" t="s">
        <v>100</v>
      </c>
      <c r="C2" s="2" t="s">
        <v>98</v>
      </c>
      <c r="D2" s="2" t="s">
        <v>92</v>
      </c>
      <c r="E2" s="2" t="s">
        <v>76</v>
      </c>
      <c r="F2" s="2" t="s">
        <v>1</v>
      </c>
      <c r="G2" s="2" t="s">
        <v>3</v>
      </c>
      <c r="H2" s="2" t="s">
        <v>97</v>
      </c>
      <c r="I2" s="2" t="s">
        <v>76</v>
      </c>
      <c r="J2" s="2" t="s">
        <v>1</v>
      </c>
      <c r="K2" s="2" t="s">
        <v>3</v>
      </c>
    </row>
    <row r="3" spans="2:11" x14ac:dyDescent="0.25">
      <c r="B3" s="3">
        <v>1</v>
      </c>
      <c r="C3" s="4" t="s">
        <v>99</v>
      </c>
      <c r="D3" s="7">
        <v>1</v>
      </c>
      <c r="E3" s="8">
        <v>76.319999999999993</v>
      </c>
      <c r="F3" s="8">
        <v>7.0490000000000004</v>
      </c>
      <c r="G3" s="8">
        <v>1.4839999999999998</v>
      </c>
      <c r="H3" s="3">
        <v>4</v>
      </c>
      <c r="I3" s="4">
        <f>E3*H3</f>
        <v>305.27999999999997</v>
      </c>
      <c r="J3" s="4">
        <f t="shared" ref="J3:J21" si="0">F3*H3</f>
        <v>28.196000000000002</v>
      </c>
      <c r="K3" s="4">
        <f t="shared" ref="K3:K21" si="1">G3*H3</f>
        <v>5.9359999999999991</v>
      </c>
    </row>
    <row r="4" spans="2:11" x14ac:dyDescent="0.25">
      <c r="B4" s="3">
        <v>2</v>
      </c>
      <c r="C4" s="4" t="s">
        <v>77</v>
      </c>
      <c r="D4" s="7">
        <v>1</v>
      </c>
      <c r="E4" s="8">
        <f>45*D4</f>
        <v>45</v>
      </c>
      <c r="F4" s="8">
        <f>5.7*D4</f>
        <v>5.7</v>
      </c>
      <c r="G4" s="8">
        <v>0</v>
      </c>
      <c r="H4" s="3">
        <v>0</v>
      </c>
      <c r="I4" s="4">
        <f t="shared" ref="I4:I19" si="2">E4*H4</f>
        <v>0</v>
      </c>
      <c r="J4" s="4">
        <f t="shared" si="0"/>
        <v>0</v>
      </c>
      <c r="K4" s="4">
        <f t="shared" si="1"/>
        <v>0</v>
      </c>
    </row>
    <row r="5" spans="2:11" x14ac:dyDescent="0.25">
      <c r="B5" s="3">
        <v>3</v>
      </c>
      <c r="C5" s="4" t="s">
        <v>78</v>
      </c>
      <c r="D5" s="7">
        <v>1</v>
      </c>
      <c r="E5" s="8">
        <v>215.96</v>
      </c>
      <c r="F5" s="8">
        <v>11.94</v>
      </c>
      <c r="G5" s="8">
        <v>32.200000000000003</v>
      </c>
      <c r="H5" s="3">
        <v>3</v>
      </c>
      <c r="I5" s="4">
        <f t="shared" si="2"/>
        <v>647.88</v>
      </c>
      <c r="J5" s="4">
        <f t="shared" si="0"/>
        <v>35.82</v>
      </c>
      <c r="K5" s="4">
        <f t="shared" si="1"/>
        <v>96.600000000000009</v>
      </c>
    </row>
    <row r="6" spans="2:11" x14ac:dyDescent="0.25">
      <c r="B6" s="3">
        <v>4</v>
      </c>
      <c r="C6" s="4" t="s">
        <v>79</v>
      </c>
      <c r="D6" s="7">
        <v>1</v>
      </c>
      <c r="E6" s="8">
        <v>151.34399999999999</v>
      </c>
      <c r="F6" s="8">
        <v>7.0830000000000002</v>
      </c>
      <c r="G6" s="8">
        <v>26.216999999999999</v>
      </c>
      <c r="H6" s="3">
        <v>0</v>
      </c>
      <c r="I6" s="4">
        <f t="shared" si="2"/>
        <v>0</v>
      </c>
      <c r="J6" s="4">
        <f t="shared" si="0"/>
        <v>0</v>
      </c>
      <c r="K6" s="4">
        <f t="shared" si="1"/>
        <v>0</v>
      </c>
    </row>
    <row r="7" spans="2:11" x14ac:dyDescent="0.25">
      <c r="B7" s="3">
        <v>5</v>
      </c>
      <c r="C7" s="4" t="s">
        <v>68</v>
      </c>
      <c r="D7" s="7">
        <v>1</v>
      </c>
      <c r="E7" s="8">
        <v>446.1</v>
      </c>
      <c r="F7" s="8">
        <v>44.500000000000007</v>
      </c>
      <c r="G7" s="8">
        <v>6.05</v>
      </c>
      <c r="H7" s="3">
        <v>0</v>
      </c>
      <c r="I7" s="4">
        <f t="shared" si="2"/>
        <v>0</v>
      </c>
      <c r="J7" s="4">
        <f t="shared" si="0"/>
        <v>0</v>
      </c>
      <c r="K7" s="4">
        <f t="shared" si="1"/>
        <v>0</v>
      </c>
    </row>
    <row r="8" spans="2:11" x14ac:dyDescent="0.25">
      <c r="B8" s="3">
        <v>6</v>
      </c>
      <c r="C8" s="4" t="s">
        <v>67</v>
      </c>
      <c r="D8" s="7">
        <v>1</v>
      </c>
      <c r="E8" s="8">
        <v>372.42500000000001</v>
      </c>
      <c r="F8" s="8">
        <v>12.25</v>
      </c>
      <c r="G8" s="8">
        <v>55.05</v>
      </c>
      <c r="H8" s="3">
        <v>0</v>
      </c>
      <c r="I8" s="4">
        <f t="shared" si="2"/>
        <v>0</v>
      </c>
      <c r="J8" s="4">
        <f t="shared" si="0"/>
        <v>0</v>
      </c>
      <c r="K8" s="4">
        <f t="shared" si="1"/>
        <v>0</v>
      </c>
    </row>
    <row r="9" spans="2:11" x14ac:dyDescent="0.25">
      <c r="B9" s="3">
        <v>7</v>
      </c>
      <c r="C9" s="4" t="s">
        <v>96</v>
      </c>
      <c r="D9" s="7">
        <v>1</v>
      </c>
      <c r="E9" s="8">
        <v>223</v>
      </c>
      <c r="F9" s="8">
        <v>7.4</v>
      </c>
      <c r="G9" s="8">
        <v>29.1</v>
      </c>
      <c r="H9" s="3">
        <v>0</v>
      </c>
      <c r="I9" s="4">
        <f t="shared" si="2"/>
        <v>0</v>
      </c>
      <c r="J9" s="4">
        <f t="shared" si="0"/>
        <v>0</v>
      </c>
      <c r="K9" s="4">
        <f t="shared" si="1"/>
        <v>0</v>
      </c>
    </row>
    <row r="10" spans="2:11" x14ac:dyDescent="0.25">
      <c r="B10" s="3">
        <v>8</v>
      </c>
      <c r="C10" s="6" t="s">
        <v>94</v>
      </c>
      <c r="D10" s="7">
        <v>1</v>
      </c>
      <c r="E10" s="8">
        <v>168</v>
      </c>
      <c r="F10" s="8">
        <v>12.6</v>
      </c>
      <c r="G10" s="8">
        <v>26.2</v>
      </c>
      <c r="H10" s="3">
        <v>0</v>
      </c>
      <c r="I10" s="4">
        <f t="shared" si="2"/>
        <v>0</v>
      </c>
      <c r="J10" s="4">
        <f t="shared" si="0"/>
        <v>0</v>
      </c>
      <c r="K10" s="4">
        <f t="shared" si="1"/>
        <v>0</v>
      </c>
    </row>
    <row r="11" spans="2:11" x14ac:dyDescent="0.25">
      <c r="B11" s="3">
        <v>9</v>
      </c>
      <c r="C11" s="4" t="s">
        <v>80</v>
      </c>
      <c r="D11" s="7">
        <v>1</v>
      </c>
      <c r="E11" s="8">
        <v>82.77000000000001</v>
      </c>
      <c r="F11" s="8">
        <v>1.2459999999999998</v>
      </c>
      <c r="G11" s="8">
        <v>18.512</v>
      </c>
      <c r="H11" s="3">
        <v>3</v>
      </c>
      <c r="I11" s="4">
        <f t="shared" si="2"/>
        <v>248.31000000000003</v>
      </c>
      <c r="J11" s="4">
        <f t="shared" si="0"/>
        <v>3.7379999999999995</v>
      </c>
      <c r="K11" s="4">
        <f t="shared" si="1"/>
        <v>55.536000000000001</v>
      </c>
    </row>
    <row r="12" spans="2:11" x14ac:dyDescent="0.25">
      <c r="B12" s="3">
        <v>10</v>
      </c>
      <c r="C12" s="4" t="s">
        <v>81</v>
      </c>
      <c r="D12" s="7">
        <v>1</v>
      </c>
      <c r="E12" s="8">
        <v>16.05</v>
      </c>
      <c r="F12" s="8">
        <v>0.02</v>
      </c>
      <c r="G12" s="8">
        <v>3.7799999999999994</v>
      </c>
      <c r="H12" s="3">
        <v>0</v>
      </c>
      <c r="I12" s="4">
        <f t="shared" si="2"/>
        <v>0</v>
      </c>
      <c r="J12" s="4">
        <f t="shared" si="0"/>
        <v>0</v>
      </c>
      <c r="K12" s="4">
        <f t="shared" si="1"/>
        <v>0</v>
      </c>
    </row>
    <row r="13" spans="2:11" x14ac:dyDescent="0.25">
      <c r="B13" s="3">
        <v>11</v>
      </c>
      <c r="C13" s="4" t="s">
        <v>82</v>
      </c>
      <c r="D13" s="7">
        <v>1</v>
      </c>
      <c r="E13" s="8">
        <v>45.24</v>
      </c>
      <c r="F13" s="8">
        <v>1.7999999999999998</v>
      </c>
      <c r="G13" s="8">
        <v>7.3919999999999995</v>
      </c>
      <c r="H13" s="3">
        <v>0</v>
      </c>
      <c r="I13" s="4">
        <f t="shared" si="2"/>
        <v>0</v>
      </c>
      <c r="J13" s="4">
        <f t="shared" si="0"/>
        <v>0</v>
      </c>
      <c r="K13" s="4">
        <f t="shared" si="1"/>
        <v>0</v>
      </c>
    </row>
    <row r="14" spans="2:11" x14ac:dyDescent="0.25">
      <c r="B14" s="3">
        <v>12</v>
      </c>
      <c r="C14" s="4" t="s">
        <v>83</v>
      </c>
      <c r="D14" s="7">
        <v>1</v>
      </c>
      <c r="E14" s="8">
        <v>0</v>
      </c>
      <c r="F14" s="8">
        <v>3</v>
      </c>
      <c r="G14" s="8">
        <v>4.8</v>
      </c>
      <c r="H14" s="3">
        <v>0</v>
      </c>
      <c r="I14" s="4">
        <f t="shared" si="2"/>
        <v>0</v>
      </c>
      <c r="J14" s="4">
        <f t="shared" si="0"/>
        <v>0</v>
      </c>
      <c r="K14" s="4">
        <f t="shared" si="1"/>
        <v>0</v>
      </c>
    </row>
    <row r="15" spans="2:11" x14ac:dyDescent="0.25">
      <c r="B15" s="3">
        <v>13</v>
      </c>
      <c r="C15" s="4" t="s">
        <v>84</v>
      </c>
      <c r="D15" s="7">
        <v>1</v>
      </c>
      <c r="E15" s="8">
        <v>386.58000000000004</v>
      </c>
      <c r="F15" s="8">
        <v>12.18</v>
      </c>
      <c r="G15" s="8">
        <v>38.400000000000006</v>
      </c>
      <c r="H15" s="3">
        <v>0</v>
      </c>
      <c r="I15" s="4">
        <f t="shared" si="2"/>
        <v>0</v>
      </c>
      <c r="J15" s="4">
        <f t="shared" si="0"/>
        <v>0</v>
      </c>
      <c r="K15" s="4">
        <f t="shared" si="1"/>
        <v>0</v>
      </c>
    </row>
    <row r="16" spans="2:11" x14ac:dyDescent="0.25">
      <c r="B16" s="3">
        <v>14</v>
      </c>
      <c r="C16" s="4" t="s">
        <v>85</v>
      </c>
      <c r="D16" s="7">
        <v>1</v>
      </c>
      <c r="E16" s="8">
        <v>639</v>
      </c>
      <c r="F16" s="8">
        <v>21.599999999999998</v>
      </c>
      <c r="G16" s="8">
        <v>78.75</v>
      </c>
      <c r="H16" s="3">
        <v>1</v>
      </c>
      <c r="I16" s="4">
        <f t="shared" si="2"/>
        <v>639</v>
      </c>
      <c r="J16" s="4">
        <f t="shared" si="0"/>
        <v>21.599999999999998</v>
      </c>
      <c r="K16" s="4">
        <f t="shared" si="1"/>
        <v>78.75</v>
      </c>
    </row>
    <row r="17" spans="2:11" x14ac:dyDescent="0.25">
      <c r="B17" s="3">
        <v>15</v>
      </c>
      <c r="C17" s="4" t="s">
        <v>86</v>
      </c>
      <c r="D17" s="7">
        <v>1</v>
      </c>
      <c r="E17" s="8">
        <v>187.79999999999998</v>
      </c>
      <c r="F17" s="8">
        <v>4.9800000000000004</v>
      </c>
      <c r="G17" s="8">
        <v>34.86</v>
      </c>
      <c r="H17" s="3">
        <v>3</v>
      </c>
      <c r="I17" s="4">
        <f t="shared" si="2"/>
        <v>563.4</v>
      </c>
      <c r="J17" s="4">
        <f t="shared" si="0"/>
        <v>14.940000000000001</v>
      </c>
      <c r="K17" s="4">
        <f t="shared" si="1"/>
        <v>104.58</v>
      </c>
    </row>
    <row r="18" spans="2:11" x14ac:dyDescent="0.25">
      <c r="B18" s="3">
        <v>16</v>
      </c>
      <c r="C18" s="4" t="s">
        <v>87</v>
      </c>
      <c r="D18" s="7">
        <v>1</v>
      </c>
      <c r="E18" s="8">
        <v>327.78000000000003</v>
      </c>
      <c r="F18" s="8">
        <v>12.48</v>
      </c>
      <c r="G18" s="8">
        <v>62.070000000000007</v>
      </c>
      <c r="H18" s="3">
        <v>0</v>
      </c>
      <c r="I18" s="4">
        <f t="shared" si="2"/>
        <v>0</v>
      </c>
      <c r="J18" s="4">
        <f t="shared" si="0"/>
        <v>0</v>
      </c>
      <c r="K18" s="4">
        <f t="shared" si="1"/>
        <v>0</v>
      </c>
    </row>
    <row r="19" spans="2:11" x14ac:dyDescent="0.25">
      <c r="B19" s="3">
        <v>17</v>
      </c>
      <c r="C19" s="4" t="s">
        <v>88</v>
      </c>
      <c r="D19" s="7">
        <v>1</v>
      </c>
      <c r="E19" s="8">
        <v>174</v>
      </c>
      <c r="F19" s="8">
        <v>3.9000000000000004</v>
      </c>
      <c r="G19" s="8">
        <v>38.400000000000006</v>
      </c>
      <c r="H19" s="3">
        <v>0</v>
      </c>
      <c r="I19" s="4">
        <f t="shared" si="2"/>
        <v>0</v>
      </c>
      <c r="J19" s="4">
        <f t="shared" si="0"/>
        <v>0</v>
      </c>
      <c r="K19" s="4">
        <f t="shared" si="1"/>
        <v>0</v>
      </c>
    </row>
    <row r="20" spans="2:11" x14ac:dyDescent="0.25">
      <c r="B20" s="3">
        <v>18</v>
      </c>
      <c r="C20" s="4" t="s">
        <v>102</v>
      </c>
      <c r="D20" s="7">
        <v>1</v>
      </c>
      <c r="E20" s="8">
        <v>0</v>
      </c>
      <c r="F20" s="8">
        <f>2.5*2.72</f>
        <v>6.8000000000000007</v>
      </c>
      <c r="G20" s="8">
        <f>2.5*13.76</f>
        <v>34.4</v>
      </c>
      <c r="H20" s="3">
        <v>1</v>
      </c>
      <c r="I20" s="4">
        <f>E20*H20</f>
        <v>0</v>
      </c>
      <c r="J20" s="4">
        <f>F20*H20</f>
        <v>6.8000000000000007</v>
      </c>
      <c r="K20" s="4">
        <f>G20*H20</f>
        <v>34.4</v>
      </c>
    </row>
    <row r="21" spans="2:11" x14ac:dyDescent="0.25">
      <c r="B21" s="3">
        <v>19</v>
      </c>
      <c r="C21" s="4" t="s">
        <v>73</v>
      </c>
      <c r="D21" s="7">
        <v>1</v>
      </c>
      <c r="E21" s="8">
        <v>170</v>
      </c>
      <c r="F21" s="8">
        <v>9.9250000000000007</v>
      </c>
      <c r="G21" s="8">
        <v>8.0500000000000007</v>
      </c>
      <c r="H21" s="3">
        <v>0</v>
      </c>
      <c r="I21" s="4">
        <f>E21*H21</f>
        <v>0</v>
      </c>
      <c r="J21" s="4">
        <f t="shared" si="0"/>
        <v>0</v>
      </c>
      <c r="K21" s="4">
        <f t="shared" si="1"/>
        <v>0</v>
      </c>
    </row>
    <row r="22" spans="2:11" x14ac:dyDescent="0.25">
      <c r="B22" s="5"/>
      <c r="C22" s="6" t="s">
        <v>93</v>
      </c>
      <c r="D22" s="9"/>
      <c r="E22" s="10"/>
      <c r="F22" s="10"/>
      <c r="G22" s="10"/>
      <c r="H22" s="11"/>
      <c r="I22" s="6">
        <f>SUM(I3:I21)</f>
        <v>2403.87</v>
      </c>
      <c r="J22" s="6">
        <f>SUM(J3:J21)</f>
        <v>111.09399999999999</v>
      </c>
      <c r="K22" s="6">
        <f>SUM(K3:K21)</f>
        <v>375.80199999999996</v>
      </c>
    </row>
  </sheetData>
  <mergeCells count="1">
    <mergeCell ref="D22:H22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2"/>
  <sheetViews>
    <sheetView workbookViewId="0"/>
  </sheetViews>
  <sheetFormatPr defaultRowHeight="13.8" x14ac:dyDescent="0.25"/>
  <cols>
    <col min="2" max="2" width="8.88671875" style="1"/>
    <col min="3" max="3" width="24.44140625" customWidth="1"/>
    <col min="4" max="4" width="8.77734375" style="1" customWidth="1"/>
    <col min="5" max="5" width="9.109375" customWidth="1"/>
    <col min="6" max="6" width="10.21875" customWidth="1"/>
    <col min="7" max="7" width="11.6640625" customWidth="1"/>
    <col min="8" max="8" width="8.88671875" style="1"/>
    <col min="11" max="11" width="7.5546875" customWidth="1"/>
  </cols>
  <sheetData>
    <row r="2" spans="2:11" x14ac:dyDescent="0.25">
      <c r="B2" s="2" t="s">
        <v>100</v>
      </c>
      <c r="C2" s="2" t="s">
        <v>98</v>
      </c>
      <c r="D2" s="2" t="s">
        <v>75</v>
      </c>
      <c r="E2" s="2" t="s">
        <v>76</v>
      </c>
      <c r="F2" s="2" t="s">
        <v>1</v>
      </c>
      <c r="G2" s="2" t="s">
        <v>3</v>
      </c>
      <c r="H2" s="2" t="s">
        <v>97</v>
      </c>
      <c r="I2" s="2" t="s">
        <v>76</v>
      </c>
      <c r="J2" s="2" t="s">
        <v>1</v>
      </c>
      <c r="K2" s="2" t="s">
        <v>3</v>
      </c>
    </row>
    <row r="3" spans="2:11" x14ac:dyDescent="0.25">
      <c r="B3" s="3">
        <v>1</v>
      </c>
      <c r="C3" s="4" t="s">
        <v>99</v>
      </c>
      <c r="D3" s="7">
        <v>1</v>
      </c>
      <c r="E3" s="8">
        <v>76.319999999999993</v>
      </c>
      <c r="F3" s="8">
        <v>7.0490000000000004</v>
      </c>
      <c r="G3" s="8">
        <v>1.4839999999999998</v>
      </c>
      <c r="H3" s="3">
        <v>4</v>
      </c>
      <c r="I3" s="4">
        <f>E3*H3</f>
        <v>305.27999999999997</v>
      </c>
      <c r="J3" s="4">
        <f t="shared" ref="J3:J21" si="0">F3*H3</f>
        <v>28.196000000000002</v>
      </c>
      <c r="K3" s="4">
        <f t="shared" ref="K3:K21" si="1">G3*H3</f>
        <v>5.9359999999999991</v>
      </c>
    </row>
    <row r="4" spans="2:11" x14ac:dyDescent="0.25">
      <c r="B4" s="3">
        <v>2</v>
      </c>
      <c r="C4" s="4" t="s">
        <v>77</v>
      </c>
      <c r="D4" s="7">
        <v>1</v>
      </c>
      <c r="E4" s="8">
        <f>45*D4</f>
        <v>45</v>
      </c>
      <c r="F4" s="8">
        <f>5.7*D4</f>
        <v>5.7</v>
      </c>
      <c r="G4" s="8">
        <v>0</v>
      </c>
      <c r="H4" s="3">
        <v>0</v>
      </c>
      <c r="I4" s="4">
        <f t="shared" ref="I4:I19" si="2">E4*H4</f>
        <v>0</v>
      </c>
      <c r="J4" s="4">
        <f t="shared" si="0"/>
        <v>0</v>
      </c>
      <c r="K4" s="4">
        <f t="shared" si="1"/>
        <v>0</v>
      </c>
    </row>
    <row r="5" spans="2:11" x14ac:dyDescent="0.25">
      <c r="B5" s="3">
        <v>3</v>
      </c>
      <c r="C5" s="4" t="s">
        <v>78</v>
      </c>
      <c r="D5" s="7">
        <v>1</v>
      </c>
      <c r="E5" s="8">
        <v>215.96</v>
      </c>
      <c r="F5" s="8">
        <v>11.94</v>
      </c>
      <c r="G5" s="8">
        <v>32.200000000000003</v>
      </c>
      <c r="H5" s="3">
        <v>3</v>
      </c>
      <c r="I5" s="4">
        <f t="shared" si="2"/>
        <v>647.88</v>
      </c>
      <c r="J5" s="4">
        <f t="shared" si="0"/>
        <v>35.82</v>
      </c>
      <c r="K5" s="4">
        <f t="shared" si="1"/>
        <v>96.600000000000009</v>
      </c>
    </row>
    <row r="6" spans="2:11" x14ac:dyDescent="0.25">
      <c r="B6" s="3">
        <v>4</v>
      </c>
      <c r="C6" s="4" t="s">
        <v>79</v>
      </c>
      <c r="D6" s="7">
        <v>1</v>
      </c>
      <c r="E6" s="8">
        <v>151.34399999999999</v>
      </c>
      <c r="F6" s="8">
        <v>7.0830000000000002</v>
      </c>
      <c r="G6" s="8">
        <v>26.216999999999999</v>
      </c>
      <c r="H6" s="3">
        <v>0</v>
      </c>
      <c r="I6" s="4">
        <f t="shared" si="2"/>
        <v>0</v>
      </c>
      <c r="J6" s="4">
        <f t="shared" si="0"/>
        <v>0</v>
      </c>
      <c r="K6" s="4">
        <f t="shared" si="1"/>
        <v>0</v>
      </c>
    </row>
    <row r="7" spans="2:11" x14ac:dyDescent="0.25">
      <c r="B7" s="3">
        <v>5</v>
      </c>
      <c r="C7" s="4" t="s">
        <v>68</v>
      </c>
      <c r="D7" s="7">
        <v>1</v>
      </c>
      <c r="E7" s="8">
        <v>446.1</v>
      </c>
      <c r="F7" s="8">
        <v>44.500000000000007</v>
      </c>
      <c r="G7" s="8">
        <v>6.05</v>
      </c>
      <c r="H7" s="3">
        <v>0</v>
      </c>
      <c r="I7" s="4">
        <f t="shared" si="2"/>
        <v>0</v>
      </c>
      <c r="J7" s="4">
        <f t="shared" si="0"/>
        <v>0</v>
      </c>
      <c r="K7" s="4">
        <f t="shared" si="1"/>
        <v>0</v>
      </c>
    </row>
    <row r="8" spans="2:11" x14ac:dyDescent="0.25">
      <c r="B8" s="3">
        <v>6</v>
      </c>
      <c r="C8" s="4" t="s">
        <v>67</v>
      </c>
      <c r="D8" s="7">
        <v>1</v>
      </c>
      <c r="E8" s="8">
        <v>372.42500000000001</v>
      </c>
      <c r="F8" s="8">
        <v>12.25</v>
      </c>
      <c r="G8" s="8">
        <v>55.05</v>
      </c>
      <c r="H8" s="3">
        <v>0</v>
      </c>
      <c r="I8" s="4">
        <f t="shared" si="2"/>
        <v>0</v>
      </c>
      <c r="J8" s="4">
        <f t="shared" si="0"/>
        <v>0</v>
      </c>
      <c r="K8" s="4">
        <f t="shared" si="1"/>
        <v>0</v>
      </c>
    </row>
    <row r="9" spans="2:11" x14ac:dyDescent="0.25">
      <c r="B9" s="3">
        <v>7</v>
      </c>
      <c r="C9" s="4" t="s">
        <v>96</v>
      </c>
      <c r="D9" s="7">
        <v>1</v>
      </c>
      <c r="E9" s="8">
        <v>223</v>
      </c>
      <c r="F9" s="8">
        <v>7.4</v>
      </c>
      <c r="G9" s="8">
        <v>29.1</v>
      </c>
      <c r="H9" s="3">
        <v>0</v>
      </c>
      <c r="I9" s="4">
        <f t="shared" si="2"/>
        <v>0</v>
      </c>
      <c r="J9" s="4">
        <f t="shared" si="0"/>
        <v>0</v>
      </c>
      <c r="K9" s="4">
        <f t="shared" si="1"/>
        <v>0</v>
      </c>
    </row>
    <row r="10" spans="2:11" x14ac:dyDescent="0.25">
      <c r="B10" s="3">
        <v>8</v>
      </c>
      <c r="C10" s="6" t="s">
        <v>90</v>
      </c>
      <c r="D10" s="7">
        <v>1</v>
      </c>
      <c r="E10" s="8">
        <v>168</v>
      </c>
      <c r="F10" s="8">
        <v>12.6</v>
      </c>
      <c r="G10" s="8">
        <v>26.2</v>
      </c>
      <c r="H10" s="3">
        <v>2</v>
      </c>
      <c r="I10" s="4">
        <f t="shared" si="2"/>
        <v>336</v>
      </c>
      <c r="J10" s="4">
        <f t="shared" si="0"/>
        <v>25.2</v>
      </c>
      <c r="K10" s="4">
        <f t="shared" si="1"/>
        <v>52.4</v>
      </c>
    </row>
    <row r="11" spans="2:11" x14ac:dyDescent="0.25">
      <c r="B11" s="3">
        <v>9</v>
      </c>
      <c r="C11" s="4" t="s">
        <v>80</v>
      </c>
      <c r="D11" s="7">
        <v>1</v>
      </c>
      <c r="E11" s="8">
        <v>82.77000000000001</v>
      </c>
      <c r="F11" s="8">
        <v>1.2459999999999998</v>
      </c>
      <c r="G11" s="8">
        <v>18.512</v>
      </c>
      <c r="H11" s="3">
        <v>5</v>
      </c>
      <c r="I11" s="4">
        <f t="shared" si="2"/>
        <v>413.85</v>
      </c>
      <c r="J11" s="4">
        <f t="shared" si="0"/>
        <v>6.2299999999999986</v>
      </c>
      <c r="K11" s="4">
        <f t="shared" si="1"/>
        <v>92.56</v>
      </c>
    </row>
    <row r="12" spans="2:11" x14ac:dyDescent="0.25">
      <c r="B12" s="3">
        <v>10</v>
      </c>
      <c r="C12" s="4" t="s">
        <v>81</v>
      </c>
      <c r="D12" s="7">
        <v>1</v>
      </c>
      <c r="E12" s="8">
        <v>16.05</v>
      </c>
      <c r="F12" s="8">
        <v>0.02</v>
      </c>
      <c r="G12" s="8">
        <v>3.7799999999999994</v>
      </c>
      <c r="H12" s="3">
        <v>0</v>
      </c>
      <c r="I12" s="4">
        <f t="shared" si="2"/>
        <v>0</v>
      </c>
      <c r="J12" s="4">
        <f t="shared" si="0"/>
        <v>0</v>
      </c>
      <c r="K12" s="4">
        <f t="shared" si="1"/>
        <v>0</v>
      </c>
    </row>
    <row r="13" spans="2:11" x14ac:dyDescent="0.25">
      <c r="B13" s="3">
        <v>11</v>
      </c>
      <c r="C13" s="4" t="s">
        <v>82</v>
      </c>
      <c r="D13" s="7">
        <v>1</v>
      </c>
      <c r="E13" s="8">
        <v>45.24</v>
      </c>
      <c r="F13" s="8">
        <v>1.7999999999999998</v>
      </c>
      <c r="G13" s="8">
        <v>7.3919999999999995</v>
      </c>
      <c r="H13" s="3">
        <v>3</v>
      </c>
      <c r="I13" s="4">
        <f t="shared" si="2"/>
        <v>135.72</v>
      </c>
      <c r="J13" s="4">
        <f t="shared" si="0"/>
        <v>5.3999999999999995</v>
      </c>
      <c r="K13" s="4">
        <f t="shared" si="1"/>
        <v>22.175999999999998</v>
      </c>
    </row>
    <row r="14" spans="2:11" x14ac:dyDescent="0.25">
      <c r="B14" s="3">
        <v>12</v>
      </c>
      <c r="C14" s="4" t="s">
        <v>83</v>
      </c>
      <c r="D14" s="7">
        <v>1</v>
      </c>
      <c r="E14" s="8">
        <v>0</v>
      </c>
      <c r="F14" s="8">
        <v>3</v>
      </c>
      <c r="G14" s="8">
        <v>4.8</v>
      </c>
      <c r="H14" s="3">
        <v>2</v>
      </c>
      <c r="I14" s="4">
        <f t="shared" si="2"/>
        <v>0</v>
      </c>
      <c r="J14" s="4">
        <f t="shared" si="0"/>
        <v>6</v>
      </c>
      <c r="K14" s="4">
        <f t="shared" si="1"/>
        <v>9.6</v>
      </c>
    </row>
    <row r="15" spans="2:11" x14ac:dyDescent="0.25">
      <c r="B15" s="3">
        <v>13</v>
      </c>
      <c r="C15" s="4" t="s">
        <v>84</v>
      </c>
      <c r="D15" s="7">
        <v>1</v>
      </c>
      <c r="E15" s="8">
        <v>386.58000000000004</v>
      </c>
      <c r="F15" s="8">
        <v>12.18</v>
      </c>
      <c r="G15" s="8">
        <v>38.400000000000006</v>
      </c>
      <c r="H15" s="3">
        <v>1</v>
      </c>
      <c r="I15" s="4">
        <f t="shared" si="2"/>
        <v>386.58000000000004</v>
      </c>
      <c r="J15" s="4">
        <f t="shared" si="0"/>
        <v>12.18</v>
      </c>
      <c r="K15" s="4">
        <f t="shared" si="1"/>
        <v>38.400000000000006</v>
      </c>
    </row>
    <row r="16" spans="2:11" x14ac:dyDescent="0.25">
      <c r="B16" s="3">
        <v>14</v>
      </c>
      <c r="C16" s="4" t="s">
        <v>85</v>
      </c>
      <c r="D16" s="7">
        <v>1</v>
      </c>
      <c r="E16" s="8">
        <v>639</v>
      </c>
      <c r="F16" s="8">
        <v>21.599999999999998</v>
      </c>
      <c r="G16" s="8">
        <v>78.75</v>
      </c>
      <c r="H16" s="3">
        <v>0</v>
      </c>
      <c r="I16" s="4">
        <f t="shared" si="2"/>
        <v>0</v>
      </c>
      <c r="J16" s="4">
        <f t="shared" si="0"/>
        <v>0</v>
      </c>
      <c r="K16" s="4">
        <f t="shared" si="1"/>
        <v>0</v>
      </c>
    </row>
    <row r="17" spans="2:11" x14ac:dyDescent="0.25">
      <c r="B17" s="3">
        <v>15</v>
      </c>
      <c r="C17" s="4" t="s">
        <v>86</v>
      </c>
      <c r="D17" s="7">
        <v>1</v>
      </c>
      <c r="E17" s="8">
        <v>187.79999999999998</v>
      </c>
      <c r="F17" s="8">
        <v>4.9800000000000004</v>
      </c>
      <c r="G17" s="8">
        <v>34.86</v>
      </c>
      <c r="H17" s="3">
        <v>3</v>
      </c>
      <c r="I17" s="4">
        <f t="shared" si="2"/>
        <v>563.4</v>
      </c>
      <c r="J17" s="4">
        <f t="shared" si="0"/>
        <v>14.940000000000001</v>
      </c>
      <c r="K17" s="4">
        <f t="shared" si="1"/>
        <v>104.58</v>
      </c>
    </row>
    <row r="18" spans="2:11" x14ac:dyDescent="0.25">
      <c r="B18" s="3">
        <v>16</v>
      </c>
      <c r="C18" s="4" t="s">
        <v>87</v>
      </c>
      <c r="D18" s="7">
        <v>1</v>
      </c>
      <c r="E18" s="8">
        <v>327.78000000000003</v>
      </c>
      <c r="F18" s="8">
        <v>12.48</v>
      </c>
      <c r="G18" s="8">
        <v>62.070000000000007</v>
      </c>
      <c r="H18" s="3">
        <v>0</v>
      </c>
      <c r="I18" s="4">
        <f t="shared" si="2"/>
        <v>0</v>
      </c>
      <c r="J18" s="4">
        <f t="shared" si="0"/>
        <v>0</v>
      </c>
      <c r="K18" s="4">
        <f t="shared" si="1"/>
        <v>0</v>
      </c>
    </row>
    <row r="19" spans="2:11" x14ac:dyDescent="0.25">
      <c r="B19" s="3">
        <v>17</v>
      </c>
      <c r="C19" s="4" t="s">
        <v>88</v>
      </c>
      <c r="D19" s="7">
        <v>1</v>
      </c>
      <c r="E19" s="8">
        <v>174</v>
      </c>
      <c r="F19" s="8">
        <v>3.9000000000000004</v>
      </c>
      <c r="G19" s="8">
        <v>38.400000000000006</v>
      </c>
      <c r="H19" s="3">
        <v>0</v>
      </c>
      <c r="I19" s="4">
        <f t="shared" si="2"/>
        <v>0</v>
      </c>
      <c r="J19" s="4">
        <f t="shared" si="0"/>
        <v>0</v>
      </c>
      <c r="K19" s="4">
        <f t="shared" si="1"/>
        <v>0</v>
      </c>
    </row>
    <row r="20" spans="2:11" x14ac:dyDescent="0.25">
      <c r="B20" s="3">
        <v>18</v>
      </c>
      <c r="C20" s="4" t="s">
        <v>102</v>
      </c>
      <c r="D20" s="7">
        <v>1</v>
      </c>
      <c r="E20" s="8">
        <v>0</v>
      </c>
      <c r="F20" s="8">
        <f>2.5*2.72</f>
        <v>6.8000000000000007</v>
      </c>
      <c r="G20" s="8">
        <f>2.5*13.76</f>
        <v>34.4</v>
      </c>
      <c r="H20" s="3">
        <v>1</v>
      </c>
      <c r="I20" s="4">
        <f>E20*H20</f>
        <v>0</v>
      </c>
      <c r="J20" s="4">
        <f>F20*H20</f>
        <v>6.8000000000000007</v>
      </c>
      <c r="K20" s="4">
        <f>G20*H20</f>
        <v>34.4</v>
      </c>
    </row>
    <row r="21" spans="2:11" x14ac:dyDescent="0.25">
      <c r="B21" s="3">
        <v>19</v>
      </c>
      <c r="C21" s="4" t="s">
        <v>73</v>
      </c>
      <c r="D21" s="7">
        <v>1</v>
      </c>
      <c r="E21" s="8">
        <v>170</v>
      </c>
      <c r="F21" s="8">
        <v>9.9250000000000007</v>
      </c>
      <c r="G21" s="8">
        <v>8.0500000000000007</v>
      </c>
      <c r="H21" s="3">
        <v>0</v>
      </c>
      <c r="I21" s="4">
        <f>E21*H21</f>
        <v>0</v>
      </c>
      <c r="J21" s="4">
        <f t="shared" si="0"/>
        <v>0</v>
      </c>
      <c r="K21" s="4">
        <f t="shared" si="1"/>
        <v>0</v>
      </c>
    </row>
    <row r="22" spans="2:11" x14ac:dyDescent="0.25">
      <c r="B22" s="5"/>
      <c r="C22" s="6" t="s">
        <v>93</v>
      </c>
      <c r="D22" s="9"/>
      <c r="E22" s="10"/>
      <c r="F22" s="10"/>
      <c r="G22" s="10"/>
      <c r="H22" s="11"/>
      <c r="I22" s="6">
        <f>SUM(I3:I21)</f>
        <v>2788.71</v>
      </c>
      <c r="J22" s="6">
        <f>SUM(J3:J21)</f>
        <v>140.76600000000002</v>
      </c>
      <c r="K22" s="6">
        <f>SUM(K3:K21)</f>
        <v>456.65199999999999</v>
      </c>
    </row>
  </sheetData>
  <mergeCells count="1">
    <mergeCell ref="D22:H22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2"/>
  <sheetViews>
    <sheetView workbookViewId="0">
      <selection activeCell="H17" sqref="H17"/>
    </sheetView>
  </sheetViews>
  <sheetFormatPr defaultRowHeight="13.8" x14ac:dyDescent="0.25"/>
  <cols>
    <col min="2" max="2" width="8.88671875" style="1"/>
    <col min="3" max="3" width="24.44140625" customWidth="1"/>
    <col min="4" max="4" width="8.77734375" style="1" customWidth="1"/>
    <col min="5" max="5" width="9.109375" customWidth="1"/>
    <col min="6" max="6" width="10.21875" customWidth="1"/>
    <col min="7" max="7" width="11.6640625" customWidth="1"/>
    <col min="8" max="8" width="8.88671875" style="1"/>
    <col min="11" max="11" width="7.5546875" customWidth="1"/>
  </cols>
  <sheetData>
    <row r="2" spans="2:11" x14ac:dyDescent="0.25">
      <c r="B2" s="2" t="s">
        <v>100</v>
      </c>
      <c r="C2" s="2" t="s">
        <v>98</v>
      </c>
      <c r="D2" s="2" t="s">
        <v>75</v>
      </c>
      <c r="E2" s="2" t="s">
        <v>76</v>
      </c>
      <c r="F2" s="2" t="s">
        <v>1</v>
      </c>
      <c r="G2" s="2" t="s">
        <v>3</v>
      </c>
      <c r="H2" s="2" t="s">
        <v>97</v>
      </c>
      <c r="I2" s="2" t="s">
        <v>76</v>
      </c>
      <c r="J2" s="2" t="s">
        <v>1</v>
      </c>
      <c r="K2" s="2" t="s">
        <v>3</v>
      </c>
    </row>
    <row r="3" spans="2:11" x14ac:dyDescent="0.25">
      <c r="B3" s="3">
        <v>1</v>
      </c>
      <c r="C3" s="4" t="s">
        <v>99</v>
      </c>
      <c r="D3" s="7">
        <v>1</v>
      </c>
      <c r="E3" s="8">
        <v>76.319999999999993</v>
      </c>
      <c r="F3" s="8">
        <v>7.0490000000000004</v>
      </c>
      <c r="G3" s="8">
        <v>1.4839999999999998</v>
      </c>
      <c r="H3" s="3">
        <v>4</v>
      </c>
      <c r="I3" s="4">
        <f>E3*H3</f>
        <v>305.27999999999997</v>
      </c>
      <c r="J3" s="4">
        <f t="shared" ref="J3:J21" si="0">F3*H3</f>
        <v>28.196000000000002</v>
      </c>
      <c r="K3" s="4">
        <f t="shared" ref="K3:K21" si="1">G3*H3</f>
        <v>5.9359999999999991</v>
      </c>
    </row>
    <row r="4" spans="2:11" x14ac:dyDescent="0.25">
      <c r="B4" s="3">
        <v>2</v>
      </c>
      <c r="C4" s="4" t="s">
        <v>77</v>
      </c>
      <c r="D4" s="7">
        <v>1</v>
      </c>
      <c r="E4" s="8">
        <f>45*D4</f>
        <v>45</v>
      </c>
      <c r="F4" s="8">
        <f>5.7*D4</f>
        <v>5.7</v>
      </c>
      <c r="G4" s="8">
        <v>0</v>
      </c>
      <c r="H4" s="3">
        <v>0</v>
      </c>
      <c r="I4" s="4">
        <f t="shared" ref="I4:I19" si="2">E4*H4</f>
        <v>0</v>
      </c>
      <c r="J4" s="4">
        <f t="shared" si="0"/>
        <v>0</v>
      </c>
      <c r="K4" s="4">
        <f t="shared" si="1"/>
        <v>0</v>
      </c>
    </row>
    <row r="5" spans="2:11" x14ac:dyDescent="0.25">
      <c r="B5" s="3">
        <v>3</v>
      </c>
      <c r="C5" s="4" t="s">
        <v>78</v>
      </c>
      <c r="D5" s="7">
        <v>1</v>
      </c>
      <c r="E5" s="8">
        <v>215.96</v>
      </c>
      <c r="F5" s="8">
        <v>11.94</v>
      </c>
      <c r="G5" s="8">
        <v>32.200000000000003</v>
      </c>
      <c r="H5" s="3">
        <v>3</v>
      </c>
      <c r="I5" s="4">
        <f t="shared" si="2"/>
        <v>647.88</v>
      </c>
      <c r="J5" s="4">
        <f t="shared" si="0"/>
        <v>35.82</v>
      </c>
      <c r="K5" s="4">
        <f t="shared" si="1"/>
        <v>96.600000000000009</v>
      </c>
    </row>
    <row r="6" spans="2:11" x14ac:dyDescent="0.25">
      <c r="B6" s="3">
        <v>4</v>
      </c>
      <c r="C6" s="4" t="s">
        <v>79</v>
      </c>
      <c r="D6" s="7">
        <v>1</v>
      </c>
      <c r="E6" s="8">
        <v>151.34399999999999</v>
      </c>
      <c r="F6" s="8">
        <v>7.0830000000000002</v>
      </c>
      <c r="G6" s="8">
        <v>26.216999999999999</v>
      </c>
      <c r="H6" s="3">
        <v>0</v>
      </c>
      <c r="I6" s="4">
        <f t="shared" si="2"/>
        <v>0</v>
      </c>
      <c r="J6" s="4">
        <f t="shared" si="0"/>
        <v>0</v>
      </c>
      <c r="K6" s="4">
        <f t="shared" si="1"/>
        <v>0</v>
      </c>
    </row>
    <row r="7" spans="2:11" x14ac:dyDescent="0.25">
      <c r="B7" s="3">
        <v>5</v>
      </c>
      <c r="C7" s="4" t="s">
        <v>68</v>
      </c>
      <c r="D7" s="7">
        <v>1</v>
      </c>
      <c r="E7" s="8">
        <v>446.1</v>
      </c>
      <c r="F7" s="8">
        <v>44.500000000000007</v>
      </c>
      <c r="G7" s="8">
        <v>6.05</v>
      </c>
      <c r="H7" s="3">
        <v>0</v>
      </c>
      <c r="I7" s="4">
        <f t="shared" si="2"/>
        <v>0</v>
      </c>
      <c r="J7" s="4">
        <f t="shared" si="0"/>
        <v>0</v>
      </c>
      <c r="K7" s="4">
        <f t="shared" si="1"/>
        <v>0</v>
      </c>
    </row>
    <row r="8" spans="2:11" x14ac:dyDescent="0.25">
      <c r="B8" s="3">
        <v>6</v>
      </c>
      <c r="C8" s="4" t="s">
        <v>67</v>
      </c>
      <c r="D8" s="7">
        <v>1</v>
      </c>
      <c r="E8" s="8">
        <v>372.42500000000001</v>
      </c>
      <c r="F8" s="8">
        <v>12.25</v>
      </c>
      <c r="G8" s="8">
        <v>55.05</v>
      </c>
      <c r="H8" s="3">
        <v>0</v>
      </c>
      <c r="I8" s="4">
        <f t="shared" si="2"/>
        <v>0</v>
      </c>
      <c r="J8" s="4">
        <f t="shared" si="0"/>
        <v>0</v>
      </c>
      <c r="K8" s="4">
        <f t="shared" si="1"/>
        <v>0</v>
      </c>
    </row>
    <row r="9" spans="2:11" x14ac:dyDescent="0.25">
      <c r="B9" s="3">
        <v>7</v>
      </c>
      <c r="C9" s="4" t="s">
        <v>96</v>
      </c>
      <c r="D9" s="7">
        <v>1</v>
      </c>
      <c r="E9" s="8">
        <v>223</v>
      </c>
      <c r="F9" s="8">
        <v>7.4</v>
      </c>
      <c r="G9" s="8">
        <v>29.1</v>
      </c>
      <c r="H9" s="3">
        <v>0</v>
      </c>
      <c r="I9" s="4">
        <f t="shared" si="2"/>
        <v>0</v>
      </c>
      <c r="J9" s="4">
        <f t="shared" si="0"/>
        <v>0</v>
      </c>
      <c r="K9" s="4">
        <f t="shared" si="1"/>
        <v>0</v>
      </c>
    </row>
    <row r="10" spans="2:11" x14ac:dyDescent="0.25">
      <c r="B10" s="3">
        <v>8</v>
      </c>
      <c r="C10" s="6" t="s">
        <v>90</v>
      </c>
      <c r="D10" s="7">
        <v>1</v>
      </c>
      <c r="E10" s="8">
        <v>168</v>
      </c>
      <c r="F10" s="8">
        <v>12.6</v>
      </c>
      <c r="G10" s="8">
        <v>26.2</v>
      </c>
      <c r="H10" s="3">
        <v>2</v>
      </c>
      <c r="I10" s="4">
        <f t="shared" si="2"/>
        <v>336</v>
      </c>
      <c r="J10" s="4">
        <f t="shared" si="0"/>
        <v>25.2</v>
      </c>
      <c r="K10" s="4">
        <f t="shared" si="1"/>
        <v>52.4</v>
      </c>
    </row>
    <row r="11" spans="2:11" x14ac:dyDescent="0.25">
      <c r="B11" s="3">
        <v>9</v>
      </c>
      <c r="C11" s="4" t="s">
        <v>80</v>
      </c>
      <c r="D11" s="7">
        <v>1</v>
      </c>
      <c r="E11" s="8">
        <v>82.77000000000001</v>
      </c>
      <c r="F11" s="8">
        <v>1.2459999999999998</v>
      </c>
      <c r="G11" s="8">
        <v>18.512</v>
      </c>
      <c r="H11" s="3">
        <v>1</v>
      </c>
      <c r="I11" s="4">
        <f t="shared" si="2"/>
        <v>82.77000000000001</v>
      </c>
      <c r="J11" s="4">
        <f t="shared" si="0"/>
        <v>1.2459999999999998</v>
      </c>
      <c r="K11" s="4">
        <f t="shared" si="1"/>
        <v>18.512</v>
      </c>
    </row>
    <row r="12" spans="2:11" x14ac:dyDescent="0.25">
      <c r="B12" s="3">
        <v>10</v>
      </c>
      <c r="C12" s="4" t="s">
        <v>81</v>
      </c>
      <c r="D12" s="7">
        <v>1</v>
      </c>
      <c r="E12" s="8">
        <v>16.05</v>
      </c>
      <c r="F12" s="8">
        <v>0.02</v>
      </c>
      <c r="G12" s="8">
        <v>3.7799999999999994</v>
      </c>
      <c r="H12" s="3">
        <v>0</v>
      </c>
      <c r="I12" s="4">
        <f t="shared" si="2"/>
        <v>0</v>
      </c>
      <c r="J12" s="4">
        <f t="shared" si="0"/>
        <v>0</v>
      </c>
      <c r="K12" s="4">
        <f t="shared" si="1"/>
        <v>0</v>
      </c>
    </row>
    <row r="13" spans="2:11" x14ac:dyDescent="0.25">
      <c r="B13" s="3">
        <v>11</v>
      </c>
      <c r="C13" s="4" t="s">
        <v>82</v>
      </c>
      <c r="D13" s="7">
        <v>1</v>
      </c>
      <c r="E13" s="8">
        <v>45.24</v>
      </c>
      <c r="F13" s="8">
        <v>1.7999999999999998</v>
      </c>
      <c r="G13" s="8">
        <v>7.3919999999999995</v>
      </c>
      <c r="H13" s="3">
        <v>0</v>
      </c>
      <c r="I13" s="4">
        <f t="shared" si="2"/>
        <v>0</v>
      </c>
      <c r="J13" s="4">
        <f t="shared" si="0"/>
        <v>0</v>
      </c>
      <c r="K13" s="4">
        <f t="shared" si="1"/>
        <v>0</v>
      </c>
    </row>
    <row r="14" spans="2:11" x14ac:dyDescent="0.25">
      <c r="B14" s="3">
        <v>12</v>
      </c>
      <c r="C14" s="4" t="s">
        <v>83</v>
      </c>
      <c r="D14" s="7">
        <v>1</v>
      </c>
      <c r="E14" s="8">
        <v>0</v>
      </c>
      <c r="F14" s="8">
        <v>3</v>
      </c>
      <c r="G14" s="8">
        <v>4.8</v>
      </c>
      <c r="H14" s="3">
        <v>0</v>
      </c>
      <c r="I14" s="4">
        <f t="shared" si="2"/>
        <v>0</v>
      </c>
      <c r="J14" s="4">
        <f t="shared" si="0"/>
        <v>0</v>
      </c>
      <c r="K14" s="4">
        <f t="shared" si="1"/>
        <v>0</v>
      </c>
    </row>
    <row r="15" spans="2:11" x14ac:dyDescent="0.25">
      <c r="B15" s="3">
        <v>13</v>
      </c>
      <c r="C15" s="4" t="s">
        <v>84</v>
      </c>
      <c r="D15" s="7">
        <v>1</v>
      </c>
      <c r="E15" s="8">
        <v>386.58000000000004</v>
      </c>
      <c r="F15" s="8">
        <v>12.18</v>
      </c>
      <c r="G15" s="8">
        <v>38.400000000000006</v>
      </c>
      <c r="H15" s="3">
        <v>0</v>
      </c>
      <c r="I15" s="4">
        <f t="shared" si="2"/>
        <v>0</v>
      </c>
      <c r="J15" s="4">
        <f t="shared" si="0"/>
        <v>0</v>
      </c>
      <c r="K15" s="4">
        <f t="shared" si="1"/>
        <v>0</v>
      </c>
    </row>
    <row r="16" spans="2:11" x14ac:dyDescent="0.25">
      <c r="B16" s="3">
        <v>14</v>
      </c>
      <c r="C16" s="4" t="s">
        <v>85</v>
      </c>
      <c r="D16" s="7">
        <v>1</v>
      </c>
      <c r="E16" s="8">
        <v>639</v>
      </c>
      <c r="F16" s="8">
        <v>21.599999999999998</v>
      </c>
      <c r="G16" s="8">
        <v>78.75</v>
      </c>
      <c r="H16" s="3">
        <v>0</v>
      </c>
      <c r="I16" s="4">
        <f t="shared" si="2"/>
        <v>0</v>
      </c>
      <c r="J16" s="4">
        <f t="shared" si="0"/>
        <v>0</v>
      </c>
      <c r="K16" s="4">
        <f t="shared" si="1"/>
        <v>0</v>
      </c>
    </row>
    <row r="17" spans="2:11" x14ac:dyDescent="0.25">
      <c r="B17" s="3">
        <v>15</v>
      </c>
      <c r="C17" s="4" t="s">
        <v>86</v>
      </c>
      <c r="D17" s="7">
        <v>1</v>
      </c>
      <c r="E17" s="8">
        <v>187.79999999999998</v>
      </c>
      <c r="F17" s="8">
        <v>4.9800000000000004</v>
      </c>
      <c r="G17" s="8">
        <v>34.86</v>
      </c>
      <c r="H17" s="3">
        <v>0</v>
      </c>
      <c r="I17" s="4">
        <f t="shared" si="2"/>
        <v>0</v>
      </c>
      <c r="J17" s="4">
        <f t="shared" si="0"/>
        <v>0</v>
      </c>
      <c r="K17" s="4">
        <f t="shared" si="1"/>
        <v>0</v>
      </c>
    </row>
    <row r="18" spans="2:11" x14ac:dyDescent="0.25">
      <c r="B18" s="3">
        <v>16</v>
      </c>
      <c r="C18" s="4" t="s">
        <v>87</v>
      </c>
      <c r="D18" s="7">
        <v>1</v>
      </c>
      <c r="E18" s="8">
        <v>327.78000000000003</v>
      </c>
      <c r="F18" s="8">
        <v>12.48</v>
      </c>
      <c r="G18" s="8">
        <v>62.070000000000007</v>
      </c>
      <c r="H18" s="3">
        <v>0</v>
      </c>
      <c r="I18" s="4">
        <f t="shared" si="2"/>
        <v>0</v>
      </c>
      <c r="J18" s="4">
        <f t="shared" si="0"/>
        <v>0</v>
      </c>
      <c r="K18" s="4">
        <f t="shared" si="1"/>
        <v>0</v>
      </c>
    </row>
    <row r="19" spans="2:11" x14ac:dyDescent="0.25">
      <c r="B19" s="3">
        <v>17</v>
      </c>
      <c r="C19" s="4" t="s">
        <v>88</v>
      </c>
      <c r="D19" s="7">
        <v>1</v>
      </c>
      <c r="E19" s="8">
        <v>174</v>
      </c>
      <c r="F19" s="8">
        <v>3.9000000000000004</v>
      </c>
      <c r="G19" s="8">
        <v>38.400000000000006</v>
      </c>
      <c r="H19" s="3">
        <v>0</v>
      </c>
      <c r="I19" s="4">
        <f t="shared" si="2"/>
        <v>0</v>
      </c>
      <c r="J19" s="4">
        <f t="shared" si="0"/>
        <v>0</v>
      </c>
      <c r="K19" s="4">
        <f t="shared" si="1"/>
        <v>0</v>
      </c>
    </row>
    <row r="20" spans="2:11" x14ac:dyDescent="0.25">
      <c r="B20" s="3">
        <v>18</v>
      </c>
      <c r="C20" s="4" t="s">
        <v>102</v>
      </c>
      <c r="D20" s="7">
        <v>1</v>
      </c>
      <c r="E20" s="8">
        <v>0</v>
      </c>
      <c r="F20" s="8">
        <f>2.5*2.72</f>
        <v>6.8000000000000007</v>
      </c>
      <c r="G20" s="8">
        <f>2.5*13.76</f>
        <v>34.4</v>
      </c>
      <c r="H20" s="3">
        <v>1</v>
      </c>
      <c r="I20" s="4">
        <f>E20*H20</f>
        <v>0</v>
      </c>
      <c r="J20" s="4">
        <f>F20*H20</f>
        <v>6.8000000000000007</v>
      </c>
      <c r="K20" s="4">
        <f>G20*H20</f>
        <v>34.4</v>
      </c>
    </row>
    <row r="21" spans="2:11" x14ac:dyDescent="0.25">
      <c r="B21" s="3">
        <v>19</v>
      </c>
      <c r="C21" s="4" t="s">
        <v>73</v>
      </c>
      <c r="D21" s="7">
        <v>1</v>
      </c>
      <c r="E21" s="8">
        <v>170</v>
      </c>
      <c r="F21" s="8">
        <v>9.9250000000000007</v>
      </c>
      <c r="G21" s="8">
        <v>8.0500000000000007</v>
      </c>
      <c r="H21" s="3">
        <v>0</v>
      </c>
      <c r="I21" s="4">
        <f>E21*H21</f>
        <v>0</v>
      </c>
      <c r="J21" s="4">
        <f t="shared" si="0"/>
        <v>0</v>
      </c>
      <c r="K21" s="4">
        <f t="shared" si="1"/>
        <v>0</v>
      </c>
    </row>
    <row r="22" spans="2:11" x14ac:dyDescent="0.25">
      <c r="B22" s="5"/>
      <c r="C22" s="6" t="s">
        <v>93</v>
      </c>
      <c r="D22" s="9"/>
      <c r="E22" s="10"/>
      <c r="F22" s="10"/>
      <c r="G22" s="10"/>
      <c r="H22" s="11"/>
      <c r="I22" s="6">
        <f>SUM(I3:I21)</f>
        <v>1371.9299999999998</v>
      </c>
      <c r="J22" s="6">
        <f>SUM(J3:J21)</f>
        <v>97.262</v>
      </c>
      <c r="K22" s="6">
        <f>SUM(K3:K21)</f>
        <v>207.84800000000001</v>
      </c>
    </row>
  </sheetData>
  <mergeCells count="1">
    <mergeCell ref="D22:H22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2"/>
  <sheetViews>
    <sheetView workbookViewId="0">
      <selection activeCell="J22" sqref="J22:K22"/>
    </sheetView>
  </sheetViews>
  <sheetFormatPr defaultRowHeight="13.8" x14ac:dyDescent="0.25"/>
  <cols>
    <col min="2" max="2" width="8.88671875" style="1"/>
    <col min="3" max="3" width="24.44140625" customWidth="1"/>
    <col min="4" max="4" width="8.77734375" style="1" customWidth="1"/>
    <col min="5" max="5" width="9.109375" customWidth="1"/>
    <col min="6" max="6" width="10.21875" customWidth="1"/>
    <col min="7" max="7" width="11.6640625" customWidth="1"/>
    <col min="8" max="8" width="8.88671875" style="1"/>
    <col min="11" max="11" width="7.5546875" customWidth="1"/>
  </cols>
  <sheetData>
    <row r="2" spans="2:11" x14ac:dyDescent="0.25">
      <c r="B2" s="2" t="s">
        <v>100</v>
      </c>
      <c r="C2" s="2" t="s">
        <v>98</v>
      </c>
      <c r="D2" s="2" t="s">
        <v>75</v>
      </c>
      <c r="E2" s="2" t="s">
        <v>76</v>
      </c>
      <c r="F2" s="2" t="s">
        <v>1</v>
      </c>
      <c r="G2" s="2" t="s">
        <v>3</v>
      </c>
      <c r="H2" s="2" t="s">
        <v>97</v>
      </c>
      <c r="I2" s="2" t="s">
        <v>76</v>
      </c>
      <c r="J2" s="2" t="s">
        <v>1</v>
      </c>
      <c r="K2" s="2" t="s">
        <v>3</v>
      </c>
    </row>
    <row r="3" spans="2:11" x14ac:dyDescent="0.25">
      <c r="B3" s="3">
        <v>1</v>
      </c>
      <c r="C3" s="4" t="s">
        <v>99</v>
      </c>
      <c r="D3" s="7">
        <v>1</v>
      </c>
      <c r="E3" s="8">
        <v>76.319999999999993</v>
      </c>
      <c r="F3" s="8">
        <v>7.0490000000000004</v>
      </c>
      <c r="G3" s="8">
        <v>1.4839999999999998</v>
      </c>
      <c r="H3" s="3">
        <v>4</v>
      </c>
      <c r="I3" s="4">
        <f>E3*H3</f>
        <v>305.27999999999997</v>
      </c>
      <c r="J3" s="4">
        <f t="shared" ref="J3:J21" si="0">F3*H3</f>
        <v>28.196000000000002</v>
      </c>
      <c r="K3" s="4">
        <f t="shared" ref="K3:K21" si="1">G3*H3</f>
        <v>5.9359999999999991</v>
      </c>
    </row>
    <row r="4" spans="2:11" x14ac:dyDescent="0.25">
      <c r="B4" s="3">
        <v>2</v>
      </c>
      <c r="C4" s="4" t="s">
        <v>77</v>
      </c>
      <c r="D4" s="7">
        <v>1</v>
      </c>
      <c r="E4" s="8">
        <f>45*D4</f>
        <v>45</v>
      </c>
      <c r="F4" s="8">
        <f>5.7*D4</f>
        <v>5.7</v>
      </c>
      <c r="G4" s="8">
        <v>0</v>
      </c>
      <c r="H4" s="3">
        <v>0</v>
      </c>
      <c r="I4" s="4">
        <f t="shared" ref="I4:I19" si="2">E4*H4</f>
        <v>0</v>
      </c>
      <c r="J4" s="4">
        <f t="shared" si="0"/>
        <v>0</v>
      </c>
      <c r="K4" s="4">
        <f t="shared" si="1"/>
        <v>0</v>
      </c>
    </row>
    <row r="5" spans="2:11" x14ac:dyDescent="0.25">
      <c r="B5" s="3">
        <v>3</v>
      </c>
      <c r="C5" s="4" t="s">
        <v>78</v>
      </c>
      <c r="D5" s="7">
        <v>1</v>
      </c>
      <c r="E5" s="8">
        <v>215.96</v>
      </c>
      <c r="F5" s="8">
        <v>11.94</v>
      </c>
      <c r="G5" s="8">
        <v>32.200000000000003</v>
      </c>
      <c r="H5" s="3">
        <v>3</v>
      </c>
      <c r="I5" s="4">
        <f t="shared" si="2"/>
        <v>647.88</v>
      </c>
      <c r="J5" s="4">
        <f t="shared" si="0"/>
        <v>35.82</v>
      </c>
      <c r="K5" s="4">
        <f t="shared" si="1"/>
        <v>96.600000000000009</v>
      </c>
    </row>
    <row r="6" spans="2:11" x14ac:dyDescent="0.25">
      <c r="B6" s="3">
        <v>4</v>
      </c>
      <c r="C6" s="4" t="s">
        <v>79</v>
      </c>
      <c r="D6" s="7">
        <v>1</v>
      </c>
      <c r="E6" s="8">
        <v>151.34399999999999</v>
      </c>
      <c r="F6" s="8">
        <v>7.0830000000000002</v>
      </c>
      <c r="G6" s="8">
        <v>26.216999999999999</v>
      </c>
      <c r="H6" s="3">
        <v>0</v>
      </c>
      <c r="I6" s="4">
        <f t="shared" si="2"/>
        <v>0</v>
      </c>
      <c r="J6" s="4">
        <f t="shared" si="0"/>
        <v>0</v>
      </c>
      <c r="K6" s="4">
        <f t="shared" si="1"/>
        <v>0</v>
      </c>
    </row>
    <row r="7" spans="2:11" x14ac:dyDescent="0.25">
      <c r="B7" s="3">
        <v>5</v>
      </c>
      <c r="C7" s="4" t="s">
        <v>68</v>
      </c>
      <c r="D7" s="7">
        <v>1</v>
      </c>
      <c r="E7" s="8">
        <v>446.1</v>
      </c>
      <c r="F7" s="8">
        <v>44.500000000000007</v>
      </c>
      <c r="G7" s="8">
        <v>6.05</v>
      </c>
      <c r="H7" s="3">
        <v>1</v>
      </c>
      <c r="I7" s="4">
        <f t="shared" si="2"/>
        <v>446.1</v>
      </c>
      <c r="J7" s="4">
        <f t="shared" si="0"/>
        <v>44.500000000000007</v>
      </c>
      <c r="K7" s="4">
        <f t="shared" si="1"/>
        <v>6.05</v>
      </c>
    </row>
    <row r="8" spans="2:11" x14ac:dyDescent="0.25">
      <c r="B8" s="3">
        <v>6</v>
      </c>
      <c r="C8" s="4" t="s">
        <v>67</v>
      </c>
      <c r="D8" s="7">
        <v>1</v>
      </c>
      <c r="E8" s="8">
        <v>372.42500000000001</v>
      </c>
      <c r="F8" s="8">
        <v>12.25</v>
      </c>
      <c r="G8" s="8">
        <v>55.05</v>
      </c>
      <c r="H8" s="3">
        <v>0</v>
      </c>
      <c r="I8" s="4">
        <f t="shared" si="2"/>
        <v>0</v>
      </c>
      <c r="J8" s="4">
        <f t="shared" si="0"/>
        <v>0</v>
      </c>
      <c r="K8" s="4">
        <f t="shared" si="1"/>
        <v>0</v>
      </c>
    </row>
    <row r="9" spans="2:11" x14ac:dyDescent="0.25">
      <c r="B9" s="3">
        <v>7</v>
      </c>
      <c r="C9" s="4" t="s">
        <v>96</v>
      </c>
      <c r="D9" s="7">
        <v>1</v>
      </c>
      <c r="E9" s="8">
        <v>223</v>
      </c>
      <c r="F9" s="8">
        <v>7.4</v>
      </c>
      <c r="G9" s="8">
        <v>29.1</v>
      </c>
      <c r="H9" s="3">
        <v>0</v>
      </c>
      <c r="I9" s="4">
        <f t="shared" si="2"/>
        <v>0</v>
      </c>
      <c r="J9" s="4">
        <f t="shared" si="0"/>
        <v>0</v>
      </c>
      <c r="K9" s="4">
        <f t="shared" si="1"/>
        <v>0</v>
      </c>
    </row>
    <row r="10" spans="2:11" x14ac:dyDescent="0.25">
      <c r="B10" s="3">
        <v>8</v>
      </c>
      <c r="C10" s="6" t="s">
        <v>90</v>
      </c>
      <c r="D10" s="7">
        <v>1</v>
      </c>
      <c r="E10" s="8">
        <v>168</v>
      </c>
      <c r="F10" s="8">
        <v>12.6</v>
      </c>
      <c r="G10" s="8">
        <v>26.2</v>
      </c>
      <c r="H10" s="3">
        <v>2</v>
      </c>
      <c r="I10" s="4">
        <f t="shared" si="2"/>
        <v>336</v>
      </c>
      <c r="J10" s="4">
        <f t="shared" si="0"/>
        <v>25.2</v>
      </c>
      <c r="K10" s="4">
        <f t="shared" si="1"/>
        <v>52.4</v>
      </c>
    </row>
    <row r="11" spans="2:11" x14ac:dyDescent="0.25">
      <c r="B11" s="3">
        <v>9</v>
      </c>
      <c r="C11" s="4" t="s">
        <v>80</v>
      </c>
      <c r="D11" s="7">
        <v>1</v>
      </c>
      <c r="E11" s="8">
        <v>82.77000000000001</v>
      </c>
      <c r="F11" s="8">
        <v>1.2459999999999998</v>
      </c>
      <c r="G11" s="8">
        <v>18.512</v>
      </c>
      <c r="H11" s="3">
        <v>4</v>
      </c>
      <c r="I11" s="4">
        <f t="shared" si="2"/>
        <v>331.08000000000004</v>
      </c>
      <c r="J11" s="4">
        <f t="shared" si="0"/>
        <v>4.9839999999999991</v>
      </c>
      <c r="K11" s="4">
        <f t="shared" si="1"/>
        <v>74.048000000000002</v>
      </c>
    </row>
    <row r="12" spans="2:11" x14ac:dyDescent="0.25">
      <c r="B12" s="3">
        <v>10</v>
      </c>
      <c r="C12" s="4" t="s">
        <v>81</v>
      </c>
      <c r="D12" s="7">
        <v>1</v>
      </c>
      <c r="E12" s="8">
        <v>16.05</v>
      </c>
      <c r="F12" s="8">
        <v>0.02</v>
      </c>
      <c r="G12" s="8">
        <v>3.7799999999999994</v>
      </c>
      <c r="H12" s="3">
        <v>0</v>
      </c>
      <c r="I12" s="4">
        <f t="shared" si="2"/>
        <v>0</v>
      </c>
      <c r="J12" s="4">
        <f t="shared" si="0"/>
        <v>0</v>
      </c>
      <c r="K12" s="4">
        <f t="shared" si="1"/>
        <v>0</v>
      </c>
    </row>
    <row r="13" spans="2:11" x14ac:dyDescent="0.25">
      <c r="B13" s="3">
        <v>11</v>
      </c>
      <c r="C13" s="4" t="s">
        <v>82</v>
      </c>
      <c r="D13" s="7">
        <v>1</v>
      </c>
      <c r="E13" s="8">
        <v>45.24</v>
      </c>
      <c r="F13" s="8">
        <v>1.7999999999999998</v>
      </c>
      <c r="G13" s="8">
        <v>7.3919999999999995</v>
      </c>
      <c r="H13" s="3">
        <v>0</v>
      </c>
      <c r="I13" s="4">
        <f t="shared" si="2"/>
        <v>0</v>
      </c>
      <c r="J13" s="4">
        <f t="shared" si="0"/>
        <v>0</v>
      </c>
      <c r="K13" s="4">
        <f t="shared" si="1"/>
        <v>0</v>
      </c>
    </row>
    <row r="14" spans="2:11" x14ac:dyDescent="0.25">
      <c r="B14" s="3">
        <v>12</v>
      </c>
      <c r="C14" s="4" t="s">
        <v>83</v>
      </c>
      <c r="D14" s="7">
        <v>1</v>
      </c>
      <c r="E14" s="8">
        <v>0</v>
      </c>
      <c r="F14" s="8">
        <v>3</v>
      </c>
      <c r="G14" s="8">
        <v>4.8</v>
      </c>
      <c r="H14" s="3">
        <v>0</v>
      </c>
      <c r="I14" s="4">
        <f t="shared" si="2"/>
        <v>0</v>
      </c>
      <c r="J14" s="4">
        <f t="shared" si="0"/>
        <v>0</v>
      </c>
      <c r="K14" s="4">
        <f t="shared" si="1"/>
        <v>0</v>
      </c>
    </row>
    <row r="15" spans="2:11" x14ac:dyDescent="0.25">
      <c r="B15" s="3">
        <v>13</v>
      </c>
      <c r="C15" s="4" t="s">
        <v>84</v>
      </c>
      <c r="D15" s="7">
        <v>1</v>
      </c>
      <c r="E15" s="8">
        <v>386.58000000000004</v>
      </c>
      <c r="F15" s="8">
        <v>12.18</v>
      </c>
      <c r="G15" s="8">
        <v>38.400000000000006</v>
      </c>
      <c r="H15" s="3">
        <v>0</v>
      </c>
      <c r="I15" s="4">
        <f t="shared" si="2"/>
        <v>0</v>
      </c>
      <c r="J15" s="4">
        <f t="shared" si="0"/>
        <v>0</v>
      </c>
      <c r="K15" s="4">
        <f t="shared" si="1"/>
        <v>0</v>
      </c>
    </row>
    <row r="16" spans="2:11" x14ac:dyDescent="0.25">
      <c r="B16" s="3">
        <v>14</v>
      </c>
      <c r="C16" s="4" t="s">
        <v>85</v>
      </c>
      <c r="D16" s="7">
        <v>1</v>
      </c>
      <c r="E16" s="8">
        <v>639</v>
      </c>
      <c r="F16" s="8">
        <v>21.599999999999998</v>
      </c>
      <c r="G16" s="8">
        <v>78.75</v>
      </c>
      <c r="H16" s="3">
        <v>0</v>
      </c>
      <c r="I16" s="4">
        <f t="shared" si="2"/>
        <v>0</v>
      </c>
      <c r="J16" s="4">
        <f t="shared" si="0"/>
        <v>0</v>
      </c>
      <c r="K16" s="4">
        <f t="shared" si="1"/>
        <v>0</v>
      </c>
    </row>
    <row r="17" spans="2:11" x14ac:dyDescent="0.25">
      <c r="B17" s="3">
        <v>15</v>
      </c>
      <c r="C17" s="4" t="s">
        <v>86</v>
      </c>
      <c r="D17" s="7">
        <v>1</v>
      </c>
      <c r="E17" s="8">
        <v>187.79999999999998</v>
      </c>
      <c r="F17" s="8">
        <v>4.9800000000000004</v>
      </c>
      <c r="G17" s="8">
        <v>34.86</v>
      </c>
      <c r="H17" s="3">
        <v>3</v>
      </c>
      <c r="I17" s="4">
        <f t="shared" si="2"/>
        <v>563.4</v>
      </c>
      <c r="J17" s="4">
        <f t="shared" si="0"/>
        <v>14.940000000000001</v>
      </c>
      <c r="K17" s="4">
        <f t="shared" si="1"/>
        <v>104.58</v>
      </c>
    </row>
    <row r="18" spans="2:11" x14ac:dyDescent="0.25">
      <c r="B18" s="3">
        <v>16</v>
      </c>
      <c r="C18" s="4" t="s">
        <v>87</v>
      </c>
      <c r="D18" s="7">
        <v>1</v>
      </c>
      <c r="E18" s="8">
        <v>327.78000000000003</v>
      </c>
      <c r="F18" s="8">
        <v>12.48</v>
      </c>
      <c r="G18" s="8">
        <v>62.070000000000007</v>
      </c>
      <c r="H18" s="3">
        <v>0</v>
      </c>
      <c r="I18" s="4">
        <f t="shared" si="2"/>
        <v>0</v>
      </c>
      <c r="J18" s="4">
        <f t="shared" si="0"/>
        <v>0</v>
      </c>
      <c r="K18" s="4">
        <f t="shared" si="1"/>
        <v>0</v>
      </c>
    </row>
    <row r="19" spans="2:11" x14ac:dyDescent="0.25">
      <c r="B19" s="3">
        <v>17</v>
      </c>
      <c r="C19" s="4" t="s">
        <v>88</v>
      </c>
      <c r="D19" s="7">
        <v>1</v>
      </c>
      <c r="E19" s="8">
        <v>174</v>
      </c>
      <c r="F19" s="8">
        <v>3.9000000000000004</v>
      </c>
      <c r="G19" s="8">
        <v>38.400000000000006</v>
      </c>
      <c r="H19" s="3">
        <v>2.5</v>
      </c>
      <c r="I19" s="4">
        <f t="shared" si="2"/>
        <v>435</v>
      </c>
      <c r="J19" s="4">
        <f t="shared" si="0"/>
        <v>9.75</v>
      </c>
      <c r="K19" s="4">
        <f t="shared" si="1"/>
        <v>96.000000000000014</v>
      </c>
    </row>
    <row r="20" spans="2:11" x14ac:dyDescent="0.25">
      <c r="B20" s="3">
        <v>18</v>
      </c>
      <c r="C20" s="4" t="s">
        <v>102</v>
      </c>
      <c r="D20" s="7">
        <v>1</v>
      </c>
      <c r="E20" s="8">
        <v>0</v>
      </c>
      <c r="F20" s="8">
        <f>2.5*2.72</f>
        <v>6.8000000000000007</v>
      </c>
      <c r="G20" s="8">
        <f>2.5*13.76</f>
        <v>34.4</v>
      </c>
      <c r="H20" s="3">
        <v>0</v>
      </c>
      <c r="I20" s="4">
        <f>E20*H20</f>
        <v>0</v>
      </c>
      <c r="J20" s="4">
        <f>F20*H20</f>
        <v>0</v>
      </c>
      <c r="K20" s="4">
        <f>G20*H20</f>
        <v>0</v>
      </c>
    </row>
    <row r="21" spans="2:11" x14ac:dyDescent="0.25">
      <c r="B21" s="3">
        <v>19</v>
      </c>
      <c r="C21" s="4" t="s">
        <v>73</v>
      </c>
      <c r="D21" s="7">
        <v>1</v>
      </c>
      <c r="E21" s="8">
        <v>170</v>
      </c>
      <c r="F21" s="8">
        <v>9.9250000000000007</v>
      </c>
      <c r="G21" s="8">
        <v>8.0500000000000007</v>
      </c>
      <c r="H21" s="3">
        <v>0</v>
      </c>
      <c r="I21" s="4">
        <f>E21*H21</f>
        <v>0</v>
      </c>
      <c r="J21" s="4">
        <f t="shared" si="0"/>
        <v>0</v>
      </c>
      <c r="K21" s="4">
        <f t="shared" si="1"/>
        <v>0</v>
      </c>
    </row>
    <row r="22" spans="2:11" x14ac:dyDescent="0.25">
      <c r="B22" s="5"/>
      <c r="C22" s="6" t="s">
        <v>93</v>
      </c>
      <c r="D22" s="9"/>
      <c r="E22" s="10"/>
      <c r="F22" s="10"/>
      <c r="G22" s="10"/>
      <c r="H22" s="11"/>
      <c r="I22" s="6">
        <f>SUM(I3:I21)</f>
        <v>3064.7400000000002</v>
      </c>
      <c r="J22" s="6">
        <f>SUM(J3:J21)</f>
        <v>163.39000000000001</v>
      </c>
      <c r="K22" s="6">
        <f>SUM(K3:K21)</f>
        <v>435.61399999999998</v>
      </c>
    </row>
  </sheetData>
  <mergeCells count="1">
    <mergeCell ref="D22:H22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2"/>
  <sheetViews>
    <sheetView workbookViewId="0"/>
  </sheetViews>
  <sheetFormatPr defaultRowHeight="13.8" x14ac:dyDescent="0.25"/>
  <cols>
    <col min="2" max="2" width="8.88671875" style="1"/>
    <col min="3" max="3" width="24.44140625" customWidth="1"/>
    <col min="4" max="4" width="8.77734375" style="1" customWidth="1"/>
    <col min="5" max="5" width="9.109375" customWidth="1"/>
    <col min="6" max="6" width="10.21875" customWidth="1"/>
    <col min="7" max="7" width="11.6640625" customWidth="1"/>
    <col min="8" max="8" width="8.88671875" style="1"/>
    <col min="11" max="11" width="7.5546875" customWidth="1"/>
  </cols>
  <sheetData>
    <row r="2" spans="2:11" x14ac:dyDescent="0.25">
      <c r="B2" s="2" t="s">
        <v>100</v>
      </c>
      <c r="C2" s="2" t="s">
        <v>98</v>
      </c>
      <c r="D2" s="2" t="s">
        <v>92</v>
      </c>
      <c r="E2" s="2" t="s">
        <v>76</v>
      </c>
      <c r="F2" s="2" t="s">
        <v>1</v>
      </c>
      <c r="G2" s="2" t="s">
        <v>3</v>
      </c>
      <c r="H2" s="2" t="s">
        <v>97</v>
      </c>
      <c r="I2" s="2" t="s">
        <v>76</v>
      </c>
      <c r="J2" s="2" t="s">
        <v>1</v>
      </c>
      <c r="K2" s="2" t="s">
        <v>3</v>
      </c>
    </row>
    <row r="3" spans="2:11" x14ac:dyDescent="0.25">
      <c r="B3" s="3">
        <v>1</v>
      </c>
      <c r="C3" s="4" t="s">
        <v>99</v>
      </c>
      <c r="D3" s="7">
        <v>1</v>
      </c>
      <c r="E3" s="8">
        <v>76.319999999999993</v>
      </c>
      <c r="F3" s="8">
        <v>7.0490000000000004</v>
      </c>
      <c r="G3" s="8">
        <v>1.4839999999999998</v>
      </c>
      <c r="H3" s="3">
        <v>4</v>
      </c>
      <c r="I3" s="4">
        <f>E3*H3</f>
        <v>305.27999999999997</v>
      </c>
      <c r="J3" s="4">
        <f t="shared" ref="J3:J21" si="0">F3*H3</f>
        <v>28.196000000000002</v>
      </c>
      <c r="K3" s="4">
        <f t="shared" ref="K3:K21" si="1">G3*H3</f>
        <v>5.9359999999999991</v>
      </c>
    </row>
    <row r="4" spans="2:11" x14ac:dyDescent="0.25">
      <c r="B4" s="3">
        <v>2</v>
      </c>
      <c r="C4" s="4" t="s">
        <v>77</v>
      </c>
      <c r="D4" s="7">
        <v>1</v>
      </c>
      <c r="E4" s="8">
        <f>45*D4</f>
        <v>45</v>
      </c>
      <c r="F4" s="8">
        <f>5.7*D4</f>
        <v>5.7</v>
      </c>
      <c r="G4" s="8">
        <v>0</v>
      </c>
      <c r="H4" s="3">
        <v>0</v>
      </c>
      <c r="I4" s="4">
        <f t="shared" ref="I4:I19" si="2">E4*H4</f>
        <v>0</v>
      </c>
      <c r="J4" s="4">
        <f t="shared" si="0"/>
        <v>0</v>
      </c>
      <c r="K4" s="4">
        <f t="shared" si="1"/>
        <v>0</v>
      </c>
    </row>
    <row r="5" spans="2:11" x14ac:dyDescent="0.25">
      <c r="B5" s="3">
        <v>3</v>
      </c>
      <c r="C5" s="4" t="s">
        <v>78</v>
      </c>
      <c r="D5" s="7">
        <v>1</v>
      </c>
      <c r="E5" s="8">
        <v>215.96</v>
      </c>
      <c r="F5" s="8">
        <v>11.94</v>
      </c>
      <c r="G5" s="8">
        <v>32.200000000000003</v>
      </c>
      <c r="H5" s="3">
        <v>3</v>
      </c>
      <c r="I5" s="4">
        <f t="shared" si="2"/>
        <v>647.88</v>
      </c>
      <c r="J5" s="4">
        <f t="shared" si="0"/>
        <v>35.82</v>
      </c>
      <c r="K5" s="4">
        <f t="shared" si="1"/>
        <v>96.600000000000009</v>
      </c>
    </row>
    <row r="6" spans="2:11" x14ac:dyDescent="0.25">
      <c r="B6" s="3">
        <v>4</v>
      </c>
      <c r="C6" s="4" t="s">
        <v>79</v>
      </c>
      <c r="D6" s="7">
        <v>1</v>
      </c>
      <c r="E6" s="8">
        <v>151.34399999999999</v>
      </c>
      <c r="F6" s="8">
        <v>7.0830000000000002</v>
      </c>
      <c r="G6" s="8">
        <v>26.216999999999999</v>
      </c>
      <c r="H6" s="3">
        <v>0</v>
      </c>
      <c r="I6" s="4">
        <f t="shared" si="2"/>
        <v>0</v>
      </c>
      <c r="J6" s="4">
        <f t="shared" si="0"/>
        <v>0</v>
      </c>
      <c r="K6" s="4">
        <f t="shared" si="1"/>
        <v>0</v>
      </c>
    </row>
    <row r="7" spans="2:11" x14ac:dyDescent="0.25">
      <c r="B7" s="3">
        <v>5</v>
      </c>
      <c r="C7" s="4" t="s">
        <v>68</v>
      </c>
      <c r="D7" s="7">
        <v>1</v>
      </c>
      <c r="E7" s="8">
        <v>446.1</v>
      </c>
      <c r="F7" s="8">
        <v>44.500000000000007</v>
      </c>
      <c r="G7" s="8">
        <v>6.05</v>
      </c>
      <c r="H7" s="3">
        <v>0</v>
      </c>
      <c r="I7" s="4">
        <f t="shared" si="2"/>
        <v>0</v>
      </c>
      <c r="J7" s="4">
        <f t="shared" si="0"/>
        <v>0</v>
      </c>
      <c r="K7" s="4">
        <f t="shared" si="1"/>
        <v>0</v>
      </c>
    </row>
    <row r="8" spans="2:11" x14ac:dyDescent="0.25">
      <c r="B8" s="3">
        <v>6</v>
      </c>
      <c r="C8" s="4" t="s">
        <v>67</v>
      </c>
      <c r="D8" s="7">
        <v>1</v>
      </c>
      <c r="E8" s="8">
        <v>372.42500000000001</v>
      </c>
      <c r="F8" s="8">
        <v>12.25</v>
      </c>
      <c r="G8" s="8">
        <v>55.05</v>
      </c>
      <c r="H8" s="3">
        <v>1</v>
      </c>
      <c r="I8" s="4">
        <f t="shared" si="2"/>
        <v>372.42500000000001</v>
      </c>
      <c r="J8" s="4">
        <f t="shared" si="0"/>
        <v>12.25</v>
      </c>
      <c r="K8" s="4">
        <f t="shared" si="1"/>
        <v>55.05</v>
      </c>
    </row>
    <row r="9" spans="2:11" x14ac:dyDescent="0.25">
      <c r="B9" s="3">
        <v>7</v>
      </c>
      <c r="C9" s="4" t="s">
        <v>96</v>
      </c>
      <c r="D9" s="7">
        <v>1</v>
      </c>
      <c r="E9" s="8">
        <v>223</v>
      </c>
      <c r="F9" s="8">
        <v>7.4</v>
      </c>
      <c r="G9" s="8">
        <v>29.1</v>
      </c>
      <c r="H9" s="3">
        <v>0</v>
      </c>
      <c r="I9" s="4">
        <f t="shared" si="2"/>
        <v>0</v>
      </c>
      <c r="J9" s="4">
        <f t="shared" si="0"/>
        <v>0</v>
      </c>
      <c r="K9" s="4">
        <f t="shared" si="1"/>
        <v>0</v>
      </c>
    </row>
    <row r="10" spans="2:11" x14ac:dyDescent="0.25">
      <c r="B10" s="3">
        <v>8</v>
      </c>
      <c r="C10" s="6" t="s">
        <v>94</v>
      </c>
      <c r="D10" s="7">
        <v>1</v>
      </c>
      <c r="E10" s="8">
        <v>168</v>
      </c>
      <c r="F10" s="8">
        <v>12.6</v>
      </c>
      <c r="G10" s="8">
        <v>26.2</v>
      </c>
      <c r="H10" s="3">
        <v>2</v>
      </c>
      <c r="I10" s="4">
        <f t="shared" si="2"/>
        <v>336</v>
      </c>
      <c r="J10" s="4">
        <f t="shared" si="0"/>
        <v>25.2</v>
      </c>
      <c r="K10" s="4">
        <f t="shared" si="1"/>
        <v>52.4</v>
      </c>
    </row>
    <row r="11" spans="2:11" x14ac:dyDescent="0.25">
      <c r="B11" s="3">
        <v>9</v>
      </c>
      <c r="C11" s="4" t="s">
        <v>80</v>
      </c>
      <c r="D11" s="7">
        <v>1</v>
      </c>
      <c r="E11" s="8">
        <v>82.77000000000001</v>
      </c>
      <c r="F11" s="8">
        <v>1.2459999999999998</v>
      </c>
      <c r="G11" s="8">
        <v>18.512</v>
      </c>
      <c r="H11" s="3">
        <v>4</v>
      </c>
      <c r="I11" s="4">
        <f t="shared" si="2"/>
        <v>331.08000000000004</v>
      </c>
      <c r="J11" s="4">
        <f t="shared" si="0"/>
        <v>4.9839999999999991</v>
      </c>
      <c r="K11" s="4">
        <f t="shared" si="1"/>
        <v>74.048000000000002</v>
      </c>
    </row>
    <row r="12" spans="2:11" x14ac:dyDescent="0.25">
      <c r="B12" s="3">
        <v>10</v>
      </c>
      <c r="C12" s="4" t="s">
        <v>81</v>
      </c>
      <c r="D12" s="7">
        <v>1</v>
      </c>
      <c r="E12" s="8">
        <v>16.05</v>
      </c>
      <c r="F12" s="8">
        <v>0.02</v>
      </c>
      <c r="G12" s="8">
        <v>3.7799999999999994</v>
      </c>
      <c r="H12" s="3">
        <v>0</v>
      </c>
      <c r="I12" s="4">
        <f t="shared" si="2"/>
        <v>0</v>
      </c>
      <c r="J12" s="4">
        <f t="shared" si="0"/>
        <v>0</v>
      </c>
      <c r="K12" s="4">
        <f t="shared" si="1"/>
        <v>0</v>
      </c>
    </row>
    <row r="13" spans="2:11" x14ac:dyDescent="0.25">
      <c r="B13" s="3">
        <v>11</v>
      </c>
      <c r="C13" s="4" t="s">
        <v>82</v>
      </c>
      <c r="D13" s="7">
        <v>1</v>
      </c>
      <c r="E13" s="8">
        <v>45.24</v>
      </c>
      <c r="F13" s="8">
        <v>1.7999999999999998</v>
      </c>
      <c r="G13" s="8">
        <v>7.3919999999999995</v>
      </c>
      <c r="H13" s="3">
        <v>0</v>
      </c>
      <c r="I13" s="4">
        <f t="shared" si="2"/>
        <v>0</v>
      </c>
      <c r="J13" s="4">
        <f t="shared" si="0"/>
        <v>0</v>
      </c>
      <c r="K13" s="4">
        <f t="shared" si="1"/>
        <v>0</v>
      </c>
    </row>
    <row r="14" spans="2:11" x14ac:dyDescent="0.25">
      <c r="B14" s="3">
        <v>12</v>
      </c>
      <c r="C14" s="4" t="s">
        <v>83</v>
      </c>
      <c r="D14" s="7">
        <v>1</v>
      </c>
      <c r="E14" s="8">
        <v>0</v>
      </c>
      <c r="F14" s="8">
        <v>3</v>
      </c>
      <c r="G14" s="8">
        <v>4.8</v>
      </c>
      <c r="H14" s="3">
        <v>0</v>
      </c>
      <c r="I14" s="4">
        <f t="shared" si="2"/>
        <v>0</v>
      </c>
      <c r="J14" s="4">
        <f t="shared" si="0"/>
        <v>0</v>
      </c>
      <c r="K14" s="4">
        <f t="shared" si="1"/>
        <v>0</v>
      </c>
    </row>
    <row r="15" spans="2:11" x14ac:dyDescent="0.25">
      <c r="B15" s="3">
        <v>13</v>
      </c>
      <c r="C15" s="4" t="s">
        <v>84</v>
      </c>
      <c r="D15" s="7">
        <v>1</v>
      </c>
      <c r="E15" s="8">
        <v>386.58000000000004</v>
      </c>
      <c r="F15" s="8">
        <v>12.18</v>
      </c>
      <c r="G15" s="8">
        <v>38.400000000000006</v>
      </c>
      <c r="H15" s="3">
        <v>0</v>
      </c>
      <c r="I15" s="4">
        <f t="shared" si="2"/>
        <v>0</v>
      </c>
      <c r="J15" s="4">
        <f t="shared" si="0"/>
        <v>0</v>
      </c>
      <c r="K15" s="4">
        <f t="shared" si="1"/>
        <v>0</v>
      </c>
    </row>
    <row r="16" spans="2:11" x14ac:dyDescent="0.25">
      <c r="B16" s="3">
        <v>14</v>
      </c>
      <c r="C16" s="4" t="s">
        <v>85</v>
      </c>
      <c r="D16" s="7">
        <v>1</v>
      </c>
      <c r="E16" s="8">
        <v>639</v>
      </c>
      <c r="F16" s="8">
        <v>21.599999999999998</v>
      </c>
      <c r="G16" s="8">
        <v>78.75</v>
      </c>
      <c r="H16" s="3">
        <v>0</v>
      </c>
      <c r="I16" s="4">
        <f t="shared" si="2"/>
        <v>0</v>
      </c>
      <c r="J16" s="4">
        <f t="shared" si="0"/>
        <v>0</v>
      </c>
      <c r="K16" s="4">
        <f t="shared" si="1"/>
        <v>0</v>
      </c>
    </row>
    <row r="17" spans="2:11" x14ac:dyDescent="0.25">
      <c r="B17" s="3">
        <v>15</v>
      </c>
      <c r="C17" s="4" t="s">
        <v>86</v>
      </c>
      <c r="D17" s="7">
        <v>1</v>
      </c>
      <c r="E17" s="8">
        <v>187.79999999999998</v>
      </c>
      <c r="F17" s="8">
        <v>4.9800000000000004</v>
      </c>
      <c r="G17" s="8">
        <v>34.86</v>
      </c>
      <c r="H17" s="3">
        <v>3</v>
      </c>
      <c r="I17" s="4">
        <f t="shared" si="2"/>
        <v>563.4</v>
      </c>
      <c r="J17" s="4">
        <f t="shared" si="0"/>
        <v>14.940000000000001</v>
      </c>
      <c r="K17" s="4">
        <f t="shared" si="1"/>
        <v>104.58</v>
      </c>
    </row>
    <row r="18" spans="2:11" x14ac:dyDescent="0.25">
      <c r="B18" s="3">
        <v>16</v>
      </c>
      <c r="C18" s="4" t="s">
        <v>87</v>
      </c>
      <c r="D18" s="7">
        <v>1</v>
      </c>
      <c r="E18" s="8">
        <v>327.78000000000003</v>
      </c>
      <c r="F18" s="8">
        <v>12.48</v>
      </c>
      <c r="G18" s="8">
        <v>62.070000000000007</v>
      </c>
      <c r="H18" s="3">
        <v>0</v>
      </c>
      <c r="I18" s="4">
        <f t="shared" si="2"/>
        <v>0</v>
      </c>
      <c r="J18" s="4">
        <f t="shared" si="0"/>
        <v>0</v>
      </c>
      <c r="K18" s="4">
        <f t="shared" si="1"/>
        <v>0</v>
      </c>
    </row>
    <row r="19" spans="2:11" x14ac:dyDescent="0.25">
      <c r="B19" s="3">
        <v>17</v>
      </c>
      <c r="C19" s="4" t="s">
        <v>88</v>
      </c>
      <c r="D19" s="7">
        <v>1</v>
      </c>
      <c r="E19" s="8">
        <v>174</v>
      </c>
      <c r="F19" s="8">
        <v>3.9000000000000004</v>
      </c>
      <c r="G19" s="8">
        <v>38.400000000000006</v>
      </c>
      <c r="H19" s="3">
        <v>0</v>
      </c>
      <c r="I19" s="4">
        <f t="shared" si="2"/>
        <v>0</v>
      </c>
      <c r="J19" s="4">
        <f t="shared" si="0"/>
        <v>0</v>
      </c>
      <c r="K19" s="4">
        <f t="shared" si="1"/>
        <v>0</v>
      </c>
    </row>
    <row r="20" spans="2:11" x14ac:dyDescent="0.25">
      <c r="B20" s="3">
        <v>18</v>
      </c>
      <c r="C20" s="4" t="s">
        <v>102</v>
      </c>
      <c r="D20" s="7">
        <v>1</v>
      </c>
      <c r="E20" s="8">
        <v>0</v>
      </c>
      <c r="F20" s="8">
        <f>2.5*2.72</f>
        <v>6.8000000000000007</v>
      </c>
      <c r="G20" s="8">
        <f>2.5*13.76</f>
        <v>34.4</v>
      </c>
      <c r="H20" s="3">
        <v>1</v>
      </c>
      <c r="I20" s="4">
        <f>E20*H20</f>
        <v>0</v>
      </c>
      <c r="J20" s="4">
        <f>F20*H20</f>
        <v>6.8000000000000007</v>
      </c>
      <c r="K20" s="4">
        <f>G20*H20</f>
        <v>34.4</v>
      </c>
    </row>
    <row r="21" spans="2:11" x14ac:dyDescent="0.25">
      <c r="B21" s="3">
        <v>19</v>
      </c>
      <c r="C21" s="4" t="s">
        <v>73</v>
      </c>
      <c r="D21" s="7">
        <v>1</v>
      </c>
      <c r="E21" s="8">
        <v>170</v>
      </c>
      <c r="F21" s="8">
        <v>9.9250000000000007</v>
      </c>
      <c r="G21" s="8">
        <v>8.0500000000000007</v>
      </c>
      <c r="H21" s="3">
        <v>0</v>
      </c>
      <c r="I21" s="4">
        <f>E21*H21</f>
        <v>0</v>
      </c>
      <c r="J21" s="4">
        <f t="shared" si="0"/>
        <v>0</v>
      </c>
      <c r="K21" s="4">
        <f t="shared" si="1"/>
        <v>0</v>
      </c>
    </row>
    <row r="22" spans="2:11" x14ac:dyDescent="0.25">
      <c r="B22" s="5"/>
      <c r="C22" s="6" t="s">
        <v>93</v>
      </c>
      <c r="D22" s="9"/>
      <c r="E22" s="10"/>
      <c r="F22" s="10"/>
      <c r="G22" s="10"/>
      <c r="H22" s="11"/>
      <c r="I22" s="6">
        <f>SUM(I3:I21)</f>
        <v>2556.0650000000001</v>
      </c>
      <c r="J22" s="6">
        <f>SUM(J3:J21)</f>
        <v>128.19</v>
      </c>
      <c r="K22" s="6">
        <f>SUM(K3:K21)</f>
        <v>423.01399999999995</v>
      </c>
    </row>
  </sheetData>
  <mergeCells count="1">
    <mergeCell ref="D22:H22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2"/>
  <sheetViews>
    <sheetView workbookViewId="0">
      <selection activeCell="J22" sqref="J22:K22"/>
    </sheetView>
  </sheetViews>
  <sheetFormatPr defaultRowHeight="13.8" x14ac:dyDescent="0.25"/>
  <cols>
    <col min="2" max="2" width="8.88671875" style="1"/>
    <col min="3" max="3" width="24.44140625" customWidth="1"/>
    <col min="4" max="4" width="8.77734375" style="1" customWidth="1"/>
    <col min="5" max="5" width="9.109375" customWidth="1"/>
    <col min="6" max="6" width="10.21875" customWidth="1"/>
    <col min="7" max="7" width="11.6640625" customWidth="1"/>
    <col min="8" max="8" width="8.88671875" style="1"/>
    <col min="11" max="11" width="7.5546875" customWidth="1"/>
  </cols>
  <sheetData>
    <row r="2" spans="2:11" x14ac:dyDescent="0.25">
      <c r="B2" s="2" t="s">
        <v>100</v>
      </c>
      <c r="C2" s="2" t="s">
        <v>98</v>
      </c>
      <c r="D2" s="2" t="s">
        <v>75</v>
      </c>
      <c r="E2" s="2" t="s">
        <v>76</v>
      </c>
      <c r="F2" s="2" t="s">
        <v>1</v>
      </c>
      <c r="G2" s="2" t="s">
        <v>3</v>
      </c>
      <c r="H2" s="2" t="s">
        <v>97</v>
      </c>
      <c r="I2" s="2" t="s">
        <v>76</v>
      </c>
      <c r="J2" s="2" t="s">
        <v>1</v>
      </c>
      <c r="K2" s="2" t="s">
        <v>3</v>
      </c>
    </row>
    <row r="3" spans="2:11" x14ac:dyDescent="0.25">
      <c r="B3" s="3">
        <v>1</v>
      </c>
      <c r="C3" s="4" t="s">
        <v>99</v>
      </c>
      <c r="D3" s="7">
        <v>1</v>
      </c>
      <c r="E3" s="8">
        <v>76.319999999999993</v>
      </c>
      <c r="F3" s="8">
        <v>7.0490000000000004</v>
      </c>
      <c r="G3" s="8">
        <v>1.4839999999999998</v>
      </c>
      <c r="H3" s="3">
        <v>4</v>
      </c>
      <c r="I3" s="4">
        <f>E3*H3</f>
        <v>305.27999999999997</v>
      </c>
      <c r="J3" s="4">
        <f t="shared" ref="J3:J21" si="0">F3*H3</f>
        <v>28.196000000000002</v>
      </c>
      <c r="K3" s="4">
        <f t="shared" ref="K3:K21" si="1">G3*H3</f>
        <v>5.9359999999999991</v>
      </c>
    </row>
    <row r="4" spans="2:11" x14ac:dyDescent="0.25">
      <c r="B4" s="3">
        <v>2</v>
      </c>
      <c r="C4" s="4" t="s">
        <v>77</v>
      </c>
      <c r="D4" s="7">
        <v>1</v>
      </c>
      <c r="E4" s="8">
        <f>45*D4</f>
        <v>45</v>
      </c>
      <c r="F4" s="8">
        <f>5.7*D4</f>
        <v>5.7</v>
      </c>
      <c r="G4" s="8">
        <v>0</v>
      </c>
      <c r="H4" s="3">
        <v>0</v>
      </c>
      <c r="I4" s="4">
        <f t="shared" ref="I4:I19" si="2">E4*H4</f>
        <v>0</v>
      </c>
      <c r="J4" s="4">
        <f t="shared" si="0"/>
        <v>0</v>
      </c>
      <c r="K4" s="4">
        <f t="shared" si="1"/>
        <v>0</v>
      </c>
    </row>
    <row r="5" spans="2:11" x14ac:dyDescent="0.25">
      <c r="B5" s="3">
        <v>3</v>
      </c>
      <c r="C5" s="4" t="s">
        <v>78</v>
      </c>
      <c r="D5" s="7">
        <v>1</v>
      </c>
      <c r="E5" s="8">
        <v>215.96</v>
      </c>
      <c r="F5" s="8">
        <v>11.94</v>
      </c>
      <c r="G5" s="8">
        <v>32.200000000000003</v>
      </c>
      <c r="H5" s="3">
        <v>4</v>
      </c>
      <c r="I5" s="4">
        <f t="shared" si="2"/>
        <v>863.84</v>
      </c>
      <c r="J5" s="4">
        <f t="shared" si="0"/>
        <v>47.76</v>
      </c>
      <c r="K5" s="4">
        <f t="shared" si="1"/>
        <v>128.80000000000001</v>
      </c>
    </row>
    <row r="6" spans="2:11" x14ac:dyDescent="0.25">
      <c r="B6" s="3">
        <v>4</v>
      </c>
      <c r="C6" s="4" t="s">
        <v>79</v>
      </c>
      <c r="D6" s="7">
        <v>1</v>
      </c>
      <c r="E6" s="8">
        <v>151.34399999999999</v>
      </c>
      <c r="F6" s="8">
        <v>7.0830000000000002</v>
      </c>
      <c r="G6" s="8">
        <v>26.216999999999999</v>
      </c>
      <c r="H6" s="3">
        <v>0</v>
      </c>
      <c r="I6" s="4">
        <f t="shared" si="2"/>
        <v>0</v>
      </c>
      <c r="J6" s="4">
        <f t="shared" si="0"/>
        <v>0</v>
      </c>
      <c r="K6" s="4">
        <f t="shared" si="1"/>
        <v>0</v>
      </c>
    </row>
    <row r="7" spans="2:11" x14ac:dyDescent="0.25">
      <c r="B7" s="3">
        <v>5</v>
      </c>
      <c r="C7" s="4" t="s">
        <v>68</v>
      </c>
      <c r="D7" s="7">
        <v>1</v>
      </c>
      <c r="E7" s="8">
        <v>446.1</v>
      </c>
      <c r="F7" s="8">
        <v>44.500000000000007</v>
      </c>
      <c r="G7" s="8">
        <v>6.05</v>
      </c>
      <c r="H7" s="3">
        <v>0</v>
      </c>
      <c r="I7" s="4">
        <f t="shared" si="2"/>
        <v>0</v>
      </c>
      <c r="J7" s="4">
        <f t="shared" si="0"/>
        <v>0</v>
      </c>
      <c r="K7" s="4">
        <f t="shared" si="1"/>
        <v>0</v>
      </c>
    </row>
    <row r="8" spans="2:11" x14ac:dyDescent="0.25">
      <c r="B8" s="3">
        <v>6</v>
      </c>
      <c r="C8" s="4" t="s">
        <v>67</v>
      </c>
      <c r="D8" s="7">
        <v>1</v>
      </c>
      <c r="E8" s="8">
        <v>372.42500000000001</v>
      </c>
      <c r="F8" s="8">
        <v>12.25</v>
      </c>
      <c r="G8" s="8">
        <v>55.05</v>
      </c>
      <c r="H8" s="3">
        <v>0</v>
      </c>
      <c r="I8" s="4">
        <f t="shared" si="2"/>
        <v>0</v>
      </c>
      <c r="J8" s="4">
        <f t="shared" si="0"/>
        <v>0</v>
      </c>
      <c r="K8" s="4">
        <f t="shared" si="1"/>
        <v>0</v>
      </c>
    </row>
    <row r="9" spans="2:11" x14ac:dyDescent="0.25">
      <c r="B9" s="3">
        <v>7</v>
      </c>
      <c r="C9" s="4" t="s">
        <v>96</v>
      </c>
      <c r="D9" s="7">
        <v>1</v>
      </c>
      <c r="E9" s="8">
        <v>223</v>
      </c>
      <c r="F9" s="8">
        <v>7.4</v>
      </c>
      <c r="G9" s="8">
        <v>29.1</v>
      </c>
      <c r="H9" s="3">
        <v>0</v>
      </c>
      <c r="I9" s="4">
        <f t="shared" si="2"/>
        <v>0</v>
      </c>
      <c r="J9" s="4">
        <f t="shared" si="0"/>
        <v>0</v>
      </c>
      <c r="K9" s="4">
        <f t="shared" si="1"/>
        <v>0</v>
      </c>
    </row>
    <row r="10" spans="2:11" x14ac:dyDescent="0.25">
      <c r="B10" s="3">
        <v>8</v>
      </c>
      <c r="C10" s="6" t="s">
        <v>90</v>
      </c>
      <c r="D10" s="7">
        <v>1</v>
      </c>
      <c r="E10" s="8">
        <v>168</v>
      </c>
      <c r="F10" s="8">
        <v>12.6</v>
      </c>
      <c r="G10" s="8">
        <v>26.2</v>
      </c>
      <c r="H10" s="3">
        <v>2</v>
      </c>
      <c r="I10" s="4">
        <f t="shared" si="2"/>
        <v>336</v>
      </c>
      <c r="J10" s="4">
        <f t="shared" si="0"/>
        <v>25.2</v>
      </c>
      <c r="K10" s="4">
        <f t="shared" si="1"/>
        <v>52.4</v>
      </c>
    </row>
    <row r="11" spans="2:11" x14ac:dyDescent="0.25">
      <c r="B11" s="3">
        <v>9</v>
      </c>
      <c r="C11" s="4" t="s">
        <v>80</v>
      </c>
      <c r="D11" s="7">
        <v>1</v>
      </c>
      <c r="E11" s="8">
        <v>82.77000000000001</v>
      </c>
      <c r="F11" s="8">
        <v>1.2459999999999998</v>
      </c>
      <c r="G11" s="8">
        <v>18.512</v>
      </c>
      <c r="H11" s="3">
        <v>4</v>
      </c>
      <c r="I11" s="4">
        <f t="shared" si="2"/>
        <v>331.08000000000004</v>
      </c>
      <c r="J11" s="4">
        <f t="shared" si="0"/>
        <v>4.9839999999999991</v>
      </c>
      <c r="K11" s="4">
        <f t="shared" si="1"/>
        <v>74.048000000000002</v>
      </c>
    </row>
    <row r="12" spans="2:11" x14ac:dyDescent="0.25">
      <c r="B12" s="3">
        <v>10</v>
      </c>
      <c r="C12" s="4" t="s">
        <v>81</v>
      </c>
      <c r="D12" s="7">
        <v>1</v>
      </c>
      <c r="E12" s="8">
        <v>16.05</v>
      </c>
      <c r="F12" s="8">
        <v>0.02</v>
      </c>
      <c r="G12" s="8">
        <v>3.7799999999999994</v>
      </c>
      <c r="H12" s="3">
        <v>0</v>
      </c>
      <c r="I12" s="4">
        <f t="shared" si="2"/>
        <v>0</v>
      </c>
      <c r="J12" s="4">
        <f t="shared" si="0"/>
        <v>0</v>
      </c>
      <c r="K12" s="4">
        <f t="shared" si="1"/>
        <v>0</v>
      </c>
    </row>
    <row r="13" spans="2:11" x14ac:dyDescent="0.25">
      <c r="B13" s="3">
        <v>11</v>
      </c>
      <c r="C13" s="4" t="s">
        <v>82</v>
      </c>
      <c r="D13" s="7">
        <v>1</v>
      </c>
      <c r="E13" s="8">
        <v>45.24</v>
      </c>
      <c r="F13" s="8">
        <v>1.7999999999999998</v>
      </c>
      <c r="G13" s="8">
        <v>7.3919999999999995</v>
      </c>
      <c r="H13" s="3">
        <v>0</v>
      </c>
      <c r="I13" s="4">
        <f t="shared" si="2"/>
        <v>0</v>
      </c>
      <c r="J13" s="4">
        <f t="shared" si="0"/>
        <v>0</v>
      </c>
      <c r="K13" s="4">
        <f t="shared" si="1"/>
        <v>0</v>
      </c>
    </row>
    <row r="14" spans="2:11" x14ac:dyDescent="0.25">
      <c r="B14" s="3">
        <v>12</v>
      </c>
      <c r="C14" s="4" t="s">
        <v>83</v>
      </c>
      <c r="D14" s="7">
        <v>1</v>
      </c>
      <c r="E14" s="8">
        <v>0</v>
      </c>
      <c r="F14" s="8">
        <v>3</v>
      </c>
      <c r="G14" s="8">
        <v>4.8</v>
      </c>
      <c r="H14" s="3">
        <v>0</v>
      </c>
      <c r="I14" s="4">
        <f t="shared" si="2"/>
        <v>0</v>
      </c>
      <c r="J14" s="4">
        <f t="shared" si="0"/>
        <v>0</v>
      </c>
      <c r="K14" s="4">
        <f t="shared" si="1"/>
        <v>0</v>
      </c>
    </row>
    <row r="15" spans="2:11" x14ac:dyDescent="0.25">
      <c r="B15" s="3">
        <v>13</v>
      </c>
      <c r="C15" s="4" t="s">
        <v>84</v>
      </c>
      <c r="D15" s="7">
        <v>1</v>
      </c>
      <c r="E15" s="8">
        <v>386.58000000000004</v>
      </c>
      <c r="F15" s="8">
        <v>12.18</v>
      </c>
      <c r="G15" s="8">
        <v>38.400000000000006</v>
      </c>
      <c r="H15" s="3">
        <v>1</v>
      </c>
      <c r="I15" s="4">
        <f t="shared" si="2"/>
        <v>386.58000000000004</v>
      </c>
      <c r="J15" s="4">
        <f t="shared" si="0"/>
        <v>12.18</v>
      </c>
      <c r="K15" s="4">
        <f t="shared" si="1"/>
        <v>38.400000000000006</v>
      </c>
    </row>
    <row r="16" spans="2:11" x14ac:dyDescent="0.25">
      <c r="B16" s="3">
        <v>14</v>
      </c>
      <c r="C16" s="4" t="s">
        <v>85</v>
      </c>
      <c r="D16" s="7">
        <v>1</v>
      </c>
      <c r="E16" s="8">
        <v>639</v>
      </c>
      <c r="F16" s="8">
        <v>21.599999999999998</v>
      </c>
      <c r="G16" s="8">
        <v>78.75</v>
      </c>
      <c r="H16" s="3">
        <v>0</v>
      </c>
      <c r="I16" s="4">
        <f t="shared" si="2"/>
        <v>0</v>
      </c>
      <c r="J16" s="4">
        <f t="shared" si="0"/>
        <v>0</v>
      </c>
      <c r="K16" s="4">
        <f t="shared" si="1"/>
        <v>0</v>
      </c>
    </row>
    <row r="17" spans="2:11" x14ac:dyDescent="0.25">
      <c r="B17" s="3">
        <v>15</v>
      </c>
      <c r="C17" s="4" t="s">
        <v>86</v>
      </c>
      <c r="D17" s="7">
        <v>1</v>
      </c>
      <c r="E17" s="8">
        <v>187.79999999999998</v>
      </c>
      <c r="F17" s="8">
        <v>4.9800000000000004</v>
      </c>
      <c r="G17" s="8">
        <v>34.86</v>
      </c>
      <c r="H17" s="3">
        <v>3</v>
      </c>
      <c r="I17" s="4">
        <f t="shared" si="2"/>
        <v>563.4</v>
      </c>
      <c r="J17" s="4">
        <f t="shared" si="0"/>
        <v>14.940000000000001</v>
      </c>
      <c r="K17" s="4">
        <f t="shared" si="1"/>
        <v>104.58</v>
      </c>
    </row>
    <row r="18" spans="2:11" x14ac:dyDescent="0.25">
      <c r="B18" s="3">
        <v>16</v>
      </c>
      <c r="C18" s="4" t="s">
        <v>87</v>
      </c>
      <c r="D18" s="7">
        <v>1</v>
      </c>
      <c r="E18" s="8">
        <v>327.78000000000003</v>
      </c>
      <c r="F18" s="8">
        <v>12.48</v>
      </c>
      <c r="G18" s="8">
        <v>62.070000000000007</v>
      </c>
      <c r="H18" s="3">
        <v>0</v>
      </c>
      <c r="I18" s="4">
        <f t="shared" si="2"/>
        <v>0</v>
      </c>
      <c r="J18" s="4">
        <f t="shared" si="0"/>
        <v>0</v>
      </c>
      <c r="K18" s="4">
        <f t="shared" si="1"/>
        <v>0</v>
      </c>
    </row>
    <row r="19" spans="2:11" x14ac:dyDescent="0.25">
      <c r="B19" s="3">
        <v>17</v>
      </c>
      <c r="C19" s="4" t="s">
        <v>88</v>
      </c>
      <c r="D19" s="7">
        <v>1</v>
      </c>
      <c r="E19" s="8">
        <v>174</v>
      </c>
      <c r="F19" s="8">
        <v>3.9000000000000004</v>
      </c>
      <c r="G19" s="8">
        <v>38.400000000000006</v>
      </c>
      <c r="H19" s="3">
        <v>0</v>
      </c>
      <c r="I19" s="4">
        <f t="shared" si="2"/>
        <v>0</v>
      </c>
      <c r="J19" s="4">
        <f t="shared" si="0"/>
        <v>0</v>
      </c>
      <c r="K19" s="4">
        <f t="shared" si="1"/>
        <v>0</v>
      </c>
    </row>
    <row r="20" spans="2:11" x14ac:dyDescent="0.25">
      <c r="B20" s="3">
        <v>18</v>
      </c>
      <c r="C20" s="4" t="s">
        <v>102</v>
      </c>
      <c r="D20" s="7">
        <v>1</v>
      </c>
      <c r="E20" s="8">
        <v>0</v>
      </c>
      <c r="F20" s="8">
        <f>2.5*2.72</f>
        <v>6.8000000000000007</v>
      </c>
      <c r="G20" s="8">
        <f>2.5*13.76</f>
        <v>34.4</v>
      </c>
      <c r="H20" s="3">
        <v>1</v>
      </c>
      <c r="I20" s="4">
        <f>E20*H20</f>
        <v>0</v>
      </c>
      <c r="J20" s="4">
        <f>F20*H20</f>
        <v>6.8000000000000007</v>
      </c>
      <c r="K20" s="4">
        <f>G20*H20</f>
        <v>34.4</v>
      </c>
    </row>
    <row r="21" spans="2:11" x14ac:dyDescent="0.25">
      <c r="B21" s="3">
        <v>19</v>
      </c>
      <c r="C21" s="4" t="s">
        <v>73</v>
      </c>
      <c r="D21" s="7">
        <v>1</v>
      </c>
      <c r="E21" s="8">
        <v>170</v>
      </c>
      <c r="F21" s="8">
        <v>9.9250000000000007</v>
      </c>
      <c r="G21" s="8">
        <v>8.0500000000000007</v>
      </c>
      <c r="H21" s="3">
        <v>0</v>
      </c>
      <c r="I21" s="4">
        <f>E21*H21</f>
        <v>0</v>
      </c>
      <c r="J21" s="4">
        <f t="shared" si="0"/>
        <v>0</v>
      </c>
      <c r="K21" s="4">
        <f t="shared" si="1"/>
        <v>0</v>
      </c>
    </row>
    <row r="22" spans="2:11" x14ac:dyDescent="0.25">
      <c r="B22" s="5"/>
      <c r="C22" s="6" t="s">
        <v>93</v>
      </c>
      <c r="D22" s="9"/>
      <c r="E22" s="10"/>
      <c r="F22" s="10"/>
      <c r="G22" s="10"/>
      <c r="H22" s="11"/>
      <c r="I22" s="6">
        <f>SUM(I3:I21)</f>
        <v>2786.18</v>
      </c>
      <c r="J22" s="6">
        <f>SUM(J3:J21)</f>
        <v>140.06</v>
      </c>
      <c r="K22" s="6">
        <f>SUM(K3:K21)</f>
        <v>438.56400000000002</v>
      </c>
    </row>
  </sheetData>
  <mergeCells count="1">
    <mergeCell ref="D22:H22"/>
  </mergeCells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2"/>
  <sheetViews>
    <sheetView workbookViewId="0">
      <selection activeCell="H23" sqref="H23"/>
    </sheetView>
  </sheetViews>
  <sheetFormatPr defaultRowHeight="13.8" x14ac:dyDescent="0.25"/>
  <cols>
    <col min="2" max="2" width="8.88671875" style="1"/>
    <col min="3" max="3" width="24.44140625" customWidth="1"/>
    <col min="4" max="4" width="8.77734375" style="1" customWidth="1"/>
    <col min="5" max="5" width="9.109375" customWidth="1"/>
    <col min="6" max="6" width="10.21875" customWidth="1"/>
    <col min="7" max="7" width="11.6640625" customWidth="1"/>
    <col min="8" max="8" width="8.88671875" style="1"/>
    <col min="11" max="11" width="7.5546875" customWidth="1"/>
  </cols>
  <sheetData>
    <row r="2" spans="2:11" x14ac:dyDescent="0.25">
      <c r="B2" s="2" t="s">
        <v>100</v>
      </c>
      <c r="C2" s="2" t="s">
        <v>98</v>
      </c>
      <c r="D2" s="2" t="s">
        <v>75</v>
      </c>
      <c r="E2" s="2" t="s">
        <v>76</v>
      </c>
      <c r="F2" s="2" t="s">
        <v>1</v>
      </c>
      <c r="G2" s="2" t="s">
        <v>3</v>
      </c>
      <c r="H2" s="2" t="s">
        <v>97</v>
      </c>
      <c r="I2" s="2" t="s">
        <v>76</v>
      </c>
      <c r="J2" s="2" t="s">
        <v>1</v>
      </c>
      <c r="K2" s="2" t="s">
        <v>3</v>
      </c>
    </row>
    <row r="3" spans="2:11" x14ac:dyDescent="0.25">
      <c r="B3" s="3">
        <v>1</v>
      </c>
      <c r="C3" s="4" t="s">
        <v>99</v>
      </c>
      <c r="D3" s="7">
        <v>1</v>
      </c>
      <c r="E3" s="8">
        <v>76.319999999999993</v>
      </c>
      <c r="F3" s="8">
        <v>7.0490000000000004</v>
      </c>
      <c r="G3" s="8">
        <v>1.4839999999999998</v>
      </c>
      <c r="H3" s="3">
        <v>4</v>
      </c>
      <c r="I3" s="4">
        <f>E3*H3</f>
        <v>305.27999999999997</v>
      </c>
      <c r="J3" s="4">
        <f t="shared" ref="J3:J21" si="0">F3*H3</f>
        <v>28.196000000000002</v>
      </c>
      <c r="K3" s="4">
        <f t="shared" ref="K3:K21" si="1">G3*H3</f>
        <v>5.9359999999999991</v>
      </c>
    </row>
    <row r="4" spans="2:11" x14ac:dyDescent="0.25">
      <c r="B4" s="3">
        <v>2</v>
      </c>
      <c r="C4" s="4" t="s">
        <v>77</v>
      </c>
      <c r="D4" s="7">
        <v>1</v>
      </c>
      <c r="E4" s="8">
        <f>45*D4</f>
        <v>45</v>
      </c>
      <c r="F4" s="8">
        <f>5.7*D4</f>
        <v>5.7</v>
      </c>
      <c r="G4" s="8">
        <v>0</v>
      </c>
      <c r="H4" s="3">
        <v>0</v>
      </c>
      <c r="I4" s="4">
        <f t="shared" ref="I4:I19" si="2">E4*H4</f>
        <v>0</v>
      </c>
      <c r="J4" s="4">
        <f t="shared" si="0"/>
        <v>0</v>
      </c>
      <c r="K4" s="4">
        <f t="shared" si="1"/>
        <v>0</v>
      </c>
    </row>
    <row r="5" spans="2:11" x14ac:dyDescent="0.25">
      <c r="B5" s="3">
        <v>3</v>
      </c>
      <c r="C5" s="4" t="s">
        <v>78</v>
      </c>
      <c r="D5" s="7">
        <v>1</v>
      </c>
      <c r="E5" s="8">
        <v>215.96</v>
      </c>
      <c r="F5" s="8">
        <v>11.94</v>
      </c>
      <c r="G5" s="8">
        <v>32.200000000000003</v>
      </c>
      <c r="H5" s="3">
        <v>3</v>
      </c>
      <c r="I5" s="4">
        <f t="shared" si="2"/>
        <v>647.88</v>
      </c>
      <c r="J5" s="4">
        <f t="shared" si="0"/>
        <v>35.82</v>
      </c>
      <c r="K5" s="4">
        <f t="shared" si="1"/>
        <v>96.600000000000009</v>
      </c>
    </row>
    <row r="6" spans="2:11" x14ac:dyDescent="0.25">
      <c r="B6" s="3">
        <v>4</v>
      </c>
      <c r="C6" s="4" t="s">
        <v>79</v>
      </c>
      <c r="D6" s="7">
        <v>1</v>
      </c>
      <c r="E6" s="8">
        <v>151.34399999999999</v>
      </c>
      <c r="F6" s="8">
        <v>7.0830000000000002</v>
      </c>
      <c r="G6" s="8">
        <v>26.216999999999999</v>
      </c>
      <c r="H6" s="3">
        <v>0</v>
      </c>
      <c r="I6" s="4">
        <f t="shared" si="2"/>
        <v>0</v>
      </c>
      <c r="J6" s="4">
        <f t="shared" si="0"/>
        <v>0</v>
      </c>
      <c r="K6" s="4">
        <f t="shared" si="1"/>
        <v>0</v>
      </c>
    </row>
    <row r="7" spans="2:11" x14ac:dyDescent="0.25">
      <c r="B7" s="3">
        <v>5</v>
      </c>
      <c r="C7" s="4" t="s">
        <v>68</v>
      </c>
      <c r="D7" s="7">
        <v>1</v>
      </c>
      <c r="E7" s="8">
        <v>446.1</v>
      </c>
      <c r="F7" s="8">
        <v>44.500000000000007</v>
      </c>
      <c r="G7" s="8">
        <v>6.05</v>
      </c>
      <c r="H7" s="3">
        <v>0</v>
      </c>
      <c r="I7" s="4">
        <f t="shared" si="2"/>
        <v>0</v>
      </c>
      <c r="J7" s="4">
        <f t="shared" si="0"/>
        <v>0</v>
      </c>
      <c r="K7" s="4">
        <f t="shared" si="1"/>
        <v>0</v>
      </c>
    </row>
    <row r="8" spans="2:11" x14ac:dyDescent="0.25">
      <c r="B8" s="3">
        <v>6</v>
      </c>
      <c r="C8" s="4" t="s">
        <v>67</v>
      </c>
      <c r="D8" s="7">
        <v>1</v>
      </c>
      <c r="E8" s="8">
        <v>372.42500000000001</v>
      </c>
      <c r="F8" s="8">
        <v>12.25</v>
      </c>
      <c r="G8" s="8">
        <v>55.05</v>
      </c>
      <c r="H8" s="3">
        <v>0</v>
      </c>
      <c r="I8" s="4">
        <f t="shared" si="2"/>
        <v>0</v>
      </c>
      <c r="J8" s="4">
        <f t="shared" si="0"/>
        <v>0</v>
      </c>
      <c r="K8" s="4">
        <f t="shared" si="1"/>
        <v>0</v>
      </c>
    </row>
    <row r="9" spans="2:11" x14ac:dyDescent="0.25">
      <c r="B9" s="3">
        <v>7</v>
      </c>
      <c r="C9" s="4" t="s">
        <v>96</v>
      </c>
      <c r="D9" s="7">
        <v>1</v>
      </c>
      <c r="E9" s="8">
        <v>223</v>
      </c>
      <c r="F9" s="8">
        <v>7.4</v>
      </c>
      <c r="G9" s="8">
        <v>29.1</v>
      </c>
      <c r="H9" s="3">
        <v>0</v>
      </c>
      <c r="I9" s="4">
        <f t="shared" si="2"/>
        <v>0</v>
      </c>
      <c r="J9" s="4">
        <f t="shared" si="0"/>
        <v>0</v>
      </c>
      <c r="K9" s="4">
        <f t="shared" si="1"/>
        <v>0</v>
      </c>
    </row>
    <row r="10" spans="2:11" x14ac:dyDescent="0.25">
      <c r="B10" s="3">
        <v>8</v>
      </c>
      <c r="C10" s="6" t="s">
        <v>90</v>
      </c>
      <c r="D10" s="7">
        <v>1</v>
      </c>
      <c r="E10" s="8">
        <v>168</v>
      </c>
      <c r="F10" s="8">
        <v>12.6</v>
      </c>
      <c r="G10" s="8">
        <v>26.2</v>
      </c>
      <c r="H10" s="3">
        <v>2</v>
      </c>
      <c r="I10" s="4">
        <f t="shared" si="2"/>
        <v>336</v>
      </c>
      <c r="J10" s="4">
        <f t="shared" si="0"/>
        <v>25.2</v>
      </c>
      <c r="K10" s="4">
        <f t="shared" si="1"/>
        <v>52.4</v>
      </c>
    </row>
    <row r="11" spans="2:11" x14ac:dyDescent="0.25">
      <c r="B11" s="3">
        <v>9</v>
      </c>
      <c r="C11" s="4" t="s">
        <v>80</v>
      </c>
      <c r="D11" s="7">
        <v>1</v>
      </c>
      <c r="E11" s="8">
        <v>82.77000000000001</v>
      </c>
      <c r="F11" s="8">
        <v>1.2459999999999998</v>
      </c>
      <c r="G11" s="8">
        <v>18.512</v>
      </c>
      <c r="H11" s="3">
        <v>4</v>
      </c>
      <c r="I11" s="4">
        <f t="shared" si="2"/>
        <v>331.08000000000004</v>
      </c>
      <c r="J11" s="4">
        <f t="shared" si="0"/>
        <v>4.9839999999999991</v>
      </c>
      <c r="K11" s="4">
        <f t="shared" si="1"/>
        <v>74.048000000000002</v>
      </c>
    </row>
    <row r="12" spans="2:11" x14ac:dyDescent="0.25">
      <c r="B12" s="3">
        <v>10</v>
      </c>
      <c r="C12" s="4" t="s">
        <v>81</v>
      </c>
      <c r="D12" s="7">
        <v>1</v>
      </c>
      <c r="E12" s="8">
        <v>16.05</v>
      </c>
      <c r="F12" s="8">
        <v>0.02</v>
      </c>
      <c r="G12" s="8">
        <v>3.7799999999999994</v>
      </c>
      <c r="H12" s="3">
        <v>0</v>
      </c>
      <c r="I12" s="4">
        <f t="shared" si="2"/>
        <v>0</v>
      </c>
      <c r="J12" s="4">
        <f t="shared" si="0"/>
        <v>0</v>
      </c>
      <c r="K12" s="4">
        <f t="shared" si="1"/>
        <v>0</v>
      </c>
    </row>
    <row r="13" spans="2:11" x14ac:dyDescent="0.25">
      <c r="B13" s="3">
        <v>11</v>
      </c>
      <c r="C13" s="4" t="s">
        <v>82</v>
      </c>
      <c r="D13" s="7">
        <v>1</v>
      </c>
      <c r="E13" s="8">
        <v>45.24</v>
      </c>
      <c r="F13" s="8">
        <v>1.7999999999999998</v>
      </c>
      <c r="G13" s="8">
        <v>7.3919999999999995</v>
      </c>
      <c r="H13" s="3">
        <v>0</v>
      </c>
      <c r="I13" s="4">
        <f t="shared" si="2"/>
        <v>0</v>
      </c>
      <c r="J13" s="4">
        <f t="shared" si="0"/>
        <v>0</v>
      </c>
      <c r="K13" s="4">
        <f t="shared" si="1"/>
        <v>0</v>
      </c>
    </row>
    <row r="14" spans="2:11" x14ac:dyDescent="0.25">
      <c r="B14" s="3">
        <v>12</v>
      </c>
      <c r="C14" s="4" t="s">
        <v>83</v>
      </c>
      <c r="D14" s="7">
        <v>1</v>
      </c>
      <c r="E14" s="8">
        <v>0</v>
      </c>
      <c r="F14" s="8">
        <v>3</v>
      </c>
      <c r="G14" s="8">
        <v>4.8</v>
      </c>
      <c r="H14" s="3">
        <v>0</v>
      </c>
      <c r="I14" s="4">
        <f t="shared" si="2"/>
        <v>0</v>
      </c>
      <c r="J14" s="4">
        <f t="shared" si="0"/>
        <v>0</v>
      </c>
      <c r="K14" s="4">
        <f t="shared" si="1"/>
        <v>0</v>
      </c>
    </row>
    <row r="15" spans="2:11" x14ac:dyDescent="0.25">
      <c r="B15" s="3">
        <v>13</v>
      </c>
      <c r="C15" s="4" t="s">
        <v>84</v>
      </c>
      <c r="D15" s="7">
        <v>1</v>
      </c>
      <c r="E15" s="8">
        <v>386.58000000000004</v>
      </c>
      <c r="F15" s="8">
        <v>12.18</v>
      </c>
      <c r="G15" s="8">
        <v>38.400000000000006</v>
      </c>
      <c r="H15" s="3">
        <v>0</v>
      </c>
      <c r="I15" s="4">
        <f t="shared" si="2"/>
        <v>0</v>
      </c>
      <c r="J15" s="4">
        <f t="shared" si="0"/>
        <v>0</v>
      </c>
      <c r="K15" s="4">
        <f t="shared" si="1"/>
        <v>0</v>
      </c>
    </row>
    <row r="16" spans="2:11" x14ac:dyDescent="0.25">
      <c r="B16" s="3">
        <v>14</v>
      </c>
      <c r="C16" s="4" t="s">
        <v>85</v>
      </c>
      <c r="D16" s="7">
        <v>1</v>
      </c>
      <c r="E16" s="8">
        <v>639</v>
      </c>
      <c r="F16" s="8">
        <v>21.599999999999998</v>
      </c>
      <c r="G16" s="8">
        <v>78.75</v>
      </c>
      <c r="H16" s="3">
        <v>0</v>
      </c>
      <c r="I16" s="4">
        <f t="shared" si="2"/>
        <v>0</v>
      </c>
      <c r="J16" s="4">
        <f t="shared" si="0"/>
        <v>0</v>
      </c>
      <c r="K16" s="4">
        <f t="shared" si="1"/>
        <v>0</v>
      </c>
    </row>
    <row r="17" spans="2:11" x14ac:dyDescent="0.25">
      <c r="B17" s="3">
        <v>15</v>
      </c>
      <c r="C17" s="4" t="s">
        <v>86</v>
      </c>
      <c r="D17" s="7">
        <v>1</v>
      </c>
      <c r="E17" s="8">
        <v>187.79999999999998</v>
      </c>
      <c r="F17" s="8">
        <v>4.9800000000000004</v>
      </c>
      <c r="G17" s="8">
        <v>34.86</v>
      </c>
      <c r="H17" s="3">
        <v>3</v>
      </c>
      <c r="I17" s="4">
        <f t="shared" si="2"/>
        <v>563.4</v>
      </c>
      <c r="J17" s="4">
        <f t="shared" si="0"/>
        <v>14.940000000000001</v>
      </c>
      <c r="K17" s="4">
        <f t="shared" si="1"/>
        <v>104.58</v>
      </c>
    </row>
    <row r="18" spans="2:11" x14ac:dyDescent="0.25">
      <c r="B18" s="3">
        <v>16</v>
      </c>
      <c r="C18" s="4" t="s">
        <v>87</v>
      </c>
      <c r="D18" s="7">
        <v>1</v>
      </c>
      <c r="E18" s="8">
        <v>327.78000000000003</v>
      </c>
      <c r="F18" s="8">
        <v>12.48</v>
      </c>
      <c r="G18" s="8">
        <v>62.070000000000007</v>
      </c>
      <c r="H18" s="3">
        <v>0</v>
      </c>
      <c r="I18" s="4">
        <f t="shared" si="2"/>
        <v>0</v>
      </c>
      <c r="J18" s="4">
        <f t="shared" si="0"/>
        <v>0</v>
      </c>
      <c r="K18" s="4">
        <f t="shared" si="1"/>
        <v>0</v>
      </c>
    </row>
    <row r="19" spans="2:11" x14ac:dyDescent="0.25">
      <c r="B19" s="3">
        <v>17</v>
      </c>
      <c r="C19" s="4" t="s">
        <v>88</v>
      </c>
      <c r="D19" s="7">
        <v>1</v>
      </c>
      <c r="E19" s="8">
        <v>174</v>
      </c>
      <c r="F19" s="8">
        <v>3.9000000000000004</v>
      </c>
      <c r="G19" s="8">
        <v>38.400000000000006</v>
      </c>
      <c r="H19" s="3">
        <v>1</v>
      </c>
      <c r="I19" s="4">
        <f t="shared" si="2"/>
        <v>174</v>
      </c>
      <c r="J19" s="4">
        <f t="shared" si="0"/>
        <v>3.9000000000000004</v>
      </c>
      <c r="K19" s="4">
        <f t="shared" si="1"/>
        <v>38.400000000000006</v>
      </c>
    </row>
    <row r="20" spans="2:11" x14ac:dyDescent="0.25">
      <c r="B20" s="3">
        <v>18</v>
      </c>
      <c r="C20" s="4" t="s">
        <v>102</v>
      </c>
      <c r="D20" s="7">
        <v>1</v>
      </c>
      <c r="E20" s="8">
        <v>0</v>
      </c>
      <c r="F20" s="8">
        <f>2.5*2.72</f>
        <v>6.8000000000000007</v>
      </c>
      <c r="G20" s="8">
        <f>2.5*13.76</f>
        <v>34.4</v>
      </c>
      <c r="H20" s="3">
        <v>1</v>
      </c>
      <c r="I20" s="4">
        <f>E20*H20</f>
        <v>0</v>
      </c>
      <c r="J20" s="4">
        <f>F20*H20</f>
        <v>6.8000000000000007</v>
      </c>
      <c r="K20" s="4">
        <f>G20*H20</f>
        <v>34.4</v>
      </c>
    </row>
    <row r="21" spans="2:11" x14ac:dyDescent="0.25">
      <c r="B21" s="3">
        <v>19</v>
      </c>
      <c r="C21" s="4" t="s">
        <v>73</v>
      </c>
      <c r="D21" s="7">
        <v>1</v>
      </c>
      <c r="E21" s="8">
        <v>170</v>
      </c>
      <c r="F21" s="8">
        <v>9.9250000000000007</v>
      </c>
      <c r="G21" s="8">
        <v>8.0500000000000007</v>
      </c>
      <c r="H21" s="3">
        <v>0</v>
      </c>
      <c r="I21" s="4">
        <f>E21*H21</f>
        <v>0</v>
      </c>
      <c r="J21" s="4">
        <f t="shared" si="0"/>
        <v>0</v>
      </c>
      <c r="K21" s="4">
        <f t="shared" si="1"/>
        <v>0</v>
      </c>
    </row>
    <row r="22" spans="2:11" x14ac:dyDescent="0.25">
      <c r="B22" s="5"/>
      <c r="C22" s="6" t="s">
        <v>93</v>
      </c>
      <c r="D22" s="9"/>
      <c r="E22" s="10"/>
      <c r="F22" s="10"/>
      <c r="G22" s="10"/>
      <c r="H22" s="11"/>
      <c r="I22" s="6">
        <f>SUM(I3:I21)</f>
        <v>2357.64</v>
      </c>
      <c r="J22" s="6">
        <f>SUM(J3:J21)</f>
        <v>119.84</v>
      </c>
      <c r="K22" s="6">
        <f>SUM(K3:K21)</f>
        <v>406.36400000000003</v>
      </c>
    </row>
  </sheetData>
  <mergeCells count="1">
    <mergeCell ref="D22:H2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33</vt:i4>
      </vt:variant>
    </vt:vector>
  </HeadingPairs>
  <TitlesOfParts>
    <vt:vector size="33" baseType="lpstr">
      <vt:lpstr>template</vt:lpstr>
      <vt:lpstr>参考</vt:lpstr>
      <vt:lpstr>3-21</vt:lpstr>
      <vt:lpstr>3-20</vt:lpstr>
      <vt:lpstr>3-19</vt:lpstr>
      <vt:lpstr>3-18</vt:lpstr>
      <vt:lpstr>3-17</vt:lpstr>
      <vt:lpstr>3-16</vt:lpstr>
      <vt:lpstr>3-15</vt:lpstr>
      <vt:lpstr>3-14</vt:lpstr>
      <vt:lpstr>3-10</vt:lpstr>
      <vt:lpstr>3-9</vt:lpstr>
      <vt:lpstr>2-12</vt:lpstr>
      <vt:lpstr>2-13</vt:lpstr>
      <vt:lpstr>2-14</vt:lpstr>
      <vt:lpstr>2-15</vt:lpstr>
      <vt:lpstr>2-16</vt:lpstr>
      <vt:lpstr>2-17</vt:lpstr>
      <vt:lpstr>2-18</vt:lpstr>
      <vt:lpstr>2-19</vt:lpstr>
      <vt:lpstr>2-20</vt:lpstr>
      <vt:lpstr>2-21</vt:lpstr>
      <vt:lpstr>2-22</vt:lpstr>
      <vt:lpstr>2-23</vt:lpstr>
      <vt:lpstr>2-28</vt:lpstr>
      <vt:lpstr>3-1</vt:lpstr>
      <vt:lpstr>3-2</vt:lpstr>
      <vt:lpstr>3-3</vt:lpstr>
      <vt:lpstr>3-4</vt:lpstr>
      <vt:lpstr>3-5</vt:lpstr>
      <vt:lpstr>3-6</vt:lpstr>
      <vt:lpstr>3-7</vt:lpstr>
      <vt:lpstr>3-8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2017-03-21T23:24:51Z</dcterms:modified>
</cp:coreProperties>
</file>