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8" activeTab="5"/>
  </bookViews>
  <sheets>
    <sheet name="参考" sheetId="1" r:id="rId1"/>
    <sheet name="2-12" sheetId="2" r:id="rId2"/>
    <sheet name="2-13" sheetId="3" r:id="rId3"/>
    <sheet name="2-14" sheetId="4" r:id="rId4"/>
    <sheet name="2-15" sheetId="5" r:id="rId5"/>
    <sheet name="2-1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6" l="1"/>
  <c r="D6" i="6"/>
  <c r="E14" i="6"/>
  <c r="E8" i="6"/>
  <c r="D8" i="6"/>
  <c r="E7" i="6"/>
  <c r="D7" i="6"/>
  <c r="E5" i="6"/>
  <c r="D5" i="6"/>
  <c r="E4" i="6"/>
  <c r="D4" i="6"/>
  <c r="E6" i="5"/>
  <c r="D6" i="5"/>
  <c r="E11" i="5"/>
  <c r="D11" i="5"/>
  <c r="D14" i="6" l="1"/>
  <c r="E14" i="5"/>
  <c r="D14" i="5"/>
  <c r="E8" i="5"/>
  <c r="D8" i="5"/>
  <c r="E7" i="5"/>
  <c r="D7" i="5"/>
  <c r="E5" i="5"/>
  <c r="D5" i="5"/>
  <c r="E4" i="5"/>
  <c r="D4" i="5"/>
  <c r="E12" i="4" l="1"/>
  <c r="D12" i="4"/>
  <c r="E11" i="4"/>
  <c r="D11" i="4"/>
  <c r="E10" i="4"/>
  <c r="D10" i="4"/>
  <c r="E9" i="4"/>
  <c r="D9" i="4"/>
  <c r="D14" i="4" l="1"/>
  <c r="E14" i="4"/>
  <c r="E8" i="4"/>
  <c r="D8" i="4"/>
  <c r="E7" i="4"/>
  <c r="D7" i="4"/>
  <c r="E6" i="4"/>
  <c r="D6" i="4"/>
  <c r="E5" i="4"/>
  <c r="D5" i="4"/>
  <c r="E4" i="4"/>
  <c r="D4" i="4"/>
  <c r="E8" i="3" l="1"/>
  <c r="D8" i="3"/>
  <c r="E6" i="3"/>
  <c r="D6" i="3"/>
  <c r="E9" i="3"/>
  <c r="D9" i="3"/>
  <c r="E7" i="3"/>
  <c r="D7" i="3"/>
  <c r="E14" i="3"/>
  <c r="D14" i="3"/>
  <c r="K20" i="1"/>
  <c r="L20" i="1"/>
  <c r="J20" i="1"/>
  <c r="E10" i="3"/>
  <c r="D10" i="3"/>
  <c r="K18" i="1"/>
  <c r="L18" i="1"/>
  <c r="J18" i="1"/>
  <c r="K19" i="1"/>
  <c r="L19" i="1"/>
  <c r="J19" i="1"/>
  <c r="E20" i="3" l="1"/>
  <c r="D20" i="3"/>
  <c r="D18" i="2" l="1"/>
  <c r="D16" i="2"/>
  <c r="E18" i="2"/>
  <c r="E17" i="2"/>
  <c r="D17" i="2"/>
  <c r="E16" i="2"/>
  <c r="E14" i="2"/>
  <c r="D14" i="2"/>
  <c r="K16" i="1"/>
  <c r="L16" i="1"/>
  <c r="J16" i="1"/>
  <c r="K15" i="1"/>
  <c r="L15" i="1"/>
  <c r="J15" i="1"/>
  <c r="E7" i="2"/>
  <c r="D7" i="2"/>
  <c r="K6" i="1"/>
  <c r="L6" i="1"/>
  <c r="J6" i="1"/>
  <c r="K14" i="1"/>
  <c r="L14" i="1"/>
  <c r="J14" i="1"/>
  <c r="E13" i="2"/>
  <c r="D13" i="2"/>
  <c r="L13" i="1"/>
  <c r="K13" i="1"/>
  <c r="E9" i="2"/>
  <c r="D9" i="2"/>
  <c r="K11" i="1"/>
  <c r="L11" i="1"/>
  <c r="J11" i="1"/>
  <c r="K10" i="1"/>
  <c r="L10" i="1"/>
  <c r="J10" i="1"/>
  <c r="K9" i="1"/>
  <c r="L9" i="1"/>
  <c r="J9" i="1"/>
  <c r="J7" i="1"/>
  <c r="K7" i="1"/>
  <c r="L7" i="1"/>
</calcChain>
</file>

<file path=xl/sharedStrings.xml><?xml version="1.0" encoding="utf-8"?>
<sst xmlns="http://schemas.openxmlformats.org/spreadsheetml/2006/main" count="93" uniqueCount="60">
  <si>
    <t>卡路里</t>
    <phoneticPr fontId="1" type="noConversion"/>
  </si>
  <si>
    <t>蛋白质</t>
  </si>
  <si>
    <t>蛋白质</t>
    <phoneticPr fontId="1" type="noConversion"/>
  </si>
  <si>
    <t>碳水</t>
  </si>
  <si>
    <t>碳水</t>
    <phoneticPr fontId="1" type="noConversion"/>
  </si>
  <si>
    <t>鸡蛋/100g</t>
    <phoneticPr fontId="1" type="noConversion"/>
  </si>
  <si>
    <t>2个鸡蛋</t>
    <phoneticPr fontId="1" type="noConversion"/>
  </si>
  <si>
    <t>1碗豆腐脑(300.0克)</t>
    <phoneticPr fontId="1" type="noConversion"/>
  </si>
  <si>
    <t>豆腐脑</t>
    <phoneticPr fontId="1" type="noConversion"/>
  </si>
  <si>
    <t>牛肉包</t>
    <phoneticPr fontId="1" type="noConversion"/>
  </si>
  <si>
    <t>1个牛肉包/100g</t>
    <phoneticPr fontId="1" type="noConversion"/>
  </si>
  <si>
    <t>香菇青菜包</t>
    <phoneticPr fontId="1" type="noConversion"/>
  </si>
  <si>
    <t>1个香菇青菜包/90g</t>
    <phoneticPr fontId="1" type="noConversion"/>
  </si>
  <si>
    <t>黄焖鸡</t>
    <phoneticPr fontId="1" type="noConversion"/>
  </si>
  <si>
    <t>1碗黄焖鸡(250.0克)</t>
    <phoneticPr fontId="1" type="noConversion"/>
  </si>
  <si>
    <t>素馅饺子</t>
    <phoneticPr fontId="1" type="noConversion"/>
  </si>
  <si>
    <t>三鲜虾肉包子</t>
    <phoneticPr fontId="1" type="noConversion"/>
  </si>
  <si>
    <t>半斤</t>
    <phoneticPr fontId="1" type="noConversion"/>
  </si>
  <si>
    <t>1个/100g</t>
    <phoneticPr fontId="1" type="noConversion"/>
  </si>
  <si>
    <t>1碗豆腐脑</t>
    <phoneticPr fontId="1" type="noConversion"/>
  </si>
  <si>
    <t>2个牛肉包</t>
    <phoneticPr fontId="1" type="noConversion"/>
  </si>
  <si>
    <t>1个菜包</t>
    <phoneticPr fontId="1" type="noConversion"/>
  </si>
  <si>
    <t>黄焖鸡</t>
    <phoneticPr fontId="1" type="noConversion"/>
  </si>
  <si>
    <t>半斤素馅饺子</t>
    <phoneticPr fontId="1" type="noConversion"/>
  </si>
  <si>
    <t>总量：</t>
    <phoneticPr fontId="1" type="noConversion"/>
  </si>
  <si>
    <t>5勺增肌粉</t>
    <phoneticPr fontId="1" type="noConversion"/>
  </si>
  <si>
    <t>1勺</t>
    <phoneticPr fontId="1" type="noConversion"/>
  </si>
  <si>
    <t>2勺增肌粉</t>
    <phoneticPr fontId="1" type="noConversion"/>
  </si>
  <si>
    <t>一根香蕉/89g</t>
    <phoneticPr fontId="1" type="noConversion"/>
  </si>
  <si>
    <t>香蕉</t>
    <phoneticPr fontId="1" type="noConversion"/>
  </si>
  <si>
    <t>中型鸡蛋/53g</t>
    <phoneticPr fontId="1" type="noConversion"/>
  </si>
  <si>
    <t>蜂蜜</t>
    <phoneticPr fontId="1" type="noConversion"/>
  </si>
  <si>
    <t>1勺蜂蜜(5.0克)</t>
    <phoneticPr fontId="1" type="noConversion"/>
  </si>
  <si>
    <t>1瓷勺(满)燕麦片(12.0克)</t>
    <phoneticPr fontId="1" type="noConversion"/>
  </si>
  <si>
    <t>燕麦</t>
    <phoneticPr fontId="1" type="noConversion"/>
  </si>
  <si>
    <t>一袋纯奶</t>
    <phoneticPr fontId="1" type="noConversion"/>
  </si>
  <si>
    <t>香蕉一根</t>
    <phoneticPr fontId="1" type="noConversion"/>
  </si>
  <si>
    <t>50g蜂蜜</t>
    <phoneticPr fontId="1" type="noConversion"/>
  </si>
  <si>
    <t>50g燕麦</t>
    <phoneticPr fontId="1" type="noConversion"/>
  </si>
  <si>
    <t>3勺增肌粉</t>
    <phoneticPr fontId="1" type="noConversion"/>
  </si>
  <si>
    <t>新疆拌面</t>
    <phoneticPr fontId="1" type="noConversion"/>
  </si>
  <si>
    <t>一盘新疆拌面</t>
    <phoneticPr fontId="1" type="noConversion"/>
  </si>
  <si>
    <t>盖浇饭</t>
    <phoneticPr fontId="1" type="noConversion"/>
  </si>
  <si>
    <t>一盘盖浇饭</t>
    <phoneticPr fontId="1" type="noConversion"/>
  </si>
  <si>
    <t>面包</t>
    <phoneticPr fontId="1" type="noConversion"/>
  </si>
  <si>
    <t>一个面包</t>
    <phoneticPr fontId="1" type="noConversion"/>
  </si>
  <si>
    <t>面包</t>
    <phoneticPr fontId="1" type="noConversion"/>
  </si>
  <si>
    <t>燕麦</t>
    <phoneticPr fontId="1" type="noConversion"/>
  </si>
  <si>
    <t>3个牛肉包</t>
    <phoneticPr fontId="1" type="noConversion"/>
  </si>
  <si>
    <t>2袋纯奶</t>
    <phoneticPr fontId="1" type="noConversion"/>
  </si>
  <si>
    <t>香蕉2根</t>
    <phoneticPr fontId="1" type="noConversion"/>
  </si>
  <si>
    <t>4个鸡蛋</t>
    <phoneticPr fontId="1" type="noConversion"/>
  </si>
  <si>
    <t>面包*2</t>
    <phoneticPr fontId="1" type="noConversion"/>
  </si>
  <si>
    <t>重庆小面</t>
    <phoneticPr fontId="1" type="noConversion"/>
  </si>
  <si>
    <t>增肌粉*2</t>
    <phoneticPr fontId="1" type="noConversion"/>
  </si>
  <si>
    <t>蘸水面</t>
    <phoneticPr fontId="1" type="noConversion"/>
  </si>
  <si>
    <t>3勺燕麦</t>
    <phoneticPr fontId="1" type="noConversion"/>
  </si>
  <si>
    <t>2勺增肌粉</t>
    <phoneticPr fontId="1" type="noConversion"/>
  </si>
  <si>
    <t>香蕉4根</t>
    <phoneticPr fontId="1" type="noConversion"/>
  </si>
  <si>
    <t>香蕉4根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</si>
</sst>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L20"/>
  <sheetViews>
    <sheetView topLeftCell="A4" workbookViewId="0">
      <selection activeCell="K13" sqref="K13:L13"/>
    </sheetView>
  </sheetViews>
  <sheetFormatPr defaultRowHeight="13.8" x14ac:dyDescent="0.25"/>
  <cols>
    <col min="4" max="4" width="12.44140625" customWidth="1"/>
    <col min="9" max="9" width="28.6640625" customWidth="1"/>
    <col min="13" max="13" width="11.44140625" customWidth="1"/>
  </cols>
  <sheetData>
    <row r="5" spans="4:12" x14ac:dyDescent="0.25">
      <c r="E5" t="s">
        <v>0</v>
      </c>
      <c r="F5" t="s">
        <v>2</v>
      </c>
      <c r="G5" t="s">
        <v>4</v>
      </c>
      <c r="J5" t="s">
        <v>0</v>
      </c>
      <c r="K5" t="s">
        <v>2</v>
      </c>
      <c r="L5" t="s">
        <v>4</v>
      </c>
    </row>
    <row r="6" spans="4:12" x14ac:dyDescent="0.25">
      <c r="D6" t="s">
        <v>5</v>
      </c>
      <c r="E6">
        <v>144</v>
      </c>
      <c r="F6">
        <v>13.3</v>
      </c>
      <c r="G6">
        <v>2.8</v>
      </c>
      <c r="I6" t="s">
        <v>30</v>
      </c>
      <c r="J6">
        <f>E6/100*53</f>
        <v>76.319999999999993</v>
      </c>
      <c r="K6">
        <f t="shared" ref="K6:L6" si="0">F6/100*53</f>
        <v>7.0490000000000004</v>
      </c>
      <c r="L6">
        <f t="shared" si="0"/>
        <v>1.4839999999999998</v>
      </c>
    </row>
    <row r="7" spans="4:12" x14ac:dyDescent="0.25">
      <c r="D7" t="s">
        <v>8</v>
      </c>
      <c r="E7">
        <v>15</v>
      </c>
      <c r="F7">
        <v>1.9</v>
      </c>
      <c r="G7">
        <v>0</v>
      </c>
      <c r="I7" t="s">
        <v>7</v>
      </c>
      <c r="J7">
        <f>E7/100*300</f>
        <v>45</v>
      </c>
      <c r="K7">
        <f>F7/100*300</f>
        <v>5.7</v>
      </c>
      <c r="L7">
        <f t="shared" ref="L7" si="1">G7/100*60</f>
        <v>0</v>
      </c>
    </row>
    <row r="8" spans="4:12" x14ac:dyDescent="0.25">
      <c r="D8" t="s">
        <v>9</v>
      </c>
      <c r="E8">
        <v>215.96</v>
      </c>
      <c r="F8">
        <v>11.94</v>
      </c>
      <c r="G8">
        <v>32.200000000000003</v>
      </c>
      <c r="I8" t="s">
        <v>10</v>
      </c>
      <c r="J8">
        <v>215.96</v>
      </c>
      <c r="K8">
        <v>11.94</v>
      </c>
      <c r="L8">
        <v>32.200000000000003</v>
      </c>
    </row>
    <row r="9" spans="4:12" x14ac:dyDescent="0.25">
      <c r="D9" t="s">
        <v>11</v>
      </c>
      <c r="E9">
        <v>168.16</v>
      </c>
      <c r="F9">
        <v>7.87</v>
      </c>
      <c r="G9">
        <v>29.13</v>
      </c>
      <c r="I9" t="s">
        <v>12</v>
      </c>
      <c r="J9">
        <f>E9/100*90</f>
        <v>151.34399999999999</v>
      </c>
      <c r="K9">
        <f t="shared" ref="K9:L9" si="2">F9/100*90</f>
        <v>7.0830000000000002</v>
      </c>
      <c r="L9">
        <f t="shared" si="2"/>
        <v>26.216999999999999</v>
      </c>
    </row>
    <row r="10" spans="4:12" x14ac:dyDescent="0.25">
      <c r="D10" t="s">
        <v>13</v>
      </c>
      <c r="E10">
        <v>178.44</v>
      </c>
      <c r="F10">
        <v>17.8</v>
      </c>
      <c r="G10">
        <v>2.42</v>
      </c>
      <c r="I10" t="s">
        <v>14</v>
      </c>
      <c r="J10">
        <f>E10/100*250</f>
        <v>446.1</v>
      </c>
      <c r="K10">
        <f t="shared" ref="K10:L10" si="3">F10/100*250</f>
        <v>44.500000000000007</v>
      </c>
      <c r="L10">
        <f t="shared" si="3"/>
        <v>6.05</v>
      </c>
    </row>
    <row r="11" spans="4:12" x14ac:dyDescent="0.25">
      <c r="D11" t="s">
        <v>15</v>
      </c>
      <c r="E11">
        <v>148.97</v>
      </c>
      <c r="F11">
        <v>4.9000000000000004</v>
      </c>
      <c r="G11">
        <v>22.02</v>
      </c>
      <c r="I11" t="s">
        <v>17</v>
      </c>
      <c r="J11">
        <f>E11*5</f>
        <v>744.85</v>
      </c>
      <c r="K11">
        <f t="shared" ref="K11:L11" si="4">F11*5</f>
        <v>24.5</v>
      </c>
      <c r="L11">
        <f t="shared" si="4"/>
        <v>110.1</v>
      </c>
    </row>
    <row r="12" spans="4:12" x14ac:dyDescent="0.25">
      <c r="D12" t="s">
        <v>16</v>
      </c>
      <c r="E12">
        <v>223</v>
      </c>
      <c r="F12">
        <v>7.4</v>
      </c>
      <c r="G12">
        <v>29.1</v>
      </c>
      <c r="I12" t="s">
        <v>18</v>
      </c>
      <c r="J12">
        <v>223</v>
      </c>
      <c r="K12">
        <v>7.4</v>
      </c>
      <c r="L12">
        <v>29.1</v>
      </c>
    </row>
    <row r="13" spans="4:12" x14ac:dyDescent="0.25">
      <c r="D13" t="s">
        <v>25</v>
      </c>
      <c r="F13">
        <v>63</v>
      </c>
      <c r="G13">
        <v>131</v>
      </c>
      <c r="I13" t="s">
        <v>26</v>
      </c>
      <c r="K13">
        <f>F13/5</f>
        <v>12.6</v>
      </c>
      <c r="L13">
        <f>G13/5</f>
        <v>26.2</v>
      </c>
    </row>
    <row r="14" spans="4:12" x14ac:dyDescent="0.25">
      <c r="D14" t="s">
        <v>29</v>
      </c>
      <c r="E14">
        <v>93</v>
      </c>
      <c r="F14">
        <v>1.4</v>
      </c>
      <c r="G14">
        <v>20.8</v>
      </c>
      <c r="I14" t="s">
        <v>28</v>
      </c>
      <c r="J14">
        <f>E14/100*89</f>
        <v>82.77000000000001</v>
      </c>
      <c r="K14">
        <f t="shared" ref="K14:L14" si="5">F14/100*89</f>
        <v>1.2459999999999998</v>
      </c>
      <c r="L14">
        <f t="shared" si="5"/>
        <v>18.512</v>
      </c>
    </row>
    <row r="15" spans="4:12" x14ac:dyDescent="0.25">
      <c r="D15" t="s">
        <v>31</v>
      </c>
      <c r="E15">
        <v>321</v>
      </c>
      <c r="F15">
        <v>0.4</v>
      </c>
      <c r="G15">
        <v>75.599999999999994</v>
      </c>
      <c r="I15" t="s">
        <v>32</v>
      </c>
      <c r="J15">
        <f>E15/100*5</f>
        <v>16.05</v>
      </c>
      <c r="K15">
        <f t="shared" ref="K15:L15" si="6">F15/100*5</f>
        <v>0.02</v>
      </c>
      <c r="L15">
        <f t="shared" si="6"/>
        <v>3.7799999999999994</v>
      </c>
    </row>
    <row r="16" spans="4:12" x14ac:dyDescent="0.25">
      <c r="D16" t="s">
        <v>34</v>
      </c>
      <c r="E16">
        <v>377</v>
      </c>
      <c r="F16">
        <v>15</v>
      </c>
      <c r="G16">
        <v>61.6</v>
      </c>
      <c r="I16" t="s">
        <v>33</v>
      </c>
      <c r="J16">
        <f>E16/100*12</f>
        <v>45.24</v>
      </c>
      <c r="K16">
        <f t="shared" ref="K16:L16" si="7">F16/100*12</f>
        <v>1.7999999999999998</v>
      </c>
      <c r="L16">
        <f t="shared" si="7"/>
        <v>7.3919999999999995</v>
      </c>
    </row>
    <row r="17" spans="4:12" x14ac:dyDescent="0.25">
      <c r="I17" t="s">
        <v>35</v>
      </c>
      <c r="K17">
        <v>3</v>
      </c>
      <c r="L17">
        <v>4.8</v>
      </c>
    </row>
    <row r="18" spans="4:12" x14ac:dyDescent="0.25">
      <c r="D18" t="s">
        <v>40</v>
      </c>
      <c r="E18">
        <v>128.86000000000001</v>
      </c>
      <c r="F18">
        <v>4.0599999999999996</v>
      </c>
      <c r="G18">
        <v>12.8</v>
      </c>
      <c r="I18" t="s">
        <v>41</v>
      </c>
      <c r="J18">
        <f>E18*3</f>
        <v>386.58000000000004</v>
      </c>
      <c r="K18">
        <f t="shared" ref="K18:L18" si="8">F18*3</f>
        <v>12.18</v>
      </c>
      <c r="L18">
        <f t="shared" si="8"/>
        <v>38.400000000000006</v>
      </c>
    </row>
    <row r="19" spans="4:12" x14ac:dyDescent="0.25">
      <c r="D19" t="s">
        <v>42</v>
      </c>
      <c r="E19">
        <v>142</v>
      </c>
      <c r="F19">
        <v>4.8</v>
      </c>
      <c r="G19">
        <v>17.5</v>
      </c>
      <c r="I19" t="s">
        <v>43</v>
      </c>
      <c r="J19">
        <f>E19*4.5</f>
        <v>639</v>
      </c>
      <c r="K19">
        <f t="shared" ref="K19:L19" si="9">F19*4.5</f>
        <v>21.599999999999998</v>
      </c>
      <c r="L19">
        <f t="shared" si="9"/>
        <v>78.75</v>
      </c>
    </row>
    <row r="20" spans="4:12" x14ac:dyDescent="0.25">
      <c r="D20" t="s">
        <v>44</v>
      </c>
      <c r="E20">
        <v>313</v>
      </c>
      <c r="F20">
        <v>8.3000000000000007</v>
      </c>
      <c r="G20">
        <v>58.1</v>
      </c>
      <c r="I20" t="s">
        <v>45</v>
      </c>
      <c r="J20">
        <f>E20*0.6</f>
        <v>187.79999999999998</v>
      </c>
      <c r="K20">
        <f t="shared" ref="K20:L20" si="10">F20*0.6</f>
        <v>4.9800000000000004</v>
      </c>
      <c r="L20">
        <f t="shared" si="10"/>
        <v>34.86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18"/>
  <sheetViews>
    <sheetView workbookViewId="0">
      <selection activeCell="D14" sqref="D14:E14"/>
    </sheetView>
  </sheetViews>
  <sheetFormatPr defaultRowHeight="13.8" x14ac:dyDescent="0.25"/>
  <cols>
    <col min="3" max="3" width="26.77734375" customWidth="1"/>
  </cols>
  <sheetData>
    <row r="6" spans="3:5" x14ac:dyDescent="0.25">
      <c r="D6" t="s">
        <v>1</v>
      </c>
      <c r="E6" t="s">
        <v>3</v>
      </c>
    </row>
    <row r="7" spans="3:5" x14ac:dyDescent="0.25">
      <c r="C7" t="s">
        <v>6</v>
      </c>
      <c r="D7">
        <f>2*7.049</f>
        <v>14.098000000000001</v>
      </c>
      <c r="E7">
        <f>2*1.484</f>
        <v>2.968</v>
      </c>
    </row>
    <row r="8" spans="3:5" x14ac:dyDescent="0.25">
      <c r="C8" t="s">
        <v>19</v>
      </c>
      <c r="D8">
        <v>5.7</v>
      </c>
      <c r="E8">
        <v>0</v>
      </c>
    </row>
    <row r="9" spans="3:5" x14ac:dyDescent="0.25">
      <c r="C9" t="s">
        <v>20</v>
      </c>
      <c r="D9">
        <f>2*11.94</f>
        <v>23.88</v>
      </c>
      <c r="E9">
        <f>2*32.2</f>
        <v>64.400000000000006</v>
      </c>
    </row>
    <row r="10" spans="3:5" x14ac:dyDescent="0.25">
      <c r="C10" t="s">
        <v>21</v>
      </c>
      <c r="D10">
        <v>7.0830000000000002</v>
      </c>
      <c r="E10">
        <v>26.216999999999999</v>
      </c>
    </row>
    <row r="11" spans="3:5" x14ac:dyDescent="0.25">
      <c r="C11" t="s">
        <v>22</v>
      </c>
      <c r="D11">
        <v>44.500000000000007</v>
      </c>
      <c r="E11">
        <v>6.05</v>
      </c>
    </row>
    <row r="12" spans="3:5" x14ac:dyDescent="0.25">
      <c r="C12" t="s">
        <v>23</v>
      </c>
      <c r="D12">
        <v>24.5</v>
      </c>
      <c r="E12">
        <v>110.1</v>
      </c>
    </row>
    <row r="13" spans="3:5" x14ac:dyDescent="0.25">
      <c r="C13" t="s">
        <v>27</v>
      </c>
      <c r="D13">
        <f>2*12.6</f>
        <v>25.2</v>
      </c>
      <c r="E13">
        <f>2*26.2</f>
        <v>52.4</v>
      </c>
    </row>
    <row r="14" spans="3:5" x14ac:dyDescent="0.25">
      <c r="C14" t="s">
        <v>27</v>
      </c>
      <c r="D14">
        <f>2*12.6</f>
        <v>25.2</v>
      </c>
      <c r="E14">
        <f>2*26.2</f>
        <v>52.4</v>
      </c>
    </row>
    <row r="15" spans="3:5" x14ac:dyDescent="0.25">
      <c r="C15" t="s">
        <v>36</v>
      </c>
      <c r="D15">
        <v>1.2459999999999998</v>
      </c>
      <c r="E15">
        <v>18.512</v>
      </c>
    </row>
    <row r="16" spans="3:5" x14ac:dyDescent="0.25">
      <c r="C16" t="s">
        <v>37</v>
      </c>
      <c r="D16">
        <f>10*0.02</f>
        <v>0.2</v>
      </c>
      <c r="E16">
        <f>10*3.78</f>
        <v>37.799999999999997</v>
      </c>
    </row>
    <row r="17" spans="3:5" x14ac:dyDescent="0.25">
      <c r="C17" t="s">
        <v>38</v>
      </c>
      <c r="D17">
        <f>1.8/12*50</f>
        <v>7.5</v>
      </c>
      <c r="E17">
        <f>7.392/12*50</f>
        <v>30.8</v>
      </c>
    </row>
    <row r="18" spans="3:5" x14ac:dyDescent="0.25">
      <c r="C18" t="s">
        <v>24</v>
      </c>
      <c r="D18">
        <f>SUM(D7:D17)</f>
        <v>179.10699999999997</v>
      </c>
      <c r="E18">
        <f>SUM(E7:E17)</f>
        <v>401.64699999999999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20"/>
  <sheetViews>
    <sheetView workbookViewId="0">
      <selection activeCell="C11" sqref="C11:E12"/>
    </sheetView>
  </sheetViews>
  <sheetFormatPr defaultRowHeight="13.8" x14ac:dyDescent="0.25"/>
  <cols>
    <col min="3" max="3" width="14.5546875" customWidth="1"/>
    <col min="5" max="5" width="16.21875" customWidth="1"/>
  </cols>
  <sheetData>
    <row r="5" spans="3:5" x14ac:dyDescent="0.25">
      <c r="D5" t="s">
        <v>1</v>
      </c>
      <c r="E5" t="s">
        <v>3</v>
      </c>
    </row>
    <row r="6" spans="3:5" x14ac:dyDescent="0.25">
      <c r="C6" t="s">
        <v>51</v>
      </c>
      <c r="D6">
        <f>4*7.049</f>
        <v>28.196000000000002</v>
      </c>
      <c r="E6">
        <f>4*1.484</f>
        <v>5.9359999999999999</v>
      </c>
    </row>
    <row r="7" spans="3:5" x14ac:dyDescent="0.25">
      <c r="C7" t="s">
        <v>48</v>
      </c>
      <c r="D7">
        <f>3*11.94</f>
        <v>35.82</v>
      </c>
      <c r="E7">
        <f>3*32.2</f>
        <v>96.600000000000009</v>
      </c>
    </row>
    <row r="8" spans="3:5" x14ac:dyDescent="0.25">
      <c r="C8" t="s">
        <v>50</v>
      </c>
      <c r="D8">
        <f>2*1.246</f>
        <v>2.492</v>
      </c>
      <c r="E8">
        <f>2*18.512</f>
        <v>37.024000000000001</v>
      </c>
    </row>
    <row r="9" spans="3:5" x14ac:dyDescent="0.25">
      <c r="C9" t="s">
        <v>49</v>
      </c>
      <c r="D9">
        <f>2*3</f>
        <v>6</v>
      </c>
      <c r="E9">
        <f>2*4.8</f>
        <v>9.6</v>
      </c>
    </row>
    <row r="10" spans="3:5" x14ac:dyDescent="0.25">
      <c r="C10" t="s">
        <v>39</v>
      </c>
      <c r="D10">
        <f>3*12.6</f>
        <v>37.799999999999997</v>
      </c>
      <c r="E10">
        <f>3*26.2</f>
        <v>78.599999999999994</v>
      </c>
    </row>
    <row r="11" spans="3:5" x14ac:dyDescent="0.25">
      <c r="C11" t="s">
        <v>40</v>
      </c>
      <c r="D11">
        <v>12.18</v>
      </c>
      <c r="E11">
        <v>38.400000000000006</v>
      </c>
    </row>
    <row r="12" spans="3:5" x14ac:dyDescent="0.25">
      <c r="C12" t="s">
        <v>42</v>
      </c>
      <c r="D12">
        <v>21.599999999999998</v>
      </c>
      <c r="E12">
        <v>78.75</v>
      </c>
    </row>
    <row r="13" spans="3:5" x14ac:dyDescent="0.25">
      <c r="C13" t="s">
        <v>46</v>
      </c>
      <c r="D13">
        <v>4.9800000000000004</v>
      </c>
      <c r="E13">
        <v>34.86</v>
      </c>
    </row>
    <row r="14" spans="3:5" x14ac:dyDescent="0.25">
      <c r="C14" t="s">
        <v>47</v>
      </c>
      <c r="D14">
        <f>1.8/12*50</f>
        <v>7.5</v>
      </c>
      <c r="E14">
        <f>7.392/12*50</f>
        <v>30.8</v>
      </c>
    </row>
    <row r="20" spans="3:5" x14ac:dyDescent="0.25">
      <c r="C20" t="s">
        <v>24</v>
      </c>
      <c r="D20">
        <f>SUM(D6:D14)</f>
        <v>156.56799999999998</v>
      </c>
      <c r="E20">
        <f>SUM(E6:E14)</f>
        <v>410.57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C14" sqref="C14:E14"/>
    </sheetView>
  </sheetViews>
  <sheetFormatPr defaultRowHeight="13.8" x14ac:dyDescent="0.25"/>
  <cols>
    <col min="3" max="3" width="15.441406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51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48</v>
      </c>
      <c r="D5">
        <f>3*11.94</f>
        <v>35.82</v>
      </c>
      <c r="E5">
        <f>3*32.2</f>
        <v>96.600000000000009</v>
      </c>
    </row>
    <row r="6" spans="3:5" x14ac:dyDescent="0.25">
      <c r="C6" t="s">
        <v>50</v>
      </c>
      <c r="D6">
        <f>2*1.246</f>
        <v>2.492</v>
      </c>
      <c r="E6">
        <f>2*18.512</f>
        <v>37.024000000000001</v>
      </c>
    </row>
    <row r="7" spans="3:5" x14ac:dyDescent="0.25">
      <c r="C7" t="s">
        <v>49</v>
      </c>
      <c r="D7">
        <f>2*3</f>
        <v>6</v>
      </c>
      <c r="E7">
        <f>2*4.8</f>
        <v>9.6</v>
      </c>
    </row>
    <row r="8" spans="3:5" x14ac:dyDescent="0.25">
      <c r="C8" t="s">
        <v>52</v>
      </c>
      <c r="D8">
        <f>2*4.98</f>
        <v>9.9600000000000009</v>
      </c>
      <c r="E8">
        <f>2*34.86</f>
        <v>69.72</v>
      </c>
    </row>
    <row r="9" spans="3:5" x14ac:dyDescent="0.25">
      <c r="C9" t="s">
        <v>50</v>
      </c>
      <c r="D9">
        <f>2*1.246</f>
        <v>2.492</v>
      </c>
      <c r="E9">
        <f>2*18.512</f>
        <v>37.024000000000001</v>
      </c>
    </row>
    <row r="10" spans="3:5" x14ac:dyDescent="0.25">
      <c r="C10" t="s">
        <v>53</v>
      </c>
      <c r="D10">
        <f>5*2.72</f>
        <v>13.600000000000001</v>
      </c>
      <c r="E10">
        <f>5*13.76</f>
        <v>68.8</v>
      </c>
    </row>
    <row r="11" spans="3:5" x14ac:dyDescent="0.25">
      <c r="C11" t="s">
        <v>55</v>
      </c>
      <c r="D11">
        <f>3.5*2.7</f>
        <v>9.4500000000000011</v>
      </c>
      <c r="E11">
        <f>2.5*24.2</f>
        <v>60.5</v>
      </c>
    </row>
    <row r="12" spans="3:5" x14ac:dyDescent="0.25">
      <c r="C12" t="s">
        <v>54</v>
      </c>
      <c r="D12">
        <f>2*12.6</f>
        <v>25.2</v>
      </c>
      <c r="E12">
        <f>2*26.2</f>
        <v>52.4</v>
      </c>
    </row>
    <row r="14" spans="3:5" x14ac:dyDescent="0.25">
      <c r="C14" t="s">
        <v>24</v>
      </c>
      <c r="D14">
        <f>SUM(D4:D13)</f>
        <v>133.21000000000004</v>
      </c>
      <c r="E14">
        <f>SUM(E4:E13)</f>
        <v>437.60399999999998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C3" sqref="C3:E14"/>
    </sheetView>
  </sheetViews>
  <sheetFormatPr defaultRowHeight="13.8" x14ac:dyDescent="0.25"/>
  <cols>
    <col min="3" max="3" width="17.7773437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51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48</v>
      </c>
      <c r="D5">
        <f>3*11.94</f>
        <v>35.82</v>
      </c>
      <c r="E5">
        <f>3*32.2</f>
        <v>96.600000000000009</v>
      </c>
    </row>
    <row r="6" spans="3:5" x14ac:dyDescent="0.25">
      <c r="C6" t="s">
        <v>58</v>
      </c>
      <c r="D6">
        <f>4*1.246</f>
        <v>4.984</v>
      </c>
      <c r="E6">
        <f>4*18.512</f>
        <v>74.048000000000002</v>
      </c>
    </row>
    <row r="7" spans="3:5" x14ac:dyDescent="0.25">
      <c r="C7" t="s">
        <v>49</v>
      </c>
      <c r="D7">
        <f>2*3</f>
        <v>6</v>
      </c>
      <c r="E7">
        <f>2*4.8</f>
        <v>9.6</v>
      </c>
    </row>
    <row r="8" spans="3:5" x14ac:dyDescent="0.25">
      <c r="C8" t="s">
        <v>52</v>
      </c>
      <c r="D8">
        <f>2*4.98</f>
        <v>9.9600000000000009</v>
      </c>
      <c r="E8">
        <f>2*34.86</f>
        <v>69.72</v>
      </c>
    </row>
    <row r="9" spans="3:5" x14ac:dyDescent="0.25">
      <c r="C9" t="s">
        <v>40</v>
      </c>
      <c r="D9">
        <v>12.18</v>
      </c>
      <c r="E9">
        <v>38.400000000000006</v>
      </c>
    </row>
    <row r="10" spans="3:5" x14ac:dyDescent="0.25">
      <c r="C10" t="s">
        <v>42</v>
      </c>
      <c r="D10">
        <v>21.599999999999998</v>
      </c>
      <c r="E10">
        <v>78.75</v>
      </c>
    </row>
    <row r="11" spans="3:5" x14ac:dyDescent="0.25">
      <c r="C11" t="s">
        <v>56</v>
      </c>
      <c r="D11">
        <f>3*1.8</f>
        <v>5.4</v>
      </c>
      <c r="E11">
        <f>3*7.392</f>
        <v>22.176000000000002</v>
      </c>
    </row>
    <row r="12" spans="3:5" x14ac:dyDescent="0.25">
      <c r="C12" t="s">
        <v>57</v>
      </c>
      <c r="D12">
        <v>12.6</v>
      </c>
      <c r="E12">
        <v>26.2</v>
      </c>
    </row>
    <row r="14" spans="3:5" x14ac:dyDescent="0.25">
      <c r="C14" t="s">
        <v>24</v>
      </c>
      <c r="D14">
        <f>SUM(D4:D13)</f>
        <v>136.74</v>
      </c>
      <c r="E14">
        <f>SUM(E4:E13)</f>
        <v>421.42999999999995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tabSelected="1" workbookViewId="0"/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51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48</v>
      </c>
      <c r="D5">
        <f>3*11.94</f>
        <v>35.82</v>
      </c>
      <c r="E5">
        <f>3*32.2</f>
        <v>96.600000000000009</v>
      </c>
    </row>
    <row r="6" spans="3:5" x14ac:dyDescent="0.25">
      <c r="C6" t="s">
        <v>59</v>
      </c>
      <c r="D6">
        <f>2*1.246</f>
        <v>2.492</v>
      </c>
      <c r="E6">
        <f>2*18.512</f>
        <v>37.024000000000001</v>
      </c>
    </row>
    <row r="7" spans="3:5" x14ac:dyDescent="0.25">
      <c r="C7" t="s">
        <v>49</v>
      </c>
      <c r="D7">
        <f>2*3</f>
        <v>6</v>
      </c>
      <c r="E7">
        <f>2*4.8</f>
        <v>9.6</v>
      </c>
    </row>
    <row r="8" spans="3:5" x14ac:dyDescent="0.25">
      <c r="C8" t="s">
        <v>52</v>
      </c>
      <c r="D8">
        <f>2*4.98</f>
        <v>9.9600000000000009</v>
      </c>
      <c r="E8">
        <f>2*34.86</f>
        <v>69.72</v>
      </c>
    </row>
    <row r="14" spans="3:5" x14ac:dyDescent="0.25">
      <c r="C14" t="s">
        <v>24</v>
      </c>
      <c r="D14">
        <f>SUM(D4:D13)</f>
        <v>82.468000000000018</v>
      </c>
      <c r="E14">
        <f>SUM(E4:E13)</f>
        <v>218.88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参考</vt:lpstr>
      <vt:lpstr>2-12</vt:lpstr>
      <vt:lpstr>2-13</vt:lpstr>
      <vt:lpstr>2-14</vt:lpstr>
      <vt:lpstr>2-15</vt:lpstr>
      <vt:lpstr>2-16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2017-02-15T14:46:22Z</dcterms:modified>
</cp:coreProperties>
</file>