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9215" windowHeight="7410" firstSheet="1" activeTab="7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1" l="1"/>
  <c r="I13" i="21"/>
  <c r="H13" i="21"/>
  <c r="G13" i="21"/>
  <c r="F13" i="21"/>
  <c r="J15" i="21"/>
  <c r="I15" i="21"/>
  <c r="H15" i="21"/>
  <c r="G15" i="21"/>
  <c r="F15" i="21"/>
  <c r="J9" i="21"/>
  <c r="I9" i="21"/>
  <c r="H9" i="21"/>
  <c r="G9" i="21"/>
  <c r="F9" i="21"/>
  <c r="J23" i="21"/>
  <c r="I23" i="21"/>
  <c r="H23" i="21"/>
  <c r="G23" i="21"/>
  <c r="F23" i="21"/>
  <c r="J22" i="21"/>
  <c r="I22" i="21"/>
  <c r="H22" i="21"/>
  <c r="G22" i="21"/>
  <c r="F22" i="21"/>
  <c r="J21" i="21"/>
  <c r="I21" i="21"/>
  <c r="H21" i="21"/>
  <c r="G21" i="21"/>
  <c r="F21" i="21"/>
  <c r="J20" i="21"/>
  <c r="I20" i="21"/>
  <c r="H20" i="21"/>
  <c r="G20" i="21"/>
  <c r="F20" i="21"/>
  <c r="J19" i="21"/>
  <c r="I19" i="21"/>
  <c r="H19" i="21"/>
  <c r="G19" i="21"/>
  <c r="F19" i="21"/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I6" i="15" s="1"/>
  <c r="F5" i="21" s="1"/>
  <c r="I9" i="15" l="1"/>
  <c r="J6" i="15"/>
  <c r="G5" i="21" s="1"/>
  <c r="I7" i="15"/>
  <c r="F6" i="21" s="1"/>
  <c r="E35" i="15"/>
  <c r="D35" i="15"/>
  <c r="C35" i="15"/>
  <c r="E34" i="15"/>
  <c r="D34" i="15"/>
  <c r="C34" i="15"/>
  <c r="E33" i="15"/>
  <c r="D33" i="15"/>
  <c r="C33" i="15"/>
  <c r="E29" i="15"/>
  <c r="D29" i="15"/>
  <c r="C29" i="15"/>
  <c r="E28" i="15"/>
  <c r="D28" i="15"/>
  <c r="C28" i="15"/>
  <c r="E27" i="15"/>
  <c r="D27" i="15"/>
  <c r="C27" i="15"/>
  <c r="F10" i="21" l="1"/>
  <c r="F12" i="21"/>
  <c r="F17" i="21" s="1"/>
  <c r="J7" i="15"/>
  <c r="G6" i="21" s="1"/>
  <c r="J9" i="15"/>
  <c r="K6" i="15"/>
  <c r="H5" i="21" s="1"/>
  <c r="I8" i="15"/>
  <c r="I10" i="15" s="1"/>
  <c r="I12" i="15" s="1"/>
  <c r="I14" i="15" s="1"/>
  <c r="I16" i="15" s="1"/>
  <c r="J8" i="15" l="1"/>
  <c r="F25" i="21"/>
  <c r="G10" i="21"/>
  <c r="G12" i="21"/>
  <c r="G17" i="21" s="1"/>
  <c r="J10" i="15"/>
  <c r="J12" i="15" s="1"/>
  <c r="J14" i="15" s="1"/>
  <c r="J16" i="15" s="1"/>
  <c r="L6" i="15"/>
  <c r="I5" i="21" s="1"/>
  <c r="K7" i="15"/>
  <c r="H6" i="21" s="1"/>
  <c r="K9" i="15"/>
  <c r="E16" i="21"/>
  <c r="E15" i="21"/>
  <c r="E23" i="21" s="1"/>
  <c r="E14" i="21"/>
  <c r="E13" i="21"/>
  <c r="E12" i="21"/>
  <c r="E20" i="21" s="1"/>
  <c r="E9" i="21"/>
  <c r="E22" i="21" s="1"/>
  <c r="E8" i="21"/>
  <c r="E7" i="21"/>
  <c r="E6" i="21"/>
  <c r="E21" i="21" s="1"/>
  <c r="E5" i="21"/>
  <c r="E19" i="21" s="1"/>
  <c r="D16" i="21"/>
  <c r="D15" i="21"/>
  <c r="D23" i="21" s="1"/>
  <c r="D14" i="21"/>
  <c r="D13" i="21"/>
  <c r="D12" i="21"/>
  <c r="D20" i="21" s="1"/>
  <c r="D9" i="21"/>
  <c r="D22" i="21" s="1"/>
  <c r="D8" i="21"/>
  <c r="D7" i="21"/>
  <c r="D6" i="21"/>
  <c r="D21" i="21" s="1"/>
  <c r="D5" i="21"/>
  <c r="D19" i="21" s="1"/>
  <c r="C16" i="21"/>
  <c r="C15" i="21"/>
  <c r="C23" i="21" s="1"/>
  <c r="C14" i="21"/>
  <c r="C13" i="21"/>
  <c r="C12" i="21"/>
  <c r="C20" i="21" s="1"/>
  <c r="C9" i="21"/>
  <c r="C22" i="21" s="1"/>
  <c r="C8" i="21"/>
  <c r="C7" i="21"/>
  <c r="C6" i="21"/>
  <c r="C21" i="21" s="1"/>
  <c r="C5" i="21"/>
  <c r="C19" i="21" s="1"/>
  <c r="K8" i="15" l="1"/>
  <c r="H10" i="21"/>
  <c r="H12" i="21"/>
  <c r="H17" i="21" s="1"/>
  <c r="G25" i="21"/>
  <c r="K10" i="15"/>
  <c r="K12" i="15" s="1"/>
  <c r="K14" i="15" s="1"/>
  <c r="K16" i="15" s="1"/>
  <c r="E17" i="21"/>
  <c r="E10" i="21"/>
  <c r="D10" i="21"/>
  <c r="D17" i="21"/>
  <c r="M6" i="15"/>
  <c r="J5" i="21" s="1"/>
  <c r="L9" i="15"/>
  <c r="L7" i="15"/>
  <c r="I6" i="21" s="1"/>
  <c r="C17" i="21"/>
  <c r="C10" i="21"/>
  <c r="H25" i="21" l="1"/>
  <c r="L8" i="15"/>
  <c r="L10" i="15" s="1"/>
  <c r="L12" i="15" s="1"/>
  <c r="L14" i="15" s="1"/>
  <c r="L16" i="15" s="1"/>
  <c r="I10" i="21"/>
  <c r="I12" i="21"/>
  <c r="I17" i="21" s="1"/>
  <c r="E25" i="21"/>
  <c r="M9" i="15"/>
  <c r="M7" i="15"/>
  <c r="J6" i="21" s="1"/>
  <c r="D25" i="21"/>
  <c r="C25" i="21"/>
  <c r="E15" i="15"/>
  <c r="D15" i="15"/>
  <c r="G15" i="15" s="1"/>
  <c r="C15" i="15"/>
  <c r="E13" i="15"/>
  <c r="D13" i="15"/>
  <c r="C13" i="15"/>
  <c r="E11" i="15"/>
  <c r="D11" i="15"/>
  <c r="C11" i="15"/>
  <c r="E9" i="15"/>
  <c r="D9" i="15"/>
  <c r="C9" i="15"/>
  <c r="E7" i="15"/>
  <c r="D7" i="15"/>
  <c r="G7" i="15" s="1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I25" i="21" l="1"/>
  <c r="M8" i="15"/>
  <c r="M10" i="15" s="1"/>
  <c r="M12" i="15" s="1"/>
  <c r="M14" i="15" s="1"/>
  <c r="M16" i="15" s="1"/>
  <c r="J10" i="21"/>
  <c r="J12" i="21"/>
  <c r="J17" i="21" s="1"/>
  <c r="H7" i="15"/>
  <c r="G13" i="15"/>
  <c r="H15" i="15"/>
  <c r="G11" i="15"/>
  <c r="G9" i="15"/>
  <c r="H11" i="15"/>
  <c r="D8" i="15"/>
  <c r="D10" i="15" s="1"/>
  <c r="H9" i="15"/>
  <c r="H13" i="15"/>
  <c r="E8" i="15"/>
  <c r="E10" i="15" s="1"/>
  <c r="C8" i="15"/>
  <c r="C10" i="15" s="1"/>
  <c r="C12" i="15" s="1"/>
  <c r="C14" i="15" s="1"/>
  <c r="C16" i="15" s="1"/>
  <c r="G6" i="15"/>
  <c r="H6" i="15"/>
  <c r="J25" i="21" l="1"/>
  <c r="G8" i="15"/>
  <c r="H8" i="15"/>
  <c r="E12" i="15"/>
  <c r="H10" i="15"/>
  <c r="D12" i="15"/>
  <c r="G10" i="15"/>
  <c r="G12" i="15" l="1"/>
  <c r="D14" i="15"/>
  <c r="E14" i="15"/>
  <c r="H12" i="15"/>
  <c r="E16" i="15" l="1"/>
  <c r="H14" i="15"/>
  <c r="D16" i="15"/>
  <c r="G16" i="15" s="1"/>
  <c r="G14" i="15"/>
  <c r="H16" i="15" l="1"/>
</calcChain>
</file>

<file path=xl/sharedStrings.xml><?xml version="1.0" encoding="utf-8"?>
<sst xmlns="http://schemas.openxmlformats.org/spreadsheetml/2006/main" count="2035" uniqueCount="137">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</sst>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164" fontId="7" fillId="5" borderId="0" xfId="2" applyFont="1" applyFill="1"/>
    <xf numFmtId="165" fontId="7" fillId="5" borderId="0" xfId="6" applyNumberFormat="1" applyFont="1" applyFill="1"/>
    <xf numFmtId="9" fontId="12" fillId="5" borderId="0" xfId="6" applyFont="1" applyFill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295272</xdr:colOff>
      <xdr:row>18</xdr:row>
      <xdr:rowOff>19050</xdr:rowOff>
    </xdr:from>
    <xdr:to>
      <xdr:col>20</xdr:col>
      <xdr:colOff>323850</xdr:colOff>
      <xdr:row>21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69ECD3-423E-4596-B413-ADE1DBF38B1D}"/>
            </a:ext>
          </a:extLst>
        </xdr:cNvPr>
        <xdr:cNvSpPr/>
      </xdr:nvSpPr>
      <xdr:spPr>
        <a:xfrm>
          <a:off x="7543797" y="2886075"/>
          <a:ext cx="5514978" cy="5048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Calculating</a:t>
          </a:r>
          <a:r>
            <a:rPr lang="en-US" sz="1100" baseline="0">
              <a:solidFill>
                <a:sysClr val="windowText" lastClr="000000"/>
              </a:solidFill>
            </a:rPr>
            <a:t> AVERAGE histoical days and ratios. Applying average figures to the forecast period.</a:t>
          </a:r>
          <a:endParaRPr lang="en-US" sz="1100"/>
        </a:p>
      </xdr:txBody>
    </xdr:sp>
    <xdr:clientData/>
  </xdr:twoCellAnchor>
  <xdr:twoCellAnchor>
    <xdr:from>
      <xdr:col>10</xdr:col>
      <xdr:colOff>323850</xdr:colOff>
      <xdr:row>19</xdr:row>
      <xdr:rowOff>119063</xdr:rowOff>
    </xdr:from>
    <xdr:to>
      <xdr:col>11</xdr:col>
      <xdr:colOff>295272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B55981-8252-4A8E-9AA9-EDDF466DE553}"/>
            </a:ext>
          </a:extLst>
        </xdr:cNvPr>
        <xdr:cNvCxnSpPr>
          <a:stCxn id="3" idx="1"/>
        </xdr:cNvCxnSpPr>
      </xdr:nvCxnSpPr>
      <xdr:spPr>
        <a:xfrm flipH="1">
          <a:off x="6962775" y="3138488"/>
          <a:ext cx="581022" cy="47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17</xdr:row>
      <xdr:rowOff>57150</xdr:rowOff>
    </xdr:from>
    <xdr:to>
      <xdr:col>11</xdr:col>
      <xdr:colOff>419100</xdr:colOff>
      <xdr:row>18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36C4B44-1016-415C-92DA-14A7B77CD277}"/>
            </a:ext>
          </a:extLst>
        </xdr:cNvPr>
        <xdr:cNvSpPr/>
      </xdr:nvSpPr>
      <xdr:spPr>
        <a:xfrm>
          <a:off x="7448550" y="27717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  <xdr:twoCellAnchor>
    <xdr:from>
      <xdr:col>11</xdr:col>
      <xdr:colOff>314322</xdr:colOff>
      <xdr:row>10</xdr:row>
      <xdr:rowOff>19050</xdr:rowOff>
    </xdr:from>
    <xdr:to>
      <xdr:col>20</xdr:col>
      <xdr:colOff>342900</xdr:colOff>
      <xdr:row>13</xdr:row>
      <xdr:rowOff>66675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B3C8DBA-6EFC-4DE7-9002-498C7E4A1DE8}"/>
            </a:ext>
          </a:extLst>
        </xdr:cNvPr>
        <xdr:cNvSpPr/>
      </xdr:nvSpPr>
      <xdr:spPr>
        <a:xfrm>
          <a:off x="7562847" y="1657350"/>
          <a:ext cx="5514978" cy="5048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Forecasting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Trade Receivables, Inventory, Other assets, Trade Payables, and Other liabilities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342900</xdr:colOff>
      <xdr:row>11</xdr:row>
      <xdr:rowOff>119063</xdr:rowOff>
    </xdr:from>
    <xdr:to>
      <xdr:col>11</xdr:col>
      <xdr:colOff>314322</xdr:colOff>
      <xdr:row>11</xdr:row>
      <xdr:rowOff>123825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759DC8D-15E9-4655-994E-F00567E9D540}"/>
            </a:ext>
          </a:extLst>
        </xdr:cNvPr>
        <xdr:cNvCxnSpPr>
          <a:stCxn id="7" idx="1"/>
        </xdr:cNvCxnSpPr>
      </xdr:nvCxnSpPr>
      <xdr:spPr>
        <a:xfrm flipH="1">
          <a:off x="6981825" y="1909763"/>
          <a:ext cx="581022" cy="47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9</xdr:row>
      <xdr:rowOff>66675</xdr:rowOff>
    </xdr:from>
    <xdr:to>
      <xdr:col>11</xdr:col>
      <xdr:colOff>438150</xdr:colOff>
      <xdr:row>10</xdr:row>
      <xdr:rowOff>104775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F26090C-D32D-4BE7-ABFB-6D9B98073A4D}"/>
            </a:ext>
          </a:extLst>
        </xdr:cNvPr>
        <xdr:cNvSpPr/>
      </xdr:nvSpPr>
      <xdr:spPr>
        <a:xfrm>
          <a:off x="7467600" y="15430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9"/>
  <sheetViews>
    <sheetView workbookViewId="0">
      <selection activeCell="C3" sqref="C3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5"/>
    </row>
    <row r="3" spans="2:13" s="48" customFormat="1" x14ac:dyDescent="0.2">
      <c r="B3" s="67" t="s">
        <v>124</v>
      </c>
      <c r="C3" s="66" t="s">
        <v>126</v>
      </c>
    </row>
    <row r="4" spans="2:13" x14ac:dyDescent="0.2">
      <c r="I4" s="83" t="s">
        <v>122</v>
      </c>
      <c r="J4" s="83"/>
      <c r="K4" s="83"/>
      <c r="L4" s="83"/>
      <c r="M4" s="83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626.24</v>
      </c>
      <c r="J12" s="16">
        <f t="shared" ref="J12:M12" si="7">SUM(J10:J11)</f>
        <v>645.02719999999999</v>
      </c>
      <c r="K12" s="16">
        <f t="shared" si="7"/>
        <v>664.37801600000012</v>
      </c>
      <c r="L12" s="16">
        <f t="shared" si="7"/>
        <v>684.30935648000013</v>
      </c>
      <c r="M12" s="16">
        <f t="shared" si="7"/>
        <v>704.83863717440022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626.24</v>
      </c>
      <c r="J14" s="16">
        <f t="shared" ref="J14:M14" si="8">SUM(J12:J13)</f>
        <v>645.02719999999999</v>
      </c>
      <c r="K14" s="16">
        <f t="shared" si="8"/>
        <v>664.37801600000012</v>
      </c>
      <c r="L14" s="16">
        <f t="shared" si="8"/>
        <v>684.30935648000013</v>
      </c>
      <c r="M14" s="16">
        <f t="shared" si="8"/>
        <v>704.83863717440022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626.24</v>
      </c>
      <c r="J16" s="18">
        <f t="shared" ref="J16:M16" si="9">SUM(J14:J15)</f>
        <v>645.02719999999999</v>
      </c>
      <c r="K16" s="18">
        <f t="shared" si="9"/>
        <v>664.37801600000012</v>
      </c>
      <c r="L16" s="18">
        <f t="shared" si="9"/>
        <v>684.30935648000013</v>
      </c>
      <c r="M16" s="18">
        <f t="shared" si="9"/>
        <v>704.83863717440022</v>
      </c>
    </row>
    <row r="17" spans="2:13" ht="3.75" customHeight="1" x14ac:dyDescent="0.25">
      <c r="B17" s="12"/>
      <c r="D17" s="10"/>
    </row>
    <row r="18" spans="2:13" ht="15" x14ac:dyDescent="0.25">
      <c r="B18" s="64" t="s">
        <v>123</v>
      </c>
      <c r="C18" s="62"/>
      <c r="D18" s="63"/>
      <c r="E18" s="62"/>
      <c r="F18" s="62"/>
      <c r="G18" s="62"/>
      <c r="H18" s="62"/>
      <c r="I18" s="62"/>
      <c r="J18" s="62"/>
      <c r="K18" s="62"/>
      <c r="L18" s="62"/>
      <c r="M18" s="62"/>
    </row>
    <row r="19" spans="2:13" ht="15" x14ac:dyDescent="0.25">
      <c r="B19" s="62" t="s">
        <v>125</v>
      </c>
      <c r="C19" s="62"/>
      <c r="D19" s="63"/>
      <c r="E19" s="62"/>
      <c r="F19" s="62"/>
      <c r="G19" s="62"/>
      <c r="H19" s="62"/>
      <c r="I19" s="62"/>
      <c r="J19" s="62"/>
      <c r="K19" s="62"/>
      <c r="L19" s="62"/>
      <c r="M19" s="62"/>
    </row>
    <row r="20" spans="2:13" s="48" customFormat="1" ht="15" x14ac:dyDescent="0.25">
      <c r="B20" s="68" t="s">
        <v>131</v>
      </c>
      <c r="C20" s="62"/>
      <c r="D20" s="63"/>
      <c r="E20" s="62"/>
      <c r="F20" s="62"/>
      <c r="G20" s="62"/>
      <c r="H20" s="62"/>
      <c r="I20" s="82">
        <f>VLOOKUP($C$3,$B21:$M23,COLUMNS($B21:I23),FALSE)</f>
        <v>0.03</v>
      </c>
      <c r="J20" s="82">
        <f>VLOOKUP($C$3,$B21:$M23,COLUMNS($B21:J23),FALSE)</f>
        <v>0.03</v>
      </c>
      <c r="K20" s="82">
        <f>VLOOKUP($C$3,$B21:$M23,COLUMNS($B21:K23),FALSE)</f>
        <v>0.03</v>
      </c>
      <c r="L20" s="82">
        <f>VLOOKUP($C$3,$B21:$M23,COLUMNS($B21:L23),FALSE)</f>
        <v>0.03</v>
      </c>
      <c r="M20" s="82">
        <f>VLOOKUP($C$3,$B21:$M23,COLUMNS($B21:M23),FALSE)</f>
        <v>0.03</v>
      </c>
    </row>
    <row r="21" spans="2:13" ht="15" x14ac:dyDescent="0.25">
      <c r="B21" s="62" t="s">
        <v>126</v>
      </c>
      <c r="C21" s="70"/>
      <c r="D21" s="71"/>
      <c r="E21" s="70"/>
      <c r="F21" s="62"/>
      <c r="G21" s="62"/>
      <c r="H21" s="62"/>
      <c r="I21" s="73">
        <v>0.03</v>
      </c>
      <c r="J21" s="73">
        <v>0.03</v>
      </c>
      <c r="K21" s="73">
        <v>0.03</v>
      </c>
      <c r="L21" s="73">
        <v>0.03</v>
      </c>
      <c r="M21" s="73">
        <v>0.03</v>
      </c>
    </row>
    <row r="22" spans="2:13" ht="15" x14ac:dyDescent="0.25">
      <c r="B22" s="62" t="s">
        <v>127</v>
      </c>
      <c r="C22" s="70"/>
      <c r="D22" s="71"/>
      <c r="E22" s="70"/>
      <c r="F22" s="62"/>
      <c r="G22" s="62"/>
      <c r="H22" s="62"/>
      <c r="I22" s="73">
        <v>0.02</v>
      </c>
      <c r="J22" s="73">
        <v>0.02</v>
      </c>
      <c r="K22" s="73">
        <v>0.02</v>
      </c>
      <c r="L22" s="73">
        <v>0.02</v>
      </c>
      <c r="M22" s="73">
        <v>0.02</v>
      </c>
    </row>
    <row r="23" spans="2:13" ht="15" x14ac:dyDescent="0.25">
      <c r="B23" s="62" t="s">
        <v>128</v>
      </c>
      <c r="C23" s="70"/>
      <c r="D23" s="71"/>
      <c r="E23" s="70"/>
      <c r="F23" s="62"/>
      <c r="G23" s="62"/>
      <c r="H23" s="62"/>
      <c r="I23" s="73">
        <v>0.01</v>
      </c>
      <c r="J23" s="73">
        <v>0.01</v>
      </c>
      <c r="K23" s="73">
        <v>0.01</v>
      </c>
      <c r="L23" s="73">
        <v>0.01</v>
      </c>
      <c r="M23" s="73">
        <v>0.01</v>
      </c>
    </row>
    <row r="24" spans="2:13" s="48" customFormat="1" ht="15" x14ac:dyDescent="0.25">
      <c r="B24" s="62"/>
      <c r="C24" s="62"/>
      <c r="D24" s="63"/>
      <c r="E24" s="62"/>
      <c r="F24" s="62"/>
      <c r="G24" s="62"/>
      <c r="H24" s="62"/>
      <c r="I24" s="73"/>
      <c r="J24" s="73"/>
      <c r="K24" s="73"/>
      <c r="L24" s="73"/>
      <c r="M24" s="73"/>
    </row>
    <row r="25" spans="2:13" ht="15" x14ac:dyDescent="0.25">
      <c r="B25" s="62" t="s">
        <v>129</v>
      </c>
      <c r="C25" s="62"/>
      <c r="D25" s="63"/>
      <c r="E25" s="62"/>
      <c r="F25" s="62"/>
      <c r="G25" s="62"/>
      <c r="H25" s="62"/>
      <c r="I25" s="73"/>
      <c r="J25" s="73"/>
      <c r="K25" s="73"/>
      <c r="L25" s="73"/>
      <c r="M25" s="73"/>
    </row>
    <row r="26" spans="2:13" s="48" customFormat="1" ht="15" x14ac:dyDescent="0.25">
      <c r="B26" s="68" t="s">
        <v>131</v>
      </c>
      <c r="C26" s="62"/>
      <c r="D26" s="63"/>
      <c r="E26" s="62"/>
      <c r="F26" s="62"/>
      <c r="G26" s="62"/>
      <c r="H26" s="62"/>
      <c r="I26" s="82">
        <f>VLOOKUP($C$3,$B27:$M29,COLUMNS($B27:I29),FALSE)</f>
        <v>-0.45</v>
      </c>
      <c r="J26" s="82">
        <f>VLOOKUP($C$3,$B27:$M29,COLUMNS($B27:J29),FALSE)</f>
        <v>-0.45</v>
      </c>
      <c r="K26" s="82">
        <f>VLOOKUP($C$3,$B27:$M29,COLUMNS($B27:K29),FALSE)</f>
        <v>-0.45</v>
      </c>
      <c r="L26" s="82">
        <f>VLOOKUP($C$3,$B27:$M29,COLUMNS($B27:L29),FALSE)</f>
        <v>-0.45</v>
      </c>
      <c r="M26" s="82">
        <f>VLOOKUP($C$3,$B27:$M29,COLUMNS($B27:M29),FALSE)</f>
        <v>-0.45</v>
      </c>
    </row>
    <row r="27" spans="2:13" x14ac:dyDescent="0.2">
      <c r="B27" s="62" t="s">
        <v>126</v>
      </c>
      <c r="C27" s="73">
        <f t="shared" ref="C27:E29" si="10">C$7/C$6</f>
        <v>-0.47946611909650921</v>
      </c>
      <c r="D27" s="73">
        <f t="shared" si="10"/>
        <v>-0.46347184986595175</v>
      </c>
      <c r="E27" s="73">
        <f t="shared" si="10"/>
        <v>-0.44967105263157897</v>
      </c>
      <c r="F27" s="62"/>
      <c r="G27" s="62"/>
      <c r="H27" s="62"/>
      <c r="I27" s="73">
        <v>-0.45</v>
      </c>
      <c r="J27" s="73">
        <v>-0.45</v>
      </c>
      <c r="K27" s="73">
        <v>-0.45</v>
      </c>
      <c r="L27" s="73">
        <v>-0.45</v>
      </c>
      <c r="M27" s="73">
        <v>-0.45</v>
      </c>
    </row>
    <row r="28" spans="2:13" x14ac:dyDescent="0.2">
      <c r="B28" s="62" t="s">
        <v>127</v>
      </c>
      <c r="C28" s="73">
        <f t="shared" si="10"/>
        <v>-0.47946611909650921</v>
      </c>
      <c r="D28" s="73">
        <f t="shared" si="10"/>
        <v>-0.46347184986595175</v>
      </c>
      <c r="E28" s="73">
        <f t="shared" si="10"/>
        <v>-0.44967105263157897</v>
      </c>
      <c r="F28" s="62"/>
      <c r="G28" s="62"/>
      <c r="H28" s="62"/>
      <c r="I28" s="73">
        <v>-0.46</v>
      </c>
      <c r="J28" s="73">
        <v>-0.46</v>
      </c>
      <c r="K28" s="73">
        <v>-0.46</v>
      </c>
      <c r="L28" s="73">
        <v>-0.46</v>
      </c>
      <c r="M28" s="73">
        <v>-0.46</v>
      </c>
    </row>
    <row r="29" spans="2:13" x14ac:dyDescent="0.2">
      <c r="B29" s="62" t="s">
        <v>128</v>
      </c>
      <c r="C29" s="73">
        <f t="shared" si="10"/>
        <v>-0.47946611909650921</v>
      </c>
      <c r="D29" s="73">
        <f t="shared" si="10"/>
        <v>-0.46347184986595175</v>
      </c>
      <c r="E29" s="73">
        <f t="shared" si="10"/>
        <v>-0.44967105263157897</v>
      </c>
      <c r="F29" s="62"/>
      <c r="G29" s="62"/>
      <c r="H29" s="62"/>
      <c r="I29" s="73">
        <v>-0.47</v>
      </c>
      <c r="J29" s="73">
        <v>-0.47</v>
      </c>
      <c r="K29" s="73">
        <v>-0.47</v>
      </c>
      <c r="L29" s="73">
        <v>-0.47</v>
      </c>
      <c r="M29" s="73">
        <v>-0.47</v>
      </c>
    </row>
    <row r="30" spans="2:13" s="48" customFormat="1" ht="15" x14ac:dyDescent="0.25">
      <c r="B30" s="62"/>
      <c r="C30" s="75"/>
      <c r="D30" s="76"/>
      <c r="E30" s="75"/>
      <c r="F30" s="62"/>
      <c r="G30" s="62"/>
      <c r="H30" s="62"/>
      <c r="I30" s="73"/>
      <c r="J30" s="73"/>
      <c r="K30" s="73"/>
      <c r="L30" s="73"/>
      <c r="M30" s="73"/>
    </row>
    <row r="31" spans="2:13" s="12" customFormat="1" ht="15" x14ac:dyDescent="0.25">
      <c r="B31" s="69" t="s">
        <v>130</v>
      </c>
      <c r="C31" s="77"/>
      <c r="D31" s="78"/>
      <c r="E31" s="77"/>
      <c r="F31" s="69"/>
      <c r="G31" s="69"/>
      <c r="H31" s="69"/>
      <c r="I31" s="74"/>
      <c r="J31" s="74"/>
      <c r="K31" s="74"/>
      <c r="L31" s="74"/>
      <c r="M31" s="74"/>
    </row>
    <row r="32" spans="2:13" s="12" customFormat="1" ht="15" x14ac:dyDescent="0.25">
      <c r="B32" s="64" t="s">
        <v>131</v>
      </c>
      <c r="C32" s="77"/>
      <c r="D32" s="78"/>
      <c r="E32" s="77"/>
      <c r="F32" s="69"/>
      <c r="G32" s="69"/>
      <c r="H32" s="69"/>
      <c r="I32" s="82">
        <f>VLOOKUP($C$3,$B33:$M35,COLUMNS($B33:I35),FALSE)</f>
        <v>-0.35</v>
      </c>
      <c r="J32" s="82">
        <f>VLOOKUP($C$3,$B33:$M35,COLUMNS($B33:J35),FALSE)</f>
        <v>-0.35</v>
      </c>
      <c r="K32" s="82">
        <f>VLOOKUP($C$3,$B33:$M35,COLUMNS($B33:K35),FALSE)</f>
        <v>-0.35</v>
      </c>
      <c r="L32" s="82">
        <f>VLOOKUP($C$3,$B33:$M35,COLUMNS($B33:L35),FALSE)</f>
        <v>-0.35</v>
      </c>
      <c r="M32" s="82">
        <f>VLOOKUP($C$3,$B33:$M35,COLUMNS($B33:M35),FALSE)</f>
        <v>-0.35</v>
      </c>
    </row>
    <row r="33" spans="2:13" x14ac:dyDescent="0.2">
      <c r="B33" s="62" t="s">
        <v>126</v>
      </c>
      <c r="C33" s="79">
        <f>C$9/C$6</f>
        <v>-0.41484599589322374</v>
      </c>
      <c r="D33" s="79">
        <f t="shared" ref="D33:E35" si="11">D$9/D$6</f>
        <v>-0.4173391420911528</v>
      </c>
      <c r="E33" s="79">
        <f t="shared" si="11"/>
        <v>-0.35139473684210526</v>
      </c>
      <c r="F33" s="62"/>
      <c r="G33" s="62"/>
      <c r="H33" s="62"/>
      <c r="I33" s="73">
        <v>-0.35</v>
      </c>
      <c r="J33" s="73">
        <v>-0.35</v>
      </c>
      <c r="K33" s="73">
        <v>-0.35</v>
      </c>
      <c r="L33" s="73">
        <v>-0.35</v>
      </c>
      <c r="M33" s="73">
        <v>-0.35</v>
      </c>
    </row>
    <row r="34" spans="2:13" x14ac:dyDescent="0.2">
      <c r="B34" s="62" t="s">
        <v>127</v>
      </c>
      <c r="C34" s="79">
        <f t="shared" ref="C34:C35" si="12">C$9/C$6</f>
        <v>-0.41484599589322374</v>
      </c>
      <c r="D34" s="79">
        <f t="shared" si="11"/>
        <v>-0.4173391420911528</v>
      </c>
      <c r="E34" s="79">
        <f t="shared" si="11"/>
        <v>-0.35139473684210526</v>
      </c>
      <c r="F34" s="62"/>
      <c r="G34" s="62"/>
      <c r="H34" s="62"/>
      <c r="I34" s="73">
        <v>-0.39</v>
      </c>
      <c r="J34" s="73">
        <v>-0.39</v>
      </c>
      <c r="K34" s="73">
        <v>-0.39</v>
      </c>
      <c r="L34" s="73">
        <v>-0.39</v>
      </c>
      <c r="M34" s="73">
        <v>-0.39</v>
      </c>
    </row>
    <row r="35" spans="2:13" x14ac:dyDescent="0.2">
      <c r="B35" s="62" t="s">
        <v>128</v>
      </c>
      <c r="C35" s="79">
        <f t="shared" si="12"/>
        <v>-0.41484599589322374</v>
      </c>
      <c r="D35" s="79">
        <f t="shared" si="11"/>
        <v>-0.4173391420911528</v>
      </c>
      <c r="E35" s="79">
        <f t="shared" si="11"/>
        <v>-0.35139473684210526</v>
      </c>
      <c r="F35" s="62"/>
      <c r="G35" s="62"/>
      <c r="H35" s="62"/>
      <c r="I35" s="73">
        <v>-0.41</v>
      </c>
      <c r="J35" s="73">
        <v>-0.41</v>
      </c>
      <c r="K35" s="73">
        <v>-0.41</v>
      </c>
      <c r="L35" s="73">
        <v>-0.41</v>
      </c>
      <c r="M35" s="73">
        <v>-0.41</v>
      </c>
    </row>
    <row r="36" spans="2:13" ht="15" x14ac:dyDescent="0.25">
      <c r="B36" s="63"/>
      <c r="C36" s="62"/>
      <c r="D36" s="63"/>
      <c r="E36" s="62"/>
      <c r="F36" s="62"/>
      <c r="G36" s="62"/>
      <c r="H36" s="62"/>
      <c r="I36" s="72"/>
      <c r="J36" s="72"/>
      <c r="K36" s="72"/>
      <c r="L36" s="72"/>
      <c r="M36" s="72"/>
    </row>
    <row r="37" spans="2:13" ht="15" x14ac:dyDescent="0.25">
      <c r="B37" s="63"/>
      <c r="C37" s="62"/>
      <c r="D37" s="63"/>
      <c r="E37" s="62"/>
      <c r="F37" s="62"/>
      <c r="G37" s="62"/>
      <c r="H37" s="62"/>
      <c r="I37" s="72"/>
      <c r="J37" s="72"/>
      <c r="K37" s="72"/>
      <c r="L37" s="72"/>
      <c r="M37" s="72"/>
    </row>
    <row r="38" spans="2:13" ht="15" x14ac:dyDescent="0.25">
      <c r="B38" s="63"/>
      <c r="C38" s="62"/>
      <c r="D38" s="63"/>
      <c r="E38" s="62"/>
      <c r="F38" s="62"/>
      <c r="G38" s="62"/>
      <c r="H38" s="62"/>
      <c r="I38" s="72"/>
      <c r="J38" s="72"/>
      <c r="K38" s="72"/>
      <c r="L38" s="72"/>
      <c r="M38" s="72"/>
    </row>
    <row r="39" spans="2:13" ht="15" x14ac:dyDescent="0.25">
      <c r="B39" s="63"/>
      <c r="C39" s="62"/>
      <c r="D39" s="63"/>
      <c r="E39" s="62"/>
      <c r="F39" s="62"/>
      <c r="G39" s="62"/>
      <c r="H39" s="62"/>
      <c r="I39" s="62"/>
      <c r="J39" s="62"/>
      <c r="K39" s="62"/>
      <c r="L39" s="62"/>
      <c r="M39" s="62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  <c r="D444" s="10"/>
    </row>
    <row r="445" spans="2:4" ht="15" x14ac:dyDescent="0.25">
      <c r="B445" s="10"/>
      <c r="D445" s="10"/>
    </row>
    <row r="446" spans="2:4" ht="15" x14ac:dyDescent="0.25">
      <c r="B446" s="10"/>
    </row>
    <row r="447" spans="2:4" ht="15" x14ac:dyDescent="0.25">
      <c r="B447" s="10"/>
    </row>
    <row r="448" spans="2:4" ht="15" x14ac:dyDescent="0.25">
      <c r="B448" s="10"/>
    </row>
    <row r="449" spans="2:2" ht="15" x14ac:dyDescent="0.25">
      <c r="B449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workbookViewId="0">
      <selection activeCell="M22" sqref="M22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10" ht="15.75" x14ac:dyDescent="0.25">
      <c r="B1" s="25" t="s">
        <v>120</v>
      </c>
    </row>
    <row r="2" spans="2:10" ht="15.75" x14ac:dyDescent="0.25">
      <c r="B2" s="25"/>
    </row>
    <row r="3" spans="2:10" x14ac:dyDescent="0.2">
      <c r="F3" s="83" t="s">
        <v>122</v>
      </c>
      <c r="G3" s="83"/>
      <c r="H3" s="83"/>
      <c r="I3" s="83"/>
      <c r="J3" s="83"/>
    </row>
    <row r="4" spans="2:10" s="12" customFormat="1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F19*'P&amp;L'!I6/360</f>
        <v>163.67257936433663</v>
      </c>
      <c r="G5" s="59">
        <f>G19*'P&amp;L'!J6/360</f>
        <v>168.58275674526672</v>
      </c>
      <c r="H5" s="59">
        <f>H19*'P&amp;L'!K6/360</f>
        <v>173.64023944762474</v>
      </c>
      <c r="I5" s="59">
        <f>I19*'P&amp;L'!L6/360</f>
        <v>178.8494466310535</v>
      </c>
      <c r="J5" s="59">
        <f>J19*'P&amp;L'!M6/360</f>
        <v>184.21493002998508</v>
      </c>
    </row>
    <row r="6" spans="2:10" x14ac:dyDescent="0.2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-F21*'P&amp;L'!I$7/360</f>
        <v>97.534303643238303</v>
      </c>
      <c r="G6" s="59">
        <f>-G21*'P&amp;L'!J$7/360</f>
        <v>100.46033275253548</v>
      </c>
      <c r="H6" s="59">
        <f>-H21*'P&amp;L'!K$7/360</f>
        <v>103.47414273511156</v>
      </c>
      <c r="I6" s="59">
        <f>-I21*'P&amp;L'!L$7/360</f>
        <v>106.57836701716488</v>
      </c>
      <c r="J6" s="59">
        <f>-J21*'P&amp;L'!M$7/360</f>
        <v>109.77571802767983</v>
      </c>
    </row>
    <row r="7" spans="2:10" x14ac:dyDescent="0.2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/>
      <c r="G7" s="59"/>
      <c r="H7" s="59"/>
      <c r="I7" s="59"/>
      <c r="J7" s="59"/>
    </row>
    <row r="8" spans="2:10" x14ac:dyDescent="0.2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/>
      <c r="G8" s="59"/>
      <c r="H8" s="59"/>
      <c r="I8" s="59"/>
      <c r="J8" s="59"/>
    </row>
    <row r="9" spans="2:10" x14ac:dyDescent="0.2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F22*'P&amp;L'!I$6</f>
        <v>56.146588971892989</v>
      </c>
      <c r="G9" s="59">
        <f>G22*'P&amp;L'!J$6</f>
        <v>57.830986641049783</v>
      </c>
      <c r="H9" s="59">
        <f>H22*'P&amp;L'!K$6</f>
        <v>59.565916240281283</v>
      </c>
      <c r="I9" s="59">
        <f>I22*'P&amp;L'!L$6</f>
        <v>61.352893727489722</v>
      </c>
      <c r="J9" s="59">
        <f>J22*'P&amp;L'!M$6</f>
        <v>63.193480539314415</v>
      </c>
    </row>
    <row r="10" spans="2:10" s="59" customFormat="1" ht="12.75" thickBot="1" x14ac:dyDescent="0.25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317.35347197946788</v>
      </c>
      <c r="G10" s="18">
        <f t="shared" si="0"/>
        <v>326.87407613885199</v>
      </c>
      <c r="H10" s="18">
        <f t="shared" si="0"/>
        <v>336.68029842301758</v>
      </c>
      <c r="I10" s="18">
        <f t="shared" si="0"/>
        <v>346.78070737570812</v>
      </c>
      <c r="J10" s="18">
        <f t="shared" si="0"/>
        <v>357.18412859697929</v>
      </c>
    </row>
    <row r="12" spans="2:10" x14ac:dyDescent="0.2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-F20*'P&amp;L'!I$7/360</f>
        <v>69.868814266268799</v>
      </c>
      <c r="G12" s="59">
        <f>-G20*'P&amp;L'!J$7/360</f>
        <v>71.964878694256868</v>
      </c>
      <c r="H12" s="59">
        <f>-H20*'P&amp;L'!K$7/360</f>
        <v>74.123825055084566</v>
      </c>
      <c r="I12" s="59">
        <f>-I20*'P&amp;L'!L$7/360</f>
        <v>76.347539806737103</v>
      </c>
      <c r="J12" s="59">
        <f>-J20*'P&amp;L'!M$7/360</f>
        <v>78.63796600093923</v>
      </c>
    </row>
    <row r="13" spans="2:10" x14ac:dyDescent="0.2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 x14ac:dyDescent="0.2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/>
      <c r="G14" s="59"/>
      <c r="H14" s="59"/>
      <c r="I14" s="59"/>
      <c r="J14" s="59"/>
    </row>
    <row r="15" spans="2:10" x14ac:dyDescent="0.2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F23*'P&amp;L'!I$6</f>
        <v>45.75366909990403</v>
      </c>
      <c r="G15" s="59">
        <f>G23*'P&amp;L'!J$6</f>
        <v>47.12627917290115</v>
      </c>
      <c r="H15" s="59">
        <f>H23*'P&amp;L'!K$6</f>
        <v>48.540067548088189</v>
      </c>
      <c r="I15" s="59">
        <f>I23*'P&amp;L'!L$6</f>
        <v>49.996269574530835</v>
      </c>
      <c r="J15" s="59">
        <f>J23*'P&amp;L'!M$6</f>
        <v>51.496157661766766</v>
      </c>
    </row>
    <row r="16" spans="2:10" x14ac:dyDescent="0.2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/>
      <c r="G16" s="59"/>
      <c r="H16" s="59"/>
      <c r="I16" s="59"/>
      <c r="J16" s="59"/>
    </row>
    <row r="17" spans="2:10" s="59" customFormat="1" ht="12.75" thickBot="1" x14ac:dyDescent="0.25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144.32248336617283</v>
      </c>
      <c r="G17" s="18">
        <f t="shared" si="2"/>
        <v>147.79115786715801</v>
      </c>
      <c r="H17" s="18">
        <f t="shared" si="2"/>
        <v>151.36389260317276</v>
      </c>
      <c r="I17" s="18">
        <f t="shared" si="2"/>
        <v>155.04380938126792</v>
      </c>
      <c r="J17" s="18">
        <f t="shared" si="2"/>
        <v>158.83412366270599</v>
      </c>
    </row>
    <row r="18" spans="2:10" s="59" customFormat="1" x14ac:dyDescent="0.2"/>
    <row r="19" spans="2:10" s="59" customFormat="1" x14ac:dyDescent="0.2">
      <c r="B19" s="80" t="s">
        <v>132</v>
      </c>
      <c r="C19" s="80">
        <f>C5/'P&amp;L'!C6*360</f>
        <v>17.728952772073921</v>
      </c>
      <c r="D19" s="80">
        <f>D5/'P&amp;L'!D6*360</f>
        <v>18.675603217158177</v>
      </c>
      <c r="E19" s="80">
        <f>E5/'P&amp;L'!E6*360</f>
        <v>20.048684210526318</v>
      </c>
      <c r="F19" s="80">
        <f>AVERAGE($C19:$E19)</f>
        <v>18.817746733252804</v>
      </c>
      <c r="G19" s="80">
        <f t="shared" ref="G19:J23" si="3">AVERAGE($C19:$E19)</f>
        <v>18.817746733252804</v>
      </c>
      <c r="H19" s="80">
        <f t="shared" si="3"/>
        <v>18.817746733252804</v>
      </c>
      <c r="I19" s="80">
        <f t="shared" si="3"/>
        <v>18.817746733252804</v>
      </c>
      <c r="J19" s="80">
        <f t="shared" si="3"/>
        <v>18.817746733252804</v>
      </c>
    </row>
    <row r="20" spans="2:10" s="59" customFormat="1" x14ac:dyDescent="0.2">
      <c r="B20" s="80" t="s">
        <v>133</v>
      </c>
      <c r="C20" s="80">
        <f>-1*C12/'P&amp;L'!C$7*360</f>
        <v>17.473233404710921</v>
      </c>
      <c r="D20" s="80">
        <f>-1*D12/'P&amp;L'!D$7*360</f>
        <v>17.934924078091107</v>
      </c>
      <c r="E20" s="80">
        <f>-1*E12/'P&amp;L'!E$7*360</f>
        <v>18.144842721287493</v>
      </c>
      <c r="F20" s="80">
        <f t="shared" ref="F20:F23" si="4">AVERAGE($C20:$E20)</f>
        <v>17.851000068029837</v>
      </c>
      <c r="G20" s="80">
        <f t="shared" si="3"/>
        <v>17.851000068029837</v>
      </c>
      <c r="H20" s="80">
        <f t="shared" si="3"/>
        <v>17.851000068029837</v>
      </c>
      <c r="I20" s="80">
        <f t="shared" si="3"/>
        <v>17.851000068029837</v>
      </c>
      <c r="J20" s="80">
        <f t="shared" si="3"/>
        <v>17.851000068029837</v>
      </c>
    </row>
    <row r="21" spans="2:10" s="59" customFormat="1" x14ac:dyDescent="0.2">
      <c r="B21" s="80" t="s">
        <v>134</v>
      </c>
      <c r="C21" s="80">
        <f>-1*C6/'P&amp;L'!C$7*360</f>
        <v>21.841541755888645</v>
      </c>
      <c r="D21" s="80">
        <f>-1*D6/'P&amp;L'!D$7*360</f>
        <v>23.94793926247289</v>
      </c>
      <c r="E21" s="80">
        <f>-1*E6/'P&amp;L'!E$7*360</f>
        <v>28.96854425749817</v>
      </c>
      <c r="F21" s="80">
        <f t="shared" si="4"/>
        <v>24.919341758619904</v>
      </c>
      <c r="G21" s="80">
        <f t="shared" si="3"/>
        <v>24.919341758619904</v>
      </c>
      <c r="H21" s="80">
        <f t="shared" si="3"/>
        <v>24.919341758619904</v>
      </c>
      <c r="I21" s="80">
        <f t="shared" si="3"/>
        <v>24.919341758619904</v>
      </c>
      <c r="J21" s="80">
        <f t="shared" si="3"/>
        <v>24.919341758619904</v>
      </c>
    </row>
    <row r="22" spans="2:10" s="59" customFormat="1" x14ac:dyDescent="0.2">
      <c r="B22" s="80" t="s">
        <v>135</v>
      </c>
      <c r="C22" s="81">
        <f>C9/'P&amp;L'!C$6</f>
        <v>1.5708418891170431E-2</v>
      </c>
      <c r="D22" s="81">
        <f>D9/'P&amp;L'!D$6</f>
        <v>1.5717158176943698E-2</v>
      </c>
      <c r="E22" s="81">
        <f>E9/'P&amp;L'!E$6</f>
        <v>2.2368421052631579E-2</v>
      </c>
      <c r="F22" s="81">
        <f t="shared" si="4"/>
        <v>1.7931332706915236E-2</v>
      </c>
      <c r="G22" s="81">
        <f t="shared" si="3"/>
        <v>1.7931332706915236E-2</v>
      </c>
      <c r="H22" s="81">
        <f t="shared" si="3"/>
        <v>1.7931332706915236E-2</v>
      </c>
      <c r="I22" s="81">
        <f t="shared" si="3"/>
        <v>1.7931332706915236E-2</v>
      </c>
      <c r="J22" s="81">
        <f t="shared" si="3"/>
        <v>1.7931332706915236E-2</v>
      </c>
    </row>
    <row r="23" spans="2:10" s="59" customFormat="1" x14ac:dyDescent="0.2">
      <c r="B23" s="80" t="s">
        <v>136</v>
      </c>
      <c r="C23" s="81">
        <f>C15/'P&amp;L'!C$6</f>
        <v>1.6529774127310062E-2</v>
      </c>
      <c r="D23" s="81">
        <f>D15/'P&amp;L'!D$6</f>
        <v>1.4510723860589811E-2</v>
      </c>
      <c r="E23" s="81">
        <f>E15/'P&amp;L'!E$6</f>
        <v>1.2796052631578948E-2</v>
      </c>
      <c r="F23" s="81">
        <f t="shared" si="4"/>
        <v>1.4612183539826273E-2</v>
      </c>
      <c r="G23" s="81">
        <f t="shared" si="3"/>
        <v>1.4612183539826273E-2</v>
      </c>
      <c r="H23" s="81">
        <f t="shared" si="3"/>
        <v>1.4612183539826273E-2</v>
      </c>
      <c r="I23" s="81">
        <f t="shared" si="3"/>
        <v>1.4612183539826273E-2</v>
      </c>
      <c r="J23" s="81">
        <f t="shared" si="3"/>
        <v>1.4612183539826273E-2</v>
      </c>
    </row>
    <row r="24" spans="2:10" s="59" customFormat="1" x14ac:dyDescent="0.2"/>
    <row r="25" spans="2:10" s="59" customFormat="1" x14ac:dyDescent="0.2">
      <c r="B25" s="61" t="s">
        <v>121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173.03098861329505</v>
      </c>
      <c r="G25" s="61">
        <f t="shared" si="5"/>
        <v>179.08291827169398</v>
      </c>
      <c r="H25" s="61">
        <f t="shared" si="5"/>
        <v>185.31640581984482</v>
      </c>
      <c r="I25" s="61">
        <f t="shared" si="5"/>
        <v>191.7368979944402</v>
      </c>
      <c r="J25" s="61">
        <f t="shared" si="5"/>
        <v>198.3500049342733</v>
      </c>
    </row>
    <row r="26" spans="2:10" s="59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2016-11-14T12:14:36Z</dcterms:modified>
</cp:coreProperties>
</file>