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76B5E06B-2C7B-4776-9F52-D79DEA8B34E9}" xr6:coauthVersionLast="38" xr6:coauthVersionMax="38" xr10:uidLastSave="{00000000-0000-0000-0000-000000000000}"/>
  <bookViews>
    <workbookView xWindow="0" yWindow="0" windowWidth="20496" windowHeight="8112" activeTab="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G31" i="154" l="1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G38" i="154"/>
  <c r="G42" i="154"/>
  <c r="G19" i="155"/>
  <c r="G21" i="155" s="1"/>
  <c r="G23" i="155" s="1"/>
  <c r="G44" i="154" l="1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</calcChain>
</file>

<file path=xl/sharedStrings.xml><?xml version="1.0" encoding="utf-8"?>
<sst xmlns="http://schemas.openxmlformats.org/spreadsheetml/2006/main" count="110" uniqueCount="102">
  <si>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</si>
  <si>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</si>
  <si>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</si>
  <si>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</si>
  <si>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</si>
  <si>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</si>
  <si>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</si>
  <si>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</si>
  <si>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</si>
  <si>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</si>
  <si>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</si>
  <si>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</si>
  <si>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</si>
  <si>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</si>
  <si>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</si>
  <si>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</si>
  <si>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</si>
  <si>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</si>
  <si>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</si>
  <si>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</si>
  <si>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</si>
  <si>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</si>
  <si>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</si>
  <si>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</si>
  <si>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</si>
  <si>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</si>
  <si>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</si>
  <si>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</si>
  <si>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</si>
  <si>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</si>
  <si>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</si>
  <si>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</si>
  <si>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</si>
  <si>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</si>
  <si>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</si>
  <si>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</si>
  <si>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</si>
  <si>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</si>
  <si>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</si>
  <si>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</si>
  <si>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</si>
  <si>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</si>
  <si>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</si>
  <si>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</si>
  <si>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</si>
  <si>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</si>
  <si>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</si>
  <si>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</si>
  <si>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</si>
  <si>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</si>
  <si>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</si>
  <si>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</si>
  <si>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</si>
  <si>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</si>
  <si>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</si>
  <si>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</si>
  <si>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</si>
  <si>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</si>
  <si>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</si>
  <si>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</si>
  <si>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</si>
  <si>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</si>
  <si>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</si>
  <si>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</si>
  <si>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</si>
  <si>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</si>
  <si>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</si>
  <si>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</si>
  <si>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</si>
  <si>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</si>
  <si>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</si>
  <si>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</si>
  <si>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</si>
  <si>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</si>
  <si>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</si>
  <si>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</si>
  <si>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</si>
  <si>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</si>
  <si>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</si>
  <si>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2018 H1
Act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</si>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</sst>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4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5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4" fillId="5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5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5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166" fontId="3" fillId="5" borderId="0" xfId="1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2" fontId="11" fillId="3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85</v>
      </c>
      <c r="C9" s="45"/>
    </row>
    <row r="10" spans="2:3" ht="50.4" x14ac:dyDescent="0.25">
      <c r="B10" s="11" t="s">
        <v>86</v>
      </c>
      <c r="C10" s="4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67</v>
      </c>
    </row>
    <row r="3" spans="1:6" ht="13.2" x14ac:dyDescent="0.25">
      <c r="B3" s="8" t="s">
        <v>68</v>
      </c>
      <c r="C3" s="12">
        <v>2</v>
      </c>
      <c r="E3" s="4"/>
      <c r="F3" s="4"/>
    </row>
    <row r="4" spans="1:6" ht="13.2" x14ac:dyDescent="0.25">
      <c r="B4" s="8" t="s">
        <v>97</v>
      </c>
      <c r="C4" s="46" t="s">
        <v>85</v>
      </c>
      <c r="E4" s="4"/>
      <c r="F4" s="4"/>
    </row>
    <row r="5" spans="1:6" x14ac:dyDescent="0.25">
      <c r="B5" s="8" t="s">
        <v>80</v>
      </c>
      <c r="C5" s="43" t="s">
        <v>81</v>
      </c>
    </row>
    <row r="6" spans="1:6" x14ac:dyDescent="0.25">
      <c r="B6" s="8" t="s">
        <v>82</v>
      </c>
      <c r="C6" s="43" t="s">
        <v>83</v>
      </c>
    </row>
    <row r="7" spans="1:6" x14ac:dyDescent="0.25">
      <c r="B7" s="8" t="s">
        <v>98</v>
      </c>
      <c r="C7" s="44">
        <v>3.0700000000000002E-2</v>
      </c>
    </row>
    <row r="8" spans="1:6" x14ac:dyDescent="0.25">
      <c r="B8" s="8" t="s">
        <v>84</v>
      </c>
      <c r="C8" s="15">
        <v>0.05</v>
      </c>
    </row>
    <row r="9" spans="1:6" x14ac:dyDescent="0.25">
      <c r="B9" s="8" t="s">
        <v>99</v>
      </c>
      <c r="C9" s="8">
        <v>0.78</v>
      </c>
    </row>
    <row r="10" spans="1:6" x14ac:dyDescent="0.25">
      <c r="B10" s="8" t="s">
        <v>100</v>
      </c>
      <c r="C10" s="8">
        <v>307.8</v>
      </c>
    </row>
    <row r="11" spans="1:6" x14ac:dyDescent="0.2">
      <c r="B11" s="13" t="s">
        <v>101</v>
      </c>
      <c r="C11" s="14">
        <v>7.4999999999999997E-2</v>
      </c>
    </row>
    <row r="12" spans="1:6" x14ac:dyDescent="0.25">
      <c r="B12" s="8" t="s">
        <v>70</v>
      </c>
      <c r="C12" s="15">
        <v>0.3</v>
      </c>
    </row>
    <row r="13" spans="1:6" x14ac:dyDescent="0.25">
      <c r="B13" s="8" t="s">
        <v>71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>
      <selection activeCell="B14" sqref="B14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3" sqref="G3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73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72</v>
      </c>
      <c r="G3" s="42" t="s">
        <v>79</v>
      </c>
    </row>
    <row r="4" spans="2:7" x14ac:dyDescent="0.25">
      <c r="B4" s="7" t="s">
        <v>69</v>
      </c>
      <c r="C4" s="25">
        <v>3007012</v>
      </c>
      <c r="D4" s="25">
        <v>3740973</v>
      </c>
      <c r="E4" s="25">
        <v>6350766</v>
      </c>
      <c r="F4" s="25">
        <v>9641300</v>
      </c>
      <c r="G4" s="26">
        <v>6092998</v>
      </c>
    </row>
    <row r="5" spans="2:7" x14ac:dyDescent="0.25">
      <c r="B5" s="8" t="s">
        <v>3</v>
      </c>
      <c r="C5" s="27">
        <v>4208</v>
      </c>
      <c r="D5" s="27">
        <v>14477</v>
      </c>
      <c r="E5" s="27">
        <v>181394</v>
      </c>
      <c r="F5" s="27">
        <v>1116266</v>
      </c>
      <c r="G5" s="28">
        <v>784430</v>
      </c>
    </row>
    <row r="6" spans="2:7" x14ac:dyDescent="0.25">
      <c r="B6" s="8" t="s">
        <v>2</v>
      </c>
      <c r="C6" s="27">
        <v>187136</v>
      </c>
      <c r="D6" s="27">
        <v>290575</v>
      </c>
      <c r="E6" s="27">
        <v>467972</v>
      </c>
      <c r="F6" s="27">
        <v>1001185</v>
      </c>
      <c r="G6" s="28">
        <v>533554</v>
      </c>
    </row>
    <row r="7" spans="2:7" x14ac:dyDescent="0.25">
      <c r="B7" s="9" t="s">
        <v>0</v>
      </c>
      <c r="C7" s="29">
        <f>SUM(C4:C6)</f>
        <v>3198356</v>
      </c>
      <c r="D7" s="29">
        <f>SUM(D4:D6)</f>
        <v>4046025</v>
      </c>
      <c r="E7" s="29">
        <f>SUM(E4:E6)</f>
        <v>7000132</v>
      </c>
      <c r="F7" s="29">
        <f>SUM(F4:F6)</f>
        <v>11758751</v>
      </c>
      <c r="G7" s="30">
        <f>SUM(G4:G6)</f>
        <v>7410982</v>
      </c>
    </row>
    <row r="8" spans="2:7" x14ac:dyDescent="0.25">
      <c r="B8" s="8" t="s">
        <v>42</v>
      </c>
      <c r="C8" s="27">
        <v>-2145749</v>
      </c>
      <c r="D8" s="27">
        <v>-2823302</v>
      </c>
      <c r="E8" s="27">
        <v>-4750081</v>
      </c>
      <c r="F8" s="27">
        <v>-7432704</v>
      </c>
      <c r="G8" s="28">
        <v>-4862547</v>
      </c>
    </row>
    <row r="9" spans="2:7" x14ac:dyDescent="0.25">
      <c r="B9" s="8" t="s">
        <v>40</v>
      </c>
      <c r="C9" s="27">
        <v>-4005</v>
      </c>
      <c r="D9" s="27">
        <v>-12287</v>
      </c>
      <c r="E9" s="27">
        <v>-178332</v>
      </c>
      <c r="F9" s="27">
        <v>-874538</v>
      </c>
      <c r="G9" s="28">
        <v>-705636</v>
      </c>
    </row>
    <row r="10" spans="2:7" x14ac:dyDescent="0.25">
      <c r="B10" s="8" t="s">
        <v>41</v>
      </c>
      <c r="C10" s="27">
        <v>-166931</v>
      </c>
      <c r="D10" s="27">
        <v>-286933</v>
      </c>
      <c r="E10" s="27">
        <v>-472462</v>
      </c>
      <c r="F10" s="27">
        <v>-1229022</v>
      </c>
      <c r="G10" s="28">
        <v>-767343</v>
      </c>
    </row>
    <row r="11" spans="2:7" x14ac:dyDescent="0.25">
      <c r="B11" s="9" t="s">
        <v>1</v>
      </c>
      <c r="C11" s="29">
        <f>SUM(C7:C10)</f>
        <v>881671</v>
      </c>
      <c r="D11" s="29">
        <f>SUM(D7:D10)</f>
        <v>923503</v>
      </c>
      <c r="E11" s="29">
        <f>SUM(E7:E10)</f>
        <v>1599257</v>
      </c>
      <c r="F11" s="29">
        <f>SUM(F7:F10)</f>
        <v>2222487</v>
      </c>
      <c r="G11" s="30">
        <f>SUM(G7:G10)</f>
        <v>1075456</v>
      </c>
    </row>
    <row r="12" spans="2:7" x14ac:dyDescent="0.25">
      <c r="B12" s="8" t="s">
        <v>4</v>
      </c>
      <c r="C12" s="27">
        <v>-464700</v>
      </c>
      <c r="D12" s="27">
        <v>-717900</v>
      </c>
      <c r="E12" s="27">
        <v>-834408</v>
      </c>
      <c r="F12" s="27">
        <v>-1378073</v>
      </c>
      <c r="G12" s="28">
        <v>-753225</v>
      </c>
    </row>
    <row r="13" spans="2:7" x14ac:dyDescent="0.25">
      <c r="B13" s="8" t="s">
        <v>33</v>
      </c>
      <c r="C13" s="27">
        <v>-603660</v>
      </c>
      <c r="D13" s="27">
        <v>-922232</v>
      </c>
      <c r="E13" s="27">
        <v>-1432189</v>
      </c>
      <c r="F13" s="27">
        <v>-2476500</v>
      </c>
      <c r="G13" s="28">
        <v>-1437163</v>
      </c>
    </row>
    <row r="14" spans="2:7" x14ac:dyDescent="0.25">
      <c r="B14" s="8" t="s">
        <v>77</v>
      </c>
      <c r="C14" s="27"/>
      <c r="D14" s="27"/>
      <c r="E14" s="27"/>
      <c r="F14" s="27"/>
      <c r="G14" s="28">
        <v>-103434</v>
      </c>
    </row>
    <row r="15" spans="2:7" x14ac:dyDescent="0.25">
      <c r="B15" s="9" t="s">
        <v>43</v>
      </c>
      <c r="C15" s="29">
        <f t="shared" ref="C15:F15" si="0">SUM(C11:C14)</f>
        <v>-186689</v>
      </c>
      <c r="D15" s="29">
        <f t="shared" si="0"/>
        <v>-716629</v>
      </c>
      <c r="E15" s="29">
        <f t="shared" si="0"/>
        <v>-667340</v>
      </c>
      <c r="F15" s="29">
        <f t="shared" si="0"/>
        <v>-1632086</v>
      </c>
      <c r="G15" s="30">
        <f>SUM(G11:G14)</f>
        <v>-1218366</v>
      </c>
    </row>
    <row r="16" spans="2:7" x14ac:dyDescent="0.25">
      <c r="B16" s="8" t="s">
        <v>34</v>
      </c>
      <c r="C16" s="27">
        <v>1126</v>
      </c>
      <c r="D16" s="27">
        <v>1508</v>
      </c>
      <c r="E16" s="27">
        <v>8530</v>
      </c>
      <c r="F16" s="27">
        <v>19686</v>
      </c>
      <c r="G16" s="28">
        <v>10278</v>
      </c>
    </row>
    <row r="17" spans="2:7" x14ac:dyDescent="0.25">
      <c r="B17" s="8" t="s">
        <v>5</v>
      </c>
      <c r="C17" s="27">
        <v>-100886</v>
      </c>
      <c r="D17" s="27">
        <v>-118851</v>
      </c>
      <c r="E17" s="27">
        <v>-198810</v>
      </c>
      <c r="F17" s="27">
        <v>-471259</v>
      </c>
      <c r="G17" s="28">
        <v>-313128</v>
      </c>
    </row>
    <row r="18" spans="2:7" x14ac:dyDescent="0.25">
      <c r="B18" s="8" t="s">
        <v>35</v>
      </c>
      <c r="C18" s="27">
        <v>1813</v>
      </c>
      <c r="D18" s="27">
        <v>-41652</v>
      </c>
      <c r="E18" s="27">
        <v>111272</v>
      </c>
      <c r="F18" s="27">
        <v>-125373</v>
      </c>
      <c r="G18" s="28">
        <v>13195</v>
      </c>
    </row>
    <row r="19" spans="2:7" x14ac:dyDescent="0.25">
      <c r="B19" s="9" t="s">
        <v>44</v>
      </c>
      <c r="C19" s="29">
        <f>SUM(C15:C18)</f>
        <v>-284636</v>
      </c>
      <c r="D19" s="29">
        <f>SUM(D15:D18)</f>
        <v>-875624</v>
      </c>
      <c r="E19" s="29">
        <f>SUM(E15:E18)</f>
        <v>-746348</v>
      </c>
      <c r="F19" s="29">
        <f>SUM(F15:F18)</f>
        <v>-2209032</v>
      </c>
      <c r="G19" s="30">
        <f>SUM(G15:G18)</f>
        <v>-1508021</v>
      </c>
    </row>
    <row r="20" spans="2:7" x14ac:dyDescent="0.25">
      <c r="B20" s="8" t="s">
        <v>6</v>
      </c>
      <c r="C20" s="27">
        <v>-9404</v>
      </c>
      <c r="D20" s="27">
        <v>-13039</v>
      </c>
      <c r="E20" s="27">
        <v>-26698</v>
      </c>
      <c r="F20" s="27">
        <v>-31546</v>
      </c>
      <c r="G20" s="28">
        <v>-19312</v>
      </c>
    </row>
    <row r="21" spans="2:7" x14ac:dyDescent="0.25">
      <c r="B21" s="9" t="s">
        <v>58</v>
      </c>
      <c r="C21" s="29">
        <f>SUM(C19:C20)</f>
        <v>-294040</v>
      </c>
      <c r="D21" s="29">
        <f>SUM(D19:D20)</f>
        <v>-888663</v>
      </c>
      <c r="E21" s="29">
        <f>SUM(E19:E20)</f>
        <v>-773046</v>
      </c>
      <c r="F21" s="29">
        <f>SUM(F19:F20)</f>
        <v>-2240578</v>
      </c>
      <c r="G21" s="30">
        <f>SUM(G19:G20)</f>
        <v>-1527333</v>
      </c>
    </row>
    <row r="22" spans="2:7" s="3" customFormat="1" x14ac:dyDescent="0.25">
      <c r="B22" s="8" t="s">
        <v>59</v>
      </c>
      <c r="C22" s="27">
        <v>0</v>
      </c>
      <c r="D22" s="27">
        <v>0</v>
      </c>
      <c r="E22" s="27">
        <v>98132</v>
      </c>
      <c r="F22" s="27">
        <v>279178</v>
      </c>
      <c r="G22" s="28">
        <v>100243</v>
      </c>
    </row>
    <row r="23" spans="2:7" s="3" customFormat="1" ht="13.8" thickBot="1" x14ac:dyDescent="0.3">
      <c r="B23" s="10" t="s">
        <v>36</v>
      </c>
      <c r="C23" s="31">
        <f>SUM(C21:C22)</f>
        <v>-294040</v>
      </c>
      <c r="D23" s="31">
        <f>SUM(D21:D22)</f>
        <v>-888663</v>
      </c>
      <c r="E23" s="31">
        <f>SUM(E21:E22)</f>
        <v>-674914</v>
      </c>
      <c r="F23" s="31">
        <f>SUM(F21:F22)</f>
        <v>-1961400</v>
      </c>
      <c r="G23" s="32">
        <f>SUM(G21:G22)</f>
        <v>-1427090</v>
      </c>
    </row>
    <row r="25" spans="2:7" x14ac:dyDescent="0.2">
      <c r="B25" s="24" t="s">
        <v>78</v>
      </c>
      <c r="C25" s="23"/>
      <c r="D25" s="23"/>
      <c r="E25" s="23"/>
      <c r="F25" s="23"/>
      <c r="G25" s="23"/>
    </row>
    <row r="26" spans="2:7" x14ac:dyDescent="0.2">
      <c r="B26" s="23" t="s">
        <v>87</v>
      </c>
      <c r="C26" s="33"/>
      <c r="D26" s="33">
        <f t="shared" ref="D26:F28" si="1">D4/C4-1</f>
        <v>0.2440831629537894</v>
      </c>
      <c r="E26" s="33">
        <f t="shared" si="1"/>
        <v>0.69762412078355007</v>
      </c>
      <c r="F26" s="33">
        <f t="shared" si="1"/>
        <v>0.51813182850698647</v>
      </c>
      <c r="G26" s="33"/>
    </row>
    <row r="27" spans="2:7" x14ac:dyDescent="0.2">
      <c r="B27" s="23" t="s">
        <v>88</v>
      </c>
      <c r="C27" s="33"/>
      <c r="D27" s="33">
        <f t="shared" si="1"/>
        <v>2.440351711026616</v>
      </c>
      <c r="E27" s="33">
        <f t="shared" si="1"/>
        <v>11.529805899012226</v>
      </c>
      <c r="F27" s="33">
        <f t="shared" si="1"/>
        <v>5.1538198617374338</v>
      </c>
      <c r="G27" s="33"/>
    </row>
    <row r="28" spans="2:7" x14ac:dyDescent="0.2">
      <c r="B28" s="23" t="s">
        <v>89</v>
      </c>
      <c r="C28" s="33"/>
      <c r="D28" s="33">
        <f t="shared" si="1"/>
        <v>0.55274773426812596</v>
      </c>
      <c r="E28" s="33">
        <f t="shared" si="1"/>
        <v>0.61050331239783184</v>
      </c>
      <c r="F28" s="33">
        <f t="shared" si="1"/>
        <v>1.1394121870539262</v>
      </c>
      <c r="G28" s="33"/>
    </row>
    <row r="29" spans="2:7" x14ac:dyDescent="0.2">
      <c r="B29" s="23" t="s">
        <v>60</v>
      </c>
      <c r="C29" s="33">
        <f>(C4+C8)/C4</f>
        <v>0.28641821183287597</v>
      </c>
      <c r="D29" s="33">
        <f t="shared" ref="D29:G29" si="2">(D4+D8)/D4</f>
        <v>0.24530275946926108</v>
      </c>
      <c r="E29" s="33">
        <f t="shared" si="2"/>
        <v>0.2520459736667986</v>
      </c>
      <c r="F29" s="33">
        <f t="shared" si="2"/>
        <v>0.2290765768101812</v>
      </c>
      <c r="G29" s="33">
        <f t="shared" si="2"/>
        <v>0.20194508516168888</v>
      </c>
    </row>
    <row r="30" spans="2:7" x14ac:dyDescent="0.2">
      <c r="B30" s="23" t="s">
        <v>61</v>
      </c>
      <c r="C30" s="33">
        <f t="shared" ref="C30:G30" si="3">(C5+C9)/C5</f>
        <v>4.8241444866920155E-2</v>
      </c>
      <c r="D30" s="33">
        <f t="shared" si="3"/>
        <v>0.15127443531118326</v>
      </c>
      <c r="E30" s="33">
        <f t="shared" si="3"/>
        <v>1.688038193104513E-2</v>
      </c>
      <c r="F30" s="33">
        <f t="shared" si="3"/>
        <v>0.21655053544585251</v>
      </c>
      <c r="G30" s="33">
        <f t="shared" si="3"/>
        <v>0.10044745866425303</v>
      </c>
    </row>
    <row r="31" spans="2:7" x14ac:dyDescent="0.2">
      <c r="B31" s="23" t="s">
        <v>62</v>
      </c>
      <c r="C31" s="33">
        <f t="shared" ref="C31:G31" si="4">(C6+C10)/C6</f>
        <v>0.10796960499316005</v>
      </c>
      <c r="D31" s="33">
        <f t="shared" si="4"/>
        <v>1.2533769250623763E-2</v>
      </c>
      <c r="E31" s="33">
        <f t="shared" si="4"/>
        <v>-9.5945911293838088E-3</v>
      </c>
      <c r="F31" s="33">
        <f t="shared" si="4"/>
        <v>-0.22756733271073779</v>
      </c>
      <c r="G31" s="33">
        <f t="shared" si="4"/>
        <v>-0.43817308088778267</v>
      </c>
    </row>
    <row r="32" spans="2:7" x14ac:dyDescent="0.2">
      <c r="B32" s="23" t="s">
        <v>63</v>
      </c>
      <c r="C32" s="33">
        <f>(SUM(C4:C6)+SUM(C8:C10))/SUM(C4:C6)</f>
        <v>0.27566380978227567</v>
      </c>
      <c r="D32" s="33">
        <f>(SUM(D4:D6)+SUM(D8:D10))/SUM(D4:D6)</f>
        <v>0.22824945471172323</v>
      </c>
      <c r="E32" s="33">
        <f>(SUM(E4:E6)+SUM(E8:E10))/SUM(E4:E6)</f>
        <v>0.22846097759299397</v>
      </c>
      <c r="F32" s="33">
        <f>(SUM(F4:F6)+SUM(F8:F10))/SUM(F4:F6)</f>
        <v>0.18900706376042831</v>
      </c>
      <c r="G32" s="33">
        <f>(SUM(G4:G6)+SUM(G8:G10))/SUM(G4:G6)</f>
        <v>0.14511653111557957</v>
      </c>
    </row>
    <row r="33" spans="2:7" x14ac:dyDescent="0.2">
      <c r="B33" s="23" t="s">
        <v>57</v>
      </c>
      <c r="C33" s="33">
        <f>C15/C7</f>
        <v>-5.8370300241749197E-2</v>
      </c>
      <c r="D33" s="33">
        <f t="shared" ref="D33:G33" si="5">D15/D7</f>
        <v>-0.17711927138364197</v>
      </c>
      <c r="E33" s="33">
        <f t="shared" si="5"/>
        <v>-9.533248801594027E-2</v>
      </c>
      <c r="F33" s="33">
        <f t="shared" si="5"/>
        <v>-0.13879756446921956</v>
      </c>
      <c r="G33" s="33">
        <f t="shared" si="5"/>
        <v>-0.16440007545558741</v>
      </c>
    </row>
    <row r="34" spans="2:7" x14ac:dyDescent="0.2">
      <c r="B34" s="23" t="s">
        <v>64</v>
      </c>
      <c r="C34" s="33">
        <f>C23/C7</f>
        <v>-9.1934731468291842E-2</v>
      </c>
      <c r="D34" s="33">
        <f t="shared" ref="D34:G34" si="6">D23/D7</f>
        <v>-0.21963853411681836</v>
      </c>
      <c r="E34" s="33">
        <f t="shared" si="6"/>
        <v>-9.6414467612896446E-2</v>
      </c>
      <c r="F34" s="33">
        <f t="shared" si="6"/>
        <v>-0.16680343005817538</v>
      </c>
      <c r="G34" s="33">
        <f t="shared" si="6"/>
        <v>-0.19256422428228809</v>
      </c>
    </row>
    <row r="35" spans="2:7" x14ac:dyDescent="0.2">
      <c r="B35" s="23" t="s">
        <v>55</v>
      </c>
      <c r="C35" s="33">
        <f>C23/'Balance Sheet Input'!C17</f>
        <v>-5.0429907933346216E-2</v>
      </c>
      <c r="D35" s="33">
        <f>D23/'Balance Sheet Input'!D17</f>
        <v>-0.11014746145205113</v>
      </c>
      <c r="E35" s="33">
        <f>E23/'Balance Sheet Input'!E17</f>
        <v>-2.9779021214012873E-2</v>
      </c>
      <c r="F35" s="33">
        <f>F23/'Balance Sheet Input'!F17</f>
        <v>-6.8447898704647764E-2</v>
      </c>
      <c r="G35" s="33">
        <f>G23/'Balance Sheet Input'!G17</f>
        <v>-5.1131852382658542E-2</v>
      </c>
    </row>
    <row r="36" spans="2:7" x14ac:dyDescent="0.2">
      <c r="B36" s="23" t="s">
        <v>56</v>
      </c>
      <c r="C36" s="33">
        <f>C23/'Balance Sheet Input'!C31</f>
        <v>-0.32251483476105341</v>
      </c>
      <c r="D36" s="33">
        <f>D23/'Balance Sheet Input'!D31</f>
        <v>-0.82002373341798129</v>
      </c>
      <c r="E36" s="33">
        <f>E23/'Balance Sheet Input'!E31</f>
        <v>-0.1420001342335255</v>
      </c>
      <c r="F36" s="33">
        <f>F23/'Balance Sheet Input'!F31</f>
        <v>-0.46289544000555077</v>
      </c>
      <c r="G36" s="3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abSelected="1" workbookViewId="0"/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75</v>
      </c>
    </row>
    <row r="3" spans="2:7" ht="24" x14ac:dyDescent="0.25">
      <c r="B3" s="5" t="s">
        <v>37</v>
      </c>
      <c r="C3" s="16" t="s">
        <v>48</v>
      </c>
      <c r="D3" s="16" t="s">
        <v>49</v>
      </c>
      <c r="E3" s="16" t="s">
        <v>50</v>
      </c>
      <c r="F3" s="16" t="s">
        <v>74</v>
      </c>
      <c r="G3" s="19" t="s">
        <v>76</v>
      </c>
    </row>
    <row r="4" spans="2:7" x14ac:dyDescent="0.25">
      <c r="B4" s="8" t="s">
        <v>7</v>
      </c>
      <c r="C4" s="34">
        <v>1905713</v>
      </c>
      <c r="D4" s="34">
        <v>1196908</v>
      </c>
      <c r="E4" s="34">
        <v>3393216</v>
      </c>
      <c r="F4" s="34">
        <v>3367914</v>
      </c>
      <c r="G4" s="35">
        <v>2236424</v>
      </c>
    </row>
    <row r="5" spans="2:7" x14ac:dyDescent="0.25">
      <c r="B5" s="8" t="s">
        <v>39</v>
      </c>
      <c r="C5" s="34">
        <v>17947</v>
      </c>
      <c r="D5" s="34">
        <v>22628</v>
      </c>
      <c r="E5" s="34">
        <v>105519</v>
      </c>
      <c r="F5" s="34">
        <v>155323</v>
      </c>
      <c r="G5" s="35">
        <v>146822</v>
      </c>
    </row>
    <row r="6" spans="2:7" x14ac:dyDescent="0.25">
      <c r="B6" s="8" t="s">
        <v>8</v>
      </c>
      <c r="C6" s="34">
        <v>226604</v>
      </c>
      <c r="D6" s="34">
        <v>168965</v>
      </c>
      <c r="E6" s="34">
        <v>499142</v>
      </c>
      <c r="F6" s="34">
        <v>515381</v>
      </c>
      <c r="G6" s="35">
        <v>569874</v>
      </c>
    </row>
    <row r="7" spans="2:7" x14ac:dyDescent="0.25">
      <c r="B7" s="8" t="s">
        <v>9</v>
      </c>
      <c r="C7" s="34">
        <v>953675</v>
      </c>
      <c r="D7" s="34">
        <v>1277838</v>
      </c>
      <c r="E7" s="34">
        <v>2067454</v>
      </c>
      <c r="F7" s="34">
        <v>2263537</v>
      </c>
      <c r="G7" s="35">
        <v>3324643</v>
      </c>
    </row>
    <row r="8" spans="2:7" x14ac:dyDescent="0.25">
      <c r="B8" s="8" t="s">
        <v>10</v>
      </c>
      <c r="C8" s="34">
        <v>76134</v>
      </c>
      <c r="D8" s="34">
        <v>115667</v>
      </c>
      <c r="E8" s="34">
        <v>194465</v>
      </c>
      <c r="F8" s="34">
        <v>268365</v>
      </c>
      <c r="G8" s="35">
        <v>422034</v>
      </c>
    </row>
    <row r="9" spans="2:7" ht="12" x14ac:dyDescent="0.25">
      <c r="B9" s="9" t="s">
        <v>11</v>
      </c>
      <c r="C9" s="36">
        <f>SUM(C4:C8)</f>
        <v>3180073</v>
      </c>
      <c r="D9" s="36">
        <f>SUM(D4:D8)</f>
        <v>2782006</v>
      </c>
      <c r="E9" s="36">
        <f>SUM(E4:E8)</f>
        <v>6259796</v>
      </c>
      <c r="F9" s="36">
        <f>SUM(F4:F8)</f>
        <v>6570520</v>
      </c>
      <c r="G9" s="37">
        <f>SUM(G4:G8)</f>
        <v>6699797</v>
      </c>
    </row>
    <row r="10" spans="2:7" x14ac:dyDescent="0.25">
      <c r="B10" s="8" t="s">
        <v>12</v>
      </c>
      <c r="C10" s="34">
        <v>766744</v>
      </c>
      <c r="D10" s="34">
        <v>1791403</v>
      </c>
      <c r="E10" s="34">
        <v>3134080</v>
      </c>
      <c r="F10" s="34">
        <v>4116604</v>
      </c>
      <c r="G10" s="35">
        <v>2282047</v>
      </c>
    </row>
    <row r="11" spans="2:7" x14ac:dyDescent="0.25">
      <c r="B11" s="8" t="s">
        <v>13</v>
      </c>
      <c r="C11" s="34">
        <v>0</v>
      </c>
      <c r="D11" s="34">
        <v>0</v>
      </c>
      <c r="E11" s="34">
        <v>5919880</v>
      </c>
      <c r="F11" s="34">
        <v>6347490</v>
      </c>
      <c r="G11" s="35">
        <v>6340031</v>
      </c>
    </row>
    <row r="12" spans="2:7" x14ac:dyDescent="0.25">
      <c r="B12" s="8" t="s">
        <v>14</v>
      </c>
      <c r="C12" s="34">
        <v>1829267</v>
      </c>
      <c r="D12" s="34">
        <v>3403334</v>
      </c>
      <c r="E12" s="34">
        <v>5982957</v>
      </c>
      <c r="F12" s="34">
        <v>10027522</v>
      </c>
      <c r="G12" s="35">
        <v>10969348</v>
      </c>
    </row>
    <row r="13" spans="2:7" x14ac:dyDescent="0.25">
      <c r="B13" s="8" t="s">
        <v>15</v>
      </c>
      <c r="C13" s="34">
        <v>0</v>
      </c>
      <c r="D13" s="34">
        <v>12816</v>
      </c>
      <c r="E13" s="34">
        <v>376145</v>
      </c>
      <c r="F13" s="34">
        <v>361502</v>
      </c>
      <c r="G13" s="35">
        <v>364690</v>
      </c>
    </row>
    <row r="14" spans="2:7" x14ac:dyDescent="0.25">
      <c r="B14" s="8" t="s">
        <v>16</v>
      </c>
      <c r="C14" s="34">
        <v>0</v>
      </c>
      <c r="D14" s="34">
        <v>0</v>
      </c>
      <c r="E14" s="34">
        <v>506302</v>
      </c>
      <c r="F14" s="34">
        <f>456652+60237</f>
        <v>516889</v>
      </c>
      <c r="G14" s="35">
        <v>434841</v>
      </c>
    </row>
    <row r="15" spans="2:7" x14ac:dyDescent="0.25">
      <c r="B15" s="8" t="s">
        <v>17</v>
      </c>
      <c r="C15" s="34">
        <v>11374</v>
      </c>
      <c r="D15" s="34">
        <v>31522</v>
      </c>
      <c r="E15" s="34">
        <v>268165</v>
      </c>
      <c r="F15" s="34">
        <v>441722</v>
      </c>
      <c r="G15" s="35">
        <v>399992</v>
      </c>
    </row>
    <row r="16" spans="2:7" x14ac:dyDescent="0.25">
      <c r="B16" s="8" t="s">
        <v>18</v>
      </c>
      <c r="C16" s="34">
        <v>43209</v>
      </c>
      <c r="D16" s="34">
        <v>46858</v>
      </c>
      <c r="E16" s="34">
        <v>216751</v>
      </c>
      <c r="F16" s="34">
        <v>273123</v>
      </c>
      <c r="G16" s="35">
        <v>419254</v>
      </c>
    </row>
    <row r="17" spans="2:7" ht="12.6" thickBot="1" x14ac:dyDescent="0.3">
      <c r="B17" s="10" t="s">
        <v>19</v>
      </c>
      <c r="C17" s="38">
        <f t="shared" ref="C17:E17" si="0">SUM(C9:C16)</f>
        <v>5830667</v>
      </c>
      <c r="D17" s="38">
        <f t="shared" si="0"/>
        <v>8067939</v>
      </c>
      <c r="E17" s="38">
        <f t="shared" si="0"/>
        <v>22664076</v>
      </c>
      <c r="F17" s="38">
        <f>SUM(F9:F16)</f>
        <v>28655372</v>
      </c>
      <c r="G17" s="39">
        <f>SUM(G9:G16)</f>
        <v>27910000</v>
      </c>
    </row>
    <row r="18" spans="2:7" x14ac:dyDescent="0.25">
      <c r="B18" s="8" t="s">
        <v>20</v>
      </c>
      <c r="C18" s="34">
        <v>777946</v>
      </c>
      <c r="D18" s="34">
        <v>916148</v>
      </c>
      <c r="E18" s="34">
        <v>1860341</v>
      </c>
      <c r="F18" s="34">
        <v>2390250</v>
      </c>
      <c r="G18" s="35">
        <v>3030493</v>
      </c>
    </row>
    <row r="19" spans="2:7" x14ac:dyDescent="0.25">
      <c r="B19" s="8" t="s">
        <v>38</v>
      </c>
      <c r="C19" s="34">
        <v>268883</v>
      </c>
      <c r="D19" s="34">
        <v>422798</v>
      </c>
      <c r="E19" s="34">
        <v>1210028</v>
      </c>
      <c r="F19" s="34">
        <v>1731366</v>
      </c>
      <c r="G19" s="35">
        <v>1814979</v>
      </c>
    </row>
    <row r="20" spans="2:7" x14ac:dyDescent="0.25">
      <c r="B20" s="8" t="s">
        <v>21</v>
      </c>
      <c r="C20" s="34">
        <v>191651</v>
      </c>
      <c r="D20" s="34">
        <v>423961</v>
      </c>
      <c r="E20" s="34">
        <v>763126</v>
      </c>
      <c r="F20" s="34">
        <v>1015253</v>
      </c>
      <c r="G20" s="35">
        <v>576321</v>
      </c>
    </row>
    <row r="21" spans="2:7" x14ac:dyDescent="0.25">
      <c r="B21" s="8" t="s">
        <v>22</v>
      </c>
      <c r="C21" s="34">
        <v>0</v>
      </c>
      <c r="D21" s="34">
        <v>136831</v>
      </c>
      <c r="E21" s="34">
        <v>179504</v>
      </c>
      <c r="F21" s="34">
        <v>787333</v>
      </c>
      <c r="G21" s="35">
        <v>674255</v>
      </c>
    </row>
    <row r="22" spans="2:7" x14ac:dyDescent="0.25">
      <c r="B22" s="8" t="s">
        <v>23</v>
      </c>
      <c r="C22" s="34">
        <v>257587</v>
      </c>
      <c r="D22" s="34">
        <v>283370</v>
      </c>
      <c r="E22" s="34">
        <v>663859</v>
      </c>
      <c r="F22" s="34">
        <v>853919</v>
      </c>
      <c r="G22" s="35">
        <v>942129</v>
      </c>
    </row>
    <row r="23" spans="2:7" x14ac:dyDescent="0.25">
      <c r="B23" s="8" t="s">
        <v>24</v>
      </c>
      <c r="C23" s="34">
        <v>611099</v>
      </c>
      <c r="D23" s="34">
        <v>627927</v>
      </c>
      <c r="E23" s="34">
        <v>984211</v>
      </c>
      <c r="F23" s="34">
        <v>796549</v>
      </c>
      <c r="G23" s="35">
        <v>2103185</v>
      </c>
    </row>
    <row r="24" spans="2:7" x14ac:dyDescent="0.25">
      <c r="B24" s="8" t="s">
        <v>25</v>
      </c>
      <c r="C24" s="34">
        <v>0</v>
      </c>
      <c r="D24" s="34"/>
      <c r="E24" s="34"/>
      <c r="F24" s="27"/>
      <c r="G24" s="28"/>
    </row>
    <row r="25" spans="2:7" x14ac:dyDescent="0.25">
      <c r="B25" s="8" t="s">
        <v>26</v>
      </c>
      <c r="C25" s="34">
        <v>0</v>
      </c>
      <c r="D25" s="34">
        <v>0</v>
      </c>
      <c r="E25" s="34">
        <v>165936</v>
      </c>
      <c r="F25" s="34">
        <v>100000</v>
      </c>
      <c r="G25" s="35">
        <v>0</v>
      </c>
    </row>
    <row r="26" spans="2:7" ht="12" x14ac:dyDescent="0.25">
      <c r="B26" s="9" t="s">
        <v>27</v>
      </c>
      <c r="C26" s="36">
        <v>2107166</v>
      </c>
      <c r="D26" s="36">
        <v>2811035</v>
      </c>
      <c r="E26" s="36">
        <v>5827005</v>
      </c>
      <c r="F26" s="36">
        <f>SUM(F18:F25)</f>
        <v>7674670</v>
      </c>
      <c r="G26" s="37">
        <f>SUM(G18:G25)</f>
        <v>9141362</v>
      </c>
    </row>
    <row r="27" spans="2:7" x14ac:dyDescent="0.25">
      <c r="B27" s="8" t="s">
        <v>28</v>
      </c>
      <c r="C27" s="34"/>
      <c r="D27" s="34"/>
      <c r="E27" s="34"/>
      <c r="F27" s="34"/>
      <c r="G27" s="35"/>
    </row>
    <row r="28" spans="2:7" x14ac:dyDescent="0.25">
      <c r="B28" s="8" t="s">
        <v>16</v>
      </c>
      <c r="C28" s="34">
        <v>1818785</v>
      </c>
      <c r="D28" s="34">
        <v>2021093</v>
      </c>
      <c r="E28" s="34">
        <v>5860049</v>
      </c>
      <c r="F28" s="34">
        <v>9415700</v>
      </c>
      <c r="G28" s="35">
        <v>9513390</v>
      </c>
    </row>
    <row r="29" spans="2:7" x14ac:dyDescent="0.25">
      <c r="B29" s="8" t="s">
        <v>65</v>
      </c>
      <c r="C29" s="27">
        <v>993006</v>
      </c>
      <c r="D29" s="27">
        <v>2152107</v>
      </c>
      <c r="E29" s="27">
        <v>5438936</v>
      </c>
      <c r="F29" s="27">
        <v>6330414</v>
      </c>
      <c r="G29" s="28">
        <f>795820+584857+2607458</f>
        <v>3988135</v>
      </c>
    </row>
    <row r="30" spans="2:7" ht="12" x14ac:dyDescent="0.25">
      <c r="B30" s="18" t="s">
        <v>29</v>
      </c>
      <c r="C30" s="40">
        <f>SUM(C26:C29)</f>
        <v>4918957</v>
      </c>
      <c r="D30" s="40">
        <f>SUM(D26:D29)</f>
        <v>6984235</v>
      </c>
      <c r="E30" s="40">
        <f>SUM(E26:E29)</f>
        <v>17125990</v>
      </c>
      <c r="F30" s="40">
        <f>SUM(F26:F29)</f>
        <v>23420784</v>
      </c>
      <c r="G30" s="41">
        <f>SUM(G26:G29)</f>
        <v>22642887</v>
      </c>
    </row>
    <row r="31" spans="2:7" ht="12" x14ac:dyDescent="0.25">
      <c r="B31" s="18" t="s">
        <v>30</v>
      </c>
      <c r="C31" s="40">
        <v>911710</v>
      </c>
      <c r="D31" s="40">
        <v>1083704</v>
      </c>
      <c r="E31" s="40">
        <v>4752911</v>
      </c>
      <c r="F31" s="40">
        <v>4237242</v>
      </c>
      <c r="G31" s="41">
        <f>3906421+539536</f>
        <v>4445957</v>
      </c>
    </row>
    <row r="32" spans="2:7" x14ac:dyDescent="0.25">
      <c r="B32" s="8" t="s">
        <v>31</v>
      </c>
      <c r="C32" s="34">
        <v>0</v>
      </c>
      <c r="D32" s="34">
        <v>0</v>
      </c>
      <c r="E32" s="34">
        <v>785175</v>
      </c>
      <c r="F32" s="34">
        <v>997346</v>
      </c>
      <c r="G32" s="35">
        <v>821156</v>
      </c>
    </row>
    <row r="33" spans="2:7" ht="12.6" thickBot="1" x14ac:dyDescent="0.3">
      <c r="B33" s="10" t="s">
        <v>32</v>
      </c>
      <c r="C33" s="38">
        <f>C30+C31+C32</f>
        <v>5830667</v>
      </c>
      <c r="D33" s="38">
        <f>D30+D31+D32</f>
        <v>8067939</v>
      </c>
      <c r="E33" s="38">
        <f>E30+E31+E32</f>
        <v>22664076</v>
      </c>
      <c r="F33" s="38">
        <f>F30+F31+F32</f>
        <v>28655372</v>
      </c>
      <c r="G33" s="39">
        <f>G30+G31+G32</f>
        <v>27910000</v>
      </c>
    </row>
    <row r="34" spans="2:7" x14ac:dyDescent="0.25">
      <c r="F34" s="17"/>
    </row>
    <row r="35" spans="2:7" x14ac:dyDescent="0.2">
      <c r="B35" s="22" t="s">
        <v>78</v>
      </c>
      <c r="C35" s="21"/>
      <c r="D35" s="21"/>
      <c r="E35" s="21"/>
      <c r="F35" s="21"/>
      <c r="G35" s="21"/>
    </row>
    <row r="36" spans="2:7" x14ac:dyDescent="0.2">
      <c r="B36" s="22" t="s">
        <v>90</v>
      </c>
      <c r="C36" s="21"/>
      <c r="D36" s="21"/>
      <c r="E36" s="21"/>
      <c r="F36" s="21"/>
      <c r="G36" s="21"/>
    </row>
    <row r="37" spans="2:7" x14ac:dyDescent="0.2">
      <c r="B37" s="20" t="s">
        <v>92</v>
      </c>
      <c r="C37" s="21">
        <f>(C4+C5)/C26</f>
        <v>0.91291336325662054</v>
      </c>
      <c r="D37" s="21">
        <f t="shared" ref="D37:G37" si="1">(D4+D5)/D26</f>
        <v>0.43383878180100921</v>
      </c>
      <c r="E37" s="21">
        <f t="shared" si="1"/>
        <v>0.60043452854425217</v>
      </c>
      <c r="F37" s="21">
        <f t="shared" si="1"/>
        <v>0.45907341944344188</v>
      </c>
      <c r="G37" s="21">
        <f t="shared" si="1"/>
        <v>0.26071016550925341</v>
      </c>
    </row>
    <row r="38" spans="2:7" x14ac:dyDescent="0.2">
      <c r="B38" s="20" t="s">
        <v>93</v>
      </c>
      <c r="C38" s="21">
        <f>C9/C26</f>
        <v>1.5091706111431182</v>
      </c>
      <c r="D38" s="21">
        <f>D9/D26</f>
        <v>0.98967319866170289</v>
      </c>
      <c r="E38" s="21">
        <f>E9/E26</f>
        <v>1.0742733187975642</v>
      </c>
      <c r="F38" s="21">
        <f>F9/F26</f>
        <v>0.8561306219029613</v>
      </c>
      <c r="G38" s="21">
        <f>G9/G26</f>
        <v>0.7329101505880633</v>
      </c>
    </row>
    <row r="39" spans="2:7" x14ac:dyDescent="0.2">
      <c r="B39" s="20" t="s">
        <v>51</v>
      </c>
      <c r="C39" s="21">
        <f>C6/'P&amp;L Input'!C7*360</f>
        <v>25.506053735106413</v>
      </c>
      <c r="D39" s="21">
        <f>D6/'P&amp;L Input'!D7*360</f>
        <v>15.033866572747325</v>
      </c>
      <c r="E39" s="21">
        <f>E6/'P&amp;L Input'!E7*360</f>
        <v>25.66967594325364</v>
      </c>
      <c r="F39" s="21">
        <f>F6/'P&amp;L Input'!F7*360</f>
        <v>15.77864519794662</v>
      </c>
      <c r="G39" s="21">
        <f>G6/'P&amp;L Input'!G7*180</f>
        <v>13.841258823729435</v>
      </c>
    </row>
    <row r="40" spans="2:7" x14ac:dyDescent="0.2">
      <c r="B40" s="20" t="s">
        <v>52</v>
      </c>
      <c r="C40" s="21">
        <f>-C7/SUM('P&amp;L Input'!C8:C10)*360</f>
        <v>148.19580564470351</v>
      </c>
      <c r="D40" s="21">
        <f>-D7/SUM('P&amp;L Input'!D8:D10)*360</f>
        <v>147.32375944829212</v>
      </c>
      <c r="E40" s="21">
        <f>-E7/SUM('P&amp;L Input'!E8:E10)*360</f>
        <v>137.80793667692734</v>
      </c>
      <c r="F40" s="21">
        <f>-F7/SUM('P&amp;L Input'!F8:F10)*360</f>
        <v>85.449953986173199</v>
      </c>
      <c r="G40" s="21">
        <f>-G7/SUM('P&amp;L Input'!G8:G10)*180</f>
        <v>94.457151624032477</v>
      </c>
    </row>
    <row r="41" spans="2:7" x14ac:dyDescent="0.2">
      <c r="B41" s="20" t="s">
        <v>53</v>
      </c>
      <c r="C41" s="21">
        <f>-C18/SUM('P&amp;L Input'!C8:C10)*360</f>
        <v>120.88849368817945</v>
      </c>
      <c r="D41" s="21">
        <f>-D18/SUM('P&amp;L Input'!D8:D10)*360</f>
        <v>105.62400521117225</v>
      </c>
      <c r="E41" s="21">
        <f>-E18/SUM('P&amp;L Input'!E8:E10)*360</f>
        <v>124.00264031291226</v>
      </c>
      <c r="F41" s="21">
        <f>-F18/SUM('P&amp;L Input'!F8:F10)*360</f>
        <v>90.233449912879919</v>
      </c>
      <c r="G41" s="21">
        <f>-G18/SUM('P&amp;L Input'!G8:G10)*180</f>
        <v>86.099992328971581</v>
      </c>
    </row>
    <row r="42" spans="2:7" x14ac:dyDescent="0.2">
      <c r="B42" s="20" t="s">
        <v>54</v>
      </c>
      <c r="C42" s="21">
        <f>C39+C40-C41</f>
        <v>52.813365691630466</v>
      </c>
      <c r="D42" s="21">
        <f>D39+D40-D41</f>
        <v>56.73362080986719</v>
      </c>
      <c r="E42" s="21">
        <f>E39+E40-E41</f>
        <v>39.474972307268729</v>
      </c>
      <c r="F42" s="21">
        <f>F39+F40-F41</f>
        <v>10.995149271239896</v>
      </c>
      <c r="G42" s="21">
        <f>G39+G40-G41</f>
        <v>22.198418118790329</v>
      </c>
    </row>
    <row r="43" spans="2:7" x14ac:dyDescent="0.2">
      <c r="B43" s="22" t="s">
        <v>94</v>
      </c>
      <c r="C43" s="21"/>
      <c r="D43" s="21"/>
      <c r="E43" s="21"/>
      <c r="F43" s="21"/>
      <c r="G43" s="21"/>
    </row>
    <row r="44" spans="2:7" x14ac:dyDescent="0.2">
      <c r="B44" s="20" t="s">
        <v>91</v>
      </c>
      <c r="C44" s="21">
        <f>C17/C30</f>
        <v>1.1853462024571468</v>
      </c>
      <c r="D44" s="21">
        <f t="shared" ref="D44:G44" si="2">D17/D30</f>
        <v>1.1551643093338069</v>
      </c>
      <c r="E44" s="21">
        <f t="shared" si="2"/>
        <v>1.3233731889368148</v>
      </c>
      <c r="F44" s="21">
        <f t="shared" si="2"/>
        <v>1.2235018264119595</v>
      </c>
      <c r="G44" s="21">
        <f t="shared" si="2"/>
        <v>1.23261667118685</v>
      </c>
    </row>
    <row r="45" spans="2:7" x14ac:dyDescent="0.2">
      <c r="B45" s="20" t="s">
        <v>95</v>
      </c>
      <c r="C45" s="47" t="s">
        <v>96</v>
      </c>
      <c r="D45" s="47" t="s">
        <v>96</v>
      </c>
      <c r="E45" s="47" t="s">
        <v>96</v>
      </c>
      <c r="F45" s="47" t="s">
        <v>96</v>
      </c>
      <c r="G45" s="4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2018-11-09T13:15:14Z</dcterms:modified>
</cp:coreProperties>
</file>