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B946A24-C2AB-46DF-9EE5-C95929CD58E6}" xr6:coauthVersionLast="38" xr6:coauthVersionMax="38" xr10:uidLastSave="{00000000-0000-0000-0000-000000000000}"/>
  <bookViews>
    <workbookView xWindow="0" yWindow="0" windowWidth="20496" windowHeight="8112" firstSheet="32" activeTab="32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72" l="1"/>
  <c r="S12" i="172"/>
  <c r="R12" i="172"/>
  <c r="Q12" i="172"/>
  <c r="P12" i="172"/>
  <c r="O12" i="172"/>
  <c r="N12" i="172"/>
  <c r="M12" i="172"/>
  <c r="L12" i="172"/>
  <c r="K12" i="172"/>
  <c r="J12" i="172"/>
  <c r="I12" i="172"/>
  <c r="L11" i="172"/>
  <c r="M11" i="172" s="1"/>
  <c r="N11" i="172" s="1"/>
  <c r="O11" i="172" s="1"/>
  <c r="P11" i="172" s="1"/>
  <c r="Q11" i="172" s="1"/>
  <c r="R11" i="172" s="1"/>
  <c r="S11" i="172" s="1"/>
  <c r="K11" i="172"/>
  <c r="J11" i="172"/>
  <c r="I11" i="172"/>
  <c r="I20" i="172"/>
  <c r="I19" i="172"/>
  <c r="S20" i="172"/>
  <c r="R20" i="172"/>
  <c r="Q20" i="172"/>
  <c r="P20" i="172"/>
  <c r="O20" i="172"/>
  <c r="N20" i="172"/>
  <c r="M20" i="172"/>
  <c r="L20" i="172"/>
  <c r="K20" i="172"/>
  <c r="J20" i="172"/>
  <c r="S19" i="172"/>
  <c r="R19" i="172"/>
  <c r="Q19" i="172"/>
  <c r="P19" i="172"/>
  <c r="O19" i="172"/>
  <c r="N19" i="172"/>
  <c r="M19" i="172"/>
  <c r="L19" i="172"/>
  <c r="K19" i="172"/>
  <c r="J19" i="172"/>
  <c r="H20" i="172"/>
  <c r="H19" i="172"/>
  <c r="S18" i="172"/>
  <c r="R18" i="172"/>
  <c r="Q18" i="172"/>
  <c r="P18" i="172"/>
  <c r="O18" i="172"/>
  <c r="N18" i="172"/>
  <c r="M18" i="172"/>
  <c r="L18" i="172"/>
  <c r="K18" i="172"/>
  <c r="J18" i="172"/>
  <c r="H18" i="172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3" i="177"/>
  <c r="K7" i="168"/>
  <c r="K8" i="168" s="1"/>
  <c r="S6" i="212" l="1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29" i="168"/>
  <c r="N7" i="168" l="1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29" i="168"/>
  <c r="N10" i="168"/>
  <c r="O7" i="168" s="1"/>
  <c r="O8" i="168" l="1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P8" i="168"/>
  <c r="P16" i="178" l="1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I28" i="177" l="1"/>
  <c r="P29" i="168"/>
  <c r="P8" i="178"/>
  <c r="P9" i="178" s="1"/>
  <c r="P20" i="178" s="1"/>
  <c r="P10" i="168"/>
  <c r="I9" i="178"/>
  <c r="I20" i="178" s="1"/>
  <c r="Q7" i="168" l="1"/>
  <c r="P13" i="177"/>
  <c r="J28" i="177"/>
  <c r="I31" i="177"/>
  <c r="I15" i="175"/>
  <c r="Q8" i="168" l="1"/>
  <c r="I10" i="176"/>
  <c r="J31" i="177"/>
  <c r="J15" i="175"/>
  <c r="K28" i="177"/>
  <c r="Q16" i="178" l="1"/>
  <c r="Q23" i="168"/>
  <c r="Q26" i="168" s="1"/>
  <c r="Q9" i="168" s="1"/>
  <c r="Q10" i="168" s="1"/>
  <c r="S23" i="168"/>
  <c r="R23" i="168"/>
  <c r="K31" i="177"/>
  <c r="K15" i="175"/>
  <c r="L28" i="177"/>
  <c r="H10" i="176"/>
  <c r="I11" i="176" l="1"/>
  <c r="I12" i="176" s="1"/>
  <c r="Q13" i="177"/>
  <c r="R7" i="168"/>
  <c r="Q29" i="168"/>
  <c r="Q8" i="178"/>
  <c r="Q9" i="178" s="1"/>
  <c r="Q20" i="178" s="1"/>
  <c r="M28" i="177"/>
  <c r="L31" i="177"/>
  <c r="L15" i="175"/>
  <c r="H11" i="176"/>
  <c r="I14" i="176" l="1"/>
  <c r="R8" i="168"/>
  <c r="N28" i="177"/>
  <c r="M31" i="177"/>
  <c r="M15" i="175"/>
  <c r="H12" i="176"/>
  <c r="R16" i="178" l="1"/>
  <c r="S24" i="168"/>
  <c r="R24" i="168"/>
  <c r="R26" i="168" s="1"/>
  <c r="R9" i="168" s="1"/>
  <c r="H14" i="176"/>
  <c r="I32" i="177" s="1"/>
  <c r="O28" i="177"/>
  <c r="N31" i="177"/>
  <c r="N15" i="175"/>
  <c r="R29" i="168" l="1"/>
  <c r="R8" i="178"/>
  <c r="R9" i="178" s="1"/>
  <c r="R20" i="178" s="1"/>
  <c r="R10" i="168"/>
  <c r="P28" i="177"/>
  <c r="O31" i="177"/>
  <c r="O15" i="175"/>
  <c r="I16" i="175"/>
  <c r="I34" i="177"/>
  <c r="R13" i="177" l="1"/>
  <c r="S7" i="168"/>
  <c r="I19" i="175"/>
  <c r="I18" i="175"/>
  <c r="I24" i="175" s="1"/>
  <c r="I28" i="178"/>
  <c r="H28" i="178"/>
  <c r="Q28" i="177"/>
  <c r="P31" i="177"/>
  <c r="P15" i="175"/>
  <c r="R28" i="177" l="1"/>
  <c r="S8" i="168"/>
  <c r="I31" i="178"/>
  <c r="I32" i="178" s="1"/>
  <c r="J30" i="178" s="1"/>
  <c r="Q31" i="177"/>
  <c r="Q15" i="175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I17" i="177"/>
  <c r="I36" i="177" s="1"/>
  <c r="H34" i="178"/>
  <c r="I34" i="178"/>
  <c r="S29" i="168" l="1"/>
  <c r="S8" i="178"/>
  <c r="R10" i="176"/>
  <c r="M10" i="176"/>
  <c r="L10" i="176"/>
  <c r="Q10" i="176"/>
  <c r="K10" i="176"/>
  <c r="N10" i="176"/>
  <c r="O10" i="176"/>
  <c r="P10" i="176"/>
  <c r="P11" i="176" s="1"/>
  <c r="J10" i="176"/>
  <c r="S10" i="176" l="1"/>
  <c r="S9" i="178"/>
  <c r="S20" i="178" s="1"/>
  <c r="K11" i="176"/>
  <c r="N11" i="176"/>
  <c r="R11" i="176"/>
  <c r="M11" i="176"/>
  <c r="J11" i="176"/>
  <c r="L11" i="176"/>
  <c r="P12" i="176"/>
  <c r="O11" i="176"/>
  <c r="Q11" i="176"/>
  <c r="S11" i="176" l="1"/>
  <c r="P14" i="176"/>
  <c r="N12" i="176"/>
  <c r="S12" i="176"/>
  <c r="R12" i="176"/>
  <c r="Q12" i="176"/>
  <c r="J12" i="176"/>
  <c r="L12" i="176"/>
  <c r="O12" i="176"/>
  <c r="M12" i="176"/>
  <c r="K12" i="176"/>
  <c r="S28" i="177" l="1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<sst xmlns="http://schemas.openxmlformats.org/spreadsheetml/2006/main" count="1071" uniqueCount="302">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</sst>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tabSelected="1" workbookViewId="0">
      <pane xSplit="2" ySplit="10" topLeftCell="D11" activePane="bottomRight" state="frozen"/>
      <selection pane="topRight" activeCell="C1" sqref="C1"/>
      <selection pane="bottomLeft" activeCell="A11" sqref="A11"/>
      <selection pane="bottomRight" activeCell="B1" sqref="B1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S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si="0"/>
        <v>9881.2852067316817</v>
      </c>
      <c r="P11" s="181">
        <f t="shared" si="0"/>
        <v>9881.2852067316817</v>
      </c>
      <c r="Q11" s="181">
        <f t="shared" si="0"/>
        <v>9881.2852067316817</v>
      </c>
      <c r="R11" s="181">
        <f t="shared" si="0"/>
        <v>9881.2852067316817</v>
      </c>
      <c r="S11" s="181">
        <f t="shared" si="0"/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1">-J11*J13</f>
        <v>-713.50424999999996</v>
      </c>
      <c r="K12" s="182">
        <f t="shared" si="1"/>
        <v>-741.09639050487613</v>
      </c>
      <c r="L12" s="182">
        <f t="shared" si="1"/>
        <v>-741.09639050487613</v>
      </c>
      <c r="M12" s="182">
        <f t="shared" si="1"/>
        <v>-741.09639050487613</v>
      </c>
      <c r="N12" s="182">
        <f t="shared" si="1"/>
        <v>-741.09639050487613</v>
      </c>
      <c r="O12" s="182">
        <f t="shared" si="1"/>
        <v>-741.09639050487613</v>
      </c>
      <c r="P12" s="182">
        <f t="shared" si="1"/>
        <v>-741.09639050487613</v>
      </c>
      <c r="Q12" s="182">
        <f t="shared" si="1"/>
        <v>-741.09639050487613</v>
      </c>
      <c r="R12" s="182">
        <f t="shared" si="1"/>
        <v>-741.09639050487613</v>
      </c>
      <c r="S12" s="182">
        <f t="shared" si="1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2">$C$7</f>
        <v>7.4999999999999997E-2</v>
      </c>
      <c r="J13" s="132">
        <f t="shared" si="2"/>
        <v>7.4999999999999997E-2</v>
      </c>
      <c r="K13" s="132">
        <f t="shared" si="2"/>
        <v>7.4999999999999997E-2</v>
      </c>
      <c r="L13" s="132">
        <f t="shared" si="2"/>
        <v>7.4999999999999997E-2</v>
      </c>
      <c r="M13" s="132">
        <f t="shared" si="2"/>
        <v>7.4999999999999997E-2</v>
      </c>
      <c r="N13" s="132">
        <f t="shared" si="2"/>
        <v>7.4999999999999997E-2</v>
      </c>
      <c r="O13" s="132">
        <f t="shared" si="2"/>
        <v>7.4999999999999997E-2</v>
      </c>
      <c r="P13" s="132">
        <f t="shared" si="2"/>
        <v>7.4999999999999997E-2</v>
      </c>
      <c r="Q13" s="132">
        <f t="shared" si="2"/>
        <v>7.4999999999999997E-2</v>
      </c>
      <c r="R13" s="132">
        <f t="shared" si="2"/>
        <v>7.4999999999999997E-2</v>
      </c>
      <c r="S13" s="132">
        <f t="shared" si="2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>IF(H$18&lt;0,-H$18*$C4,0)</f>
        <v>0</v>
      </c>
      <c r="I19" s="181">
        <f>IF(I$18&lt;0,-I$18*$C4,0)</f>
        <v>0</v>
      </c>
      <c r="J19" s="181">
        <f t="shared" ref="J19:S19" si="3">IF(J$18&lt;0,-J$18*$C4,0)</f>
        <v>367.89520673168136</v>
      </c>
      <c r="K19" s="181">
        <f t="shared" si="3"/>
        <v>0</v>
      </c>
      <c r="L19" s="181">
        <f t="shared" si="3"/>
        <v>0</v>
      </c>
      <c r="M19" s="181">
        <f t="shared" si="3"/>
        <v>0</v>
      </c>
      <c r="N19" s="181">
        <f t="shared" si="3"/>
        <v>0</v>
      </c>
      <c r="O19" s="181">
        <f t="shared" si="3"/>
        <v>0</v>
      </c>
      <c r="P19" s="181">
        <f t="shared" si="3"/>
        <v>0</v>
      </c>
      <c r="Q19" s="181">
        <f t="shared" si="3"/>
        <v>0</v>
      </c>
      <c r="R19" s="181">
        <f t="shared" si="3"/>
        <v>0</v>
      </c>
      <c r="S19" s="181">
        <f t="shared" si="3"/>
        <v>0</v>
      </c>
    </row>
    <row r="20" spans="2:19" x14ac:dyDescent="0.2">
      <c r="B20" s="20" t="s">
        <v>116</v>
      </c>
      <c r="G20" s="24"/>
      <c r="H20" s="181">
        <f>IF(H$18&lt;0,-H$18*$C5,0)</f>
        <v>0</v>
      </c>
      <c r="I20" s="181">
        <f>IF(I$18&lt;0,-I$18*$C5,0)</f>
        <v>0</v>
      </c>
      <c r="J20" s="181">
        <f t="shared" ref="J20:S20" si="4">IF(J$18&lt;0,-J$18*$C5,0)</f>
        <v>367.89520673168136</v>
      </c>
      <c r="K20" s="181">
        <f t="shared" si="4"/>
        <v>0</v>
      </c>
      <c r="L20" s="181">
        <f t="shared" si="4"/>
        <v>0</v>
      </c>
      <c r="M20" s="181">
        <f t="shared" si="4"/>
        <v>0</v>
      </c>
      <c r="N20" s="181">
        <f t="shared" si="4"/>
        <v>0</v>
      </c>
      <c r="O20" s="181">
        <f t="shared" si="4"/>
        <v>0</v>
      </c>
      <c r="P20" s="181">
        <f t="shared" si="4"/>
        <v>0</v>
      </c>
      <c r="Q20" s="181">
        <f t="shared" si="4"/>
        <v>0</v>
      </c>
      <c r="R20" s="181">
        <f t="shared" si="4"/>
        <v>0</v>
      </c>
      <c r="S20" s="181">
        <f t="shared" si="4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11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4078.1522100679967</v>
      </c>
      <c r="J5" s="144">
        <f>I5+'Cash Flow'!J28</f>
        <v>3342.361796604634</v>
      </c>
      <c r="K5" s="144">
        <f>J5+'Cash Flow'!K28</f>
        <v>12365.136772825463</v>
      </c>
      <c r="L5" s="144">
        <f>K5+'Cash Flow'!L28</f>
        <v>20164.490993411848</v>
      </c>
      <c r="M5" s="144">
        <f>L5+'Cash Flow'!M28</f>
        <v>29998.346613911348</v>
      </c>
      <c r="N5" s="144">
        <f>M5+'Cash Flow'!N28</f>
        <v>32704.594248101101</v>
      </c>
      <c r="O5" s="144">
        <f>N5+'Cash Flow'!O28</f>
        <v>35720.131207521597</v>
      </c>
      <c r="P5" s="144">
        <f>O5+'Cash Flow'!P28</f>
        <v>37097.313049926568</v>
      </c>
      <c r="Q5" s="144">
        <f>P5+'Cash Flow'!Q28</f>
        <v>38537.137733451571</v>
      </c>
      <c r="R5" s="144">
        <f>Q5+'Cash Flow'!R28</f>
        <v>39043.306466268834</v>
      </c>
      <c r="S5" s="144">
        <f>R5+'Cash Flow'!S28</f>
        <v>39534.580281052426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36947.468415435149</v>
      </c>
      <c r="J17" s="114">
        <f t="shared" si="6"/>
        <v>43409.483315994978</v>
      </c>
      <c r="K17" s="114">
        <f t="shared" si="6"/>
        <v>65809.43938051704</v>
      </c>
      <c r="L17" s="114">
        <f t="shared" si="6"/>
        <v>83030.441773785467</v>
      </c>
      <c r="M17" s="114">
        <f t="shared" si="6"/>
        <v>103687.92480557441</v>
      </c>
      <c r="N17" s="114">
        <f t="shared" si="6"/>
        <v>111902.59006169613</v>
      </c>
      <c r="O17" s="114">
        <f t="shared" si="6"/>
        <v>120810.27238857964</v>
      </c>
      <c r="P17" s="114">
        <f t="shared" si="6"/>
        <v>126999.79239478735</v>
      </c>
      <c r="Q17" s="114">
        <f t="shared" si="6"/>
        <v>133465.7382838245</v>
      </c>
      <c r="R17" s="114">
        <f t="shared" si="6"/>
        <v>138464.49182040387</v>
      </c>
      <c r="S17" s="114">
        <f t="shared" si="6"/>
        <v>143580.26091344334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400.37625000000844</v>
      </c>
      <c r="J36" s="158">
        <f t="shared" si="18"/>
        <v>179.10496275542391</v>
      </c>
      <c r="K36" s="158">
        <f t="shared" si="18"/>
        <v>697.87243610882433</v>
      </c>
      <c r="L36" s="158">
        <f t="shared" si="18"/>
        <v>1216.639909462232</v>
      </c>
      <c r="M36" s="158">
        <f t="shared" si="18"/>
        <v>1735.4073828156543</v>
      </c>
      <c r="N36" s="158">
        <f t="shared" si="18"/>
        <v>2254.1748561690765</v>
      </c>
      <c r="O36" s="158">
        <f t="shared" si="18"/>
        <v>2772.9423295224842</v>
      </c>
      <c r="P36" s="158">
        <f t="shared" si="18"/>
        <v>3291.7098028758919</v>
      </c>
      <c r="Q36" s="158">
        <f t="shared" si="18"/>
        <v>3810.4772762293287</v>
      </c>
      <c r="R36" s="158">
        <f t="shared" si="18"/>
        <v>4329.2447495827219</v>
      </c>
      <c r="S36" s="158">
        <f t="shared" si="18"/>
        <v>4848.012222936115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B1" sqref="B1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1841.7282100679968</v>
      </c>
      <c r="I28" s="175">
        <f t="shared" ref="I28:J28" si="18">SUM(I20:I27)</f>
        <v>-1964.2907899320026</v>
      </c>
      <c r="J28" s="175">
        <f t="shared" si="18"/>
        <v>-735.79041346336271</v>
      </c>
      <c r="K28" s="175">
        <f t="shared" ref="K28:N28" si="19">SUM(K20:K27)</f>
        <v>9022.7749762208296</v>
      </c>
      <c r="L28" s="175">
        <f t="shared" si="19"/>
        <v>7799.3542205863851</v>
      </c>
      <c r="M28" s="175">
        <f t="shared" si="19"/>
        <v>9833.8556204995002</v>
      </c>
      <c r="N28" s="175">
        <f t="shared" si="19"/>
        <v>2706.2476341897545</v>
      </c>
      <c r="O28" s="175">
        <f t="shared" ref="O28:S28" si="20">SUM(O20:O27)</f>
        <v>3015.5369594204949</v>
      </c>
      <c r="P28" s="175">
        <f t="shared" si="20"/>
        <v>1377.1818424049725</v>
      </c>
      <c r="Q28" s="175">
        <f t="shared" si="20"/>
        <v>1439.824683525002</v>
      </c>
      <c r="R28" s="175">
        <f t="shared" si="20"/>
        <v>506.16873281726475</v>
      </c>
      <c r="S28" s="175">
        <f t="shared" si="20"/>
        <v>491.27381478358984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1403.6232100679954</v>
      </c>
      <c r="K30" s="37">
        <f t="shared" si="21"/>
        <v>667.83279660463268</v>
      </c>
      <c r="L30" s="37">
        <f t="shared" si="21"/>
        <v>9690.6077728254622</v>
      </c>
      <c r="M30" s="37">
        <f t="shared" si="21"/>
        <v>17489.961993411845</v>
      </c>
      <c r="N30" s="37">
        <f t="shared" si="21"/>
        <v>27323.817613911346</v>
      </c>
      <c r="O30" s="37">
        <f t="shared" si="21"/>
        <v>30030.065248101098</v>
      </c>
      <c r="P30" s="37">
        <f t="shared" si="21"/>
        <v>33045.602207521595</v>
      </c>
      <c r="Q30" s="37">
        <f t="shared" si="21"/>
        <v>34422.784049926566</v>
      </c>
      <c r="R30" s="37">
        <f t="shared" si="21"/>
        <v>35862.608733451569</v>
      </c>
      <c r="S30" s="37">
        <f t="shared" si="21"/>
        <v>36368.777466268832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1841.7282100679968</v>
      </c>
      <c r="I31" s="37">
        <f t="shared" si="22"/>
        <v>-1964.2907899320026</v>
      </c>
      <c r="J31" s="37">
        <f t="shared" si="22"/>
        <v>-735.79041346336271</v>
      </c>
      <c r="K31" s="37">
        <f t="shared" si="22"/>
        <v>9022.7749762208296</v>
      </c>
      <c r="L31" s="37">
        <f t="shared" ref="L31:N31" si="23">L28</f>
        <v>7799.3542205863851</v>
      </c>
      <c r="M31" s="37">
        <f t="shared" si="23"/>
        <v>9833.8556204995002</v>
      </c>
      <c r="N31" s="37">
        <f t="shared" si="23"/>
        <v>2706.2476341897545</v>
      </c>
      <c r="O31" s="37">
        <f t="shared" ref="O31:S31" si="24">O28</f>
        <v>3015.5369594204949</v>
      </c>
      <c r="P31" s="37">
        <f t="shared" si="24"/>
        <v>1377.1818424049725</v>
      </c>
      <c r="Q31" s="37">
        <f t="shared" si="24"/>
        <v>1439.824683525002</v>
      </c>
      <c r="R31" s="37">
        <f t="shared" si="24"/>
        <v>506.16873281726475</v>
      </c>
      <c r="S31" s="37">
        <f t="shared" si="24"/>
        <v>491.27381478358984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4078.1522100679977</v>
      </c>
      <c r="I32" s="37">
        <f t="shared" si="25"/>
        <v>1403.6232100679954</v>
      </c>
      <c r="J32" s="37">
        <f t="shared" si="25"/>
        <v>667.83279660463268</v>
      </c>
      <c r="K32" s="37">
        <f t="shared" si="25"/>
        <v>9690.6077728254622</v>
      </c>
      <c r="L32" s="37">
        <f t="shared" si="25"/>
        <v>17489.961993411845</v>
      </c>
      <c r="M32" s="37">
        <f t="shared" si="25"/>
        <v>27323.817613911346</v>
      </c>
      <c r="N32" s="37">
        <f t="shared" si="25"/>
        <v>30030.065248101098</v>
      </c>
      <c r="O32" s="37">
        <f t="shared" ref="O32:S32" si="26">O30+O31</f>
        <v>33045.602207521595</v>
      </c>
      <c r="P32" s="37">
        <f t="shared" si="26"/>
        <v>34422.784049926566</v>
      </c>
      <c r="Q32" s="37">
        <f t="shared" si="26"/>
        <v>35862.608733451569</v>
      </c>
      <c r="R32" s="37">
        <f t="shared" si="26"/>
        <v>36368.777466268832</v>
      </c>
      <c r="S32" s="37">
        <f t="shared" si="26"/>
        <v>36860.051281052423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2674.5290000000014</v>
      </c>
      <c r="J34" s="196">
        <f>'Balance Sheet'!J5-J32</f>
        <v>2674.5290000000014</v>
      </c>
      <c r="K34" s="196">
        <f>'Balance Sheet'!K5-K32</f>
        <v>2674.5290000000005</v>
      </c>
      <c r="L34" s="196">
        <f>'Balance Sheet'!L5-L32</f>
        <v>2674.5290000000023</v>
      </c>
      <c r="M34" s="196">
        <f>'Balance Sheet'!M5-M32</f>
        <v>2674.5290000000023</v>
      </c>
      <c r="N34" s="196">
        <f>'Balance Sheet'!N5-N32</f>
        <v>2674.5290000000023</v>
      </c>
      <c r="O34" s="196">
        <f>'Balance Sheet'!O5-O32</f>
        <v>2674.5290000000023</v>
      </c>
      <c r="P34" s="196">
        <f>'Balance Sheet'!P5-P32</f>
        <v>2674.5290000000023</v>
      </c>
      <c r="Q34" s="196">
        <f>'Balance Sheet'!Q5-Q32</f>
        <v>2674.5290000000023</v>
      </c>
      <c r="R34" s="196">
        <f>'Balance Sheet'!R5-R32</f>
        <v>2674.5290000000023</v>
      </c>
      <c r="S34" s="196">
        <f>'Balance Sheet'!S5-S32</f>
        <v>2674.5290000000023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2018-11-09T13:39:38Z</dcterms:modified>
</cp:coreProperties>
</file>