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F17B5FCA-F112-4459-9907-7E2272A5E87E}" xr6:coauthVersionLast="37" xr6:coauthVersionMax="37" xr10:uidLastSave="{00000000-0000-0000-0000-000000000000}"/>
  <bookViews>
    <workbookView xWindow="0" yWindow="0" windowWidth="20496" windowHeight="8112" firstSheet="5" activeTab="8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" i="180" l="1"/>
  <c r="L10" i="180" s="1"/>
  <c r="M10" i="180" s="1"/>
  <c r="N10" i="180" s="1"/>
  <c r="O10" i="180" s="1"/>
  <c r="P10" i="180" s="1"/>
  <c r="Q10" i="180" s="1"/>
  <c r="R10" i="180" s="1"/>
  <c r="S10" i="180" s="1"/>
  <c r="L9" i="180"/>
  <c r="M9" i="180" s="1"/>
  <c r="N9" i="180" s="1"/>
  <c r="O9" i="180" s="1"/>
  <c r="P9" i="180" s="1"/>
  <c r="Q9" i="180" s="1"/>
  <c r="R9" i="180" s="1"/>
  <c r="S9" i="180" s="1"/>
  <c r="K9" i="180"/>
  <c r="S20" i="180"/>
  <c r="R20" i="180"/>
  <c r="Q20" i="180"/>
  <c r="P20" i="180"/>
  <c r="O20" i="180"/>
  <c r="N20" i="180"/>
  <c r="M20" i="180"/>
  <c r="L20" i="180"/>
  <c r="K20" i="180"/>
  <c r="S19" i="180"/>
  <c r="R19" i="180"/>
  <c r="Q19" i="180"/>
  <c r="P19" i="180"/>
  <c r="O19" i="180"/>
  <c r="N19" i="180"/>
  <c r="M19" i="180"/>
  <c r="L19" i="180"/>
  <c r="K19" i="180"/>
  <c r="M8" i="180"/>
  <c r="N8" i="180" s="1"/>
  <c r="O8" i="180" s="1"/>
  <c r="P8" i="180" s="1"/>
  <c r="Q8" i="180" s="1"/>
  <c r="R8" i="180" s="1"/>
  <c r="S8" i="180" s="1"/>
  <c r="L8" i="180"/>
  <c r="S18" i="180"/>
  <c r="R18" i="180"/>
  <c r="Q18" i="180"/>
  <c r="P18" i="180"/>
  <c r="O18" i="180"/>
  <c r="N18" i="180"/>
  <c r="L7" i="180"/>
  <c r="M7" i="180" s="1"/>
  <c r="N7" i="180" s="1"/>
  <c r="O7" i="180" s="1"/>
  <c r="P7" i="180" s="1"/>
  <c r="Q7" i="180" s="1"/>
  <c r="R7" i="180" s="1"/>
  <c r="S7" i="180" s="1"/>
  <c r="K7" i="180"/>
  <c r="S17" i="180"/>
  <c r="R17" i="180"/>
  <c r="Q17" i="180"/>
  <c r="P17" i="180"/>
  <c r="O17" i="180"/>
  <c r="N17" i="180"/>
  <c r="M17" i="180"/>
  <c r="L17" i="180"/>
  <c r="K17" i="180"/>
  <c r="J7" i="180"/>
  <c r="K6" i="180" l="1"/>
  <c r="L6" i="180" s="1"/>
  <c r="M6" i="180" s="1"/>
  <c r="N6" i="180" s="1"/>
  <c r="O6" i="180" s="1"/>
  <c r="P6" i="180" s="1"/>
  <c r="Q6" i="180" s="1"/>
  <c r="R6" i="180" s="1"/>
  <c r="S6" i="180" s="1"/>
  <c r="J6" i="180"/>
  <c r="S16" i="180"/>
  <c r="R16" i="180"/>
  <c r="Q16" i="180"/>
  <c r="P16" i="180"/>
  <c r="O16" i="180"/>
  <c r="N16" i="180"/>
  <c r="M16" i="180"/>
  <c r="L16" i="180"/>
  <c r="K16" i="180"/>
  <c r="J16" i="180"/>
  <c r="M5" i="180"/>
  <c r="N5" i="180" s="1"/>
  <c r="O5" i="180" s="1"/>
  <c r="P5" i="180" s="1"/>
  <c r="Q5" i="180" s="1"/>
  <c r="R5" i="180" s="1"/>
  <c r="S5" i="180" s="1"/>
  <c r="L5" i="180"/>
  <c r="S15" i="180"/>
  <c r="R15" i="180"/>
  <c r="Q15" i="180"/>
  <c r="P15" i="180"/>
  <c r="O15" i="180"/>
  <c r="N15" i="180"/>
  <c r="M15" i="180"/>
  <c r="L15" i="180"/>
  <c r="K15" i="180"/>
  <c r="K5" i="180"/>
  <c r="J15" i="180"/>
  <c r="J5" i="180"/>
  <c r="I15" i="180"/>
  <c r="I16" i="180"/>
  <c r="I10" i="180"/>
  <c r="I9" i="180"/>
  <c r="I8" i="180"/>
  <c r="I7" i="180"/>
  <c r="C27" i="180" l="1"/>
  <c r="H5" i="180"/>
  <c r="I5" i="180" s="1"/>
  <c r="G41" i="154" l="1"/>
  <c r="G40" i="154"/>
  <c r="G39" i="154"/>
  <c r="F39" i="154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F11" i="180" l="1"/>
  <c r="E11" i="180"/>
  <c r="D11" i="180"/>
  <c r="C11" i="180"/>
  <c r="F16" i="180"/>
  <c r="E16" i="180"/>
  <c r="D16" i="180"/>
  <c r="H11" i="180"/>
  <c r="G6" i="180"/>
  <c r="I6" i="180" s="1"/>
  <c r="G11" i="180" l="1"/>
  <c r="G31" i="154" l="1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I11" i="180"/>
  <c r="G38" i="154"/>
  <c r="G42" i="154"/>
  <c r="G19" i="155"/>
  <c r="G21" i="155" s="1"/>
  <c r="G23" i="155" s="1"/>
  <c r="G44" i="154" l="1"/>
  <c r="G35" i="155"/>
  <c r="G36" i="155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J11" i="180" l="1"/>
  <c r="K11" i="180" l="1"/>
  <c r="L11" i="180"/>
  <c r="M11" i="180" l="1"/>
  <c r="O11" i="180" l="1"/>
  <c r="N11" i="180"/>
  <c r="P11" i="180" l="1"/>
  <c r="Q11" i="180" l="1"/>
  <c r="R11" i="180" l="1"/>
  <c r="S11" i="180" l="1"/>
</calcChain>
</file>

<file path=xl/sharedStrings.xml><?xml version="1.0" encoding="utf-8"?>
<sst xmlns="http://schemas.openxmlformats.org/spreadsheetml/2006/main" count="182" uniqueCount="133">
  <si>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</si>
  <si>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</si>
  <si>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</si>
  <si>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</si>
  <si>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</si>
  <si>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</si>
  <si>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</si>
  <si>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</si>
  <si>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</si>
  <si>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</si>
  <si>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</si>
  <si>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</si>
  <si>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</si>
  <si>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</si>
  <si>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</si>
  <si>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</si>
  <si>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</si>
  <si>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</si>
  <si>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</si>
  <si>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</si>
  <si>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</si>
  <si>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</si>
  <si>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</si>
  <si>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</si>
  <si>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</si>
  <si>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</si>
  <si>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</si>
  <si>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</si>
  <si>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</si>
  <si>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</si>
  <si>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</si>
  <si>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</si>
  <si>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</si>
  <si>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</si>
  <si>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</si>
  <si>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</si>
  <si>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</si>
  <si>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</si>
  <si>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</si>
  <si>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</si>
  <si>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</si>
  <si>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</si>
  <si>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</si>
  <si>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</si>
  <si>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</si>
  <si>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</si>
  <si>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</si>
  <si>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</si>
  <si>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</si>
  <si>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</si>
  <si>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</si>
  <si>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</si>
  <si>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</si>
  <si>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</si>
  <si>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</si>
  <si>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</si>
  <si>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</si>
  <si>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</si>
  <si>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</si>
  <si>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</si>
  <si>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</si>
  <si>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</si>
  <si>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</si>
  <si>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</si>
  <si>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</si>
  <si>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</si>
  <si>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</si>
  <si>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</si>
  <si>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</si>
  <si>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Drivers</t>
  </si>
  <si>
    <t>Selected case</t>
  </si>
  <si>
    <t xml:space="preserve"> 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</si>
  <si>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</si>
  <si>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</si>
  <si>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</si>
  <si>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</si>
  <si>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</si>
  <si>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</si>
  <si>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</si>
  <si>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</si>
  <si>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</si>
  <si>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</si>
  <si>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</si>
  <si>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</si>
  <si>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</si>
  <si>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</si>
  <si>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</si>
  <si>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</si>
  <si>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</si>
  <si>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</si>
  <si>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</si>
  <si>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</si>
  <si>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</si>
  <si>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</si>
  <si>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</si>
  <si>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</si>
  <si>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</si>
  <si>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</si>
  <si>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</si>
  <si>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</si>
  <si>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</si>
  <si>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</si>
  <si>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</si>
  <si>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</si>
  <si>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</si>
  <si>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</si>
  <si>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</si>
  <si>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</si>
  <si>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Automotive</t>
  </si>
  <si>
    <t>Income Statement items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</si>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</sst>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6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5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5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166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4" fillId="5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5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5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166" fontId="3" fillId="5" borderId="0" xfId="1" applyNumberFormat="1" applyFont="1" applyFill="1" applyAlignment="1">
      <alignment horizontal="right"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2" fontId="11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106</v>
      </c>
      <c r="C9" s="52"/>
    </row>
    <row r="10" spans="2:3" ht="50.4" x14ac:dyDescent="0.25">
      <c r="B10" s="11" t="s">
        <v>107</v>
      </c>
      <c r="C10" s="5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B22" sqref="B22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69</v>
      </c>
    </row>
    <row r="3" spans="1:6" ht="13.2" x14ac:dyDescent="0.25">
      <c r="B3" s="8" t="s">
        <v>70</v>
      </c>
      <c r="C3" s="12">
        <v>2</v>
      </c>
      <c r="E3" s="4"/>
      <c r="F3" s="4"/>
    </row>
    <row r="4" spans="1:6" ht="13.2" x14ac:dyDescent="0.25">
      <c r="B4" s="8" t="s">
        <v>128</v>
      </c>
      <c r="C4" s="53" t="s">
        <v>106</v>
      </c>
      <c r="E4" s="4"/>
      <c r="F4" s="4"/>
    </row>
    <row r="5" spans="1:6" x14ac:dyDescent="0.25">
      <c r="B5" s="8" t="s">
        <v>101</v>
      </c>
      <c r="C5" s="50" t="s">
        <v>102</v>
      </c>
    </row>
    <row r="6" spans="1:6" x14ac:dyDescent="0.25">
      <c r="B6" s="8" t="s">
        <v>103</v>
      </c>
      <c r="C6" s="50" t="s">
        <v>104</v>
      </c>
    </row>
    <row r="7" spans="1:6" x14ac:dyDescent="0.25">
      <c r="B7" s="8" t="s">
        <v>129</v>
      </c>
      <c r="C7" s="51">
        <v>3.0700000000000002E-2</v>
      </c>
    </row>
    <row r="8" spans="1:6" x14ac:dyDescent="0.25">
      <c r="B8" s="8" t="s">
        <v>105</v>
      </c>
      <c r="C8" s="15">
        <v>0.05</v>
      </c>
    </row>
    <row r="9" spans="1:6" x14ac:dyDescent="0.25">
      <c r="B9" s="8" t="s">
        <v>130</v>
      </c>
      <c r="C9" s="8">
        <v>0.78</v>
      </c>
    </row>
    <row r="10" spans="1:6" x14ac:dyDescent="0.25">
      <c r="B10" s="8" t="s">
        <v>131</v>
      </c>
      <c r="C10" s="8">
        <v>307.8</v>
      </c>
    </row>
    <row r="11" spans="1:6" x14ac:dyDescent="0.2">
      <c r="B11" s="13" t="s">
        <v>132</v>
      </c>
      <c r="C11" s="14">
        <v>7.4999999999999997E-2</v>
      </c>
    </row>
    <row r="12" spans="1:6" x14ac:dyDescent="0.25">
      <c r="B12" s="8" t="s">
        <v>74</v>
      </c>
      <c r="C12" s="15">
        <v>0.3</v>
      </c>
    </row>
    <row r="13" spans="1:6" x14ac:dyDescent="0.25">
      <c r="B13" s="8" t="s">
        <v>75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77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76</v>
      </c>
      <c r="G3" s="49" t="s">
        <v>84</v>
      </c>
    </row>
    <row r="4" spans="2:7" x14ac:dyDescent="0.25">
      <c r="B4" s="7" t="s">
        <v>72</v>
      </c>
      <c r="C4" s="26">
        <v>3007012</v>
      </c>
      <c r="D4" s="26">
        <v>3740973</v>
      </c>
      <c r="E4" s="26">
        <v>6350766</v>
      </c>
      <c r="F4" s="26">
        <v>9641300</v>
      </c>
      <c r="G4" s="27">
        <v>6092998</v>
      </c>
    </row>
    <row r="5" spans="2:7" x14ac:dyDescent="0.25">
      <c r="B5" s="8" t="s">
        <v>3</v>
      </c>
      <c r="C5" s="28">
        <v>4208</v>
      </c>
      <c r="D5" s="28">
        <v>14477</v>
      </c>
      <c r="E5" s="28">
        <v>181394</v>
      </c>
      <c r="F5" s="28">
        <v>1116266</v>
      </c>
      <c r="G5" s="29">
        <v>784430</v>
      </c>
    </row>
    <row r="6" spans="2:7" x14ac:dyDescent="0.25">
      <c r="B6" s="8" t="s">
        <v>2</v>
      </c>
      <c r="C6" s="28">
        <v>187136</v>
      </c>
      <c r="D6" s="28">
        <v>290575</v>
      </c>
      <c r="E6" s="28">
        <v>467972</v>
      </c>
      <c r="F6" s="28">
        <v>1001185</v>
      </c>
      <c r="G6" s="29">
        <v>533554</v>
      </c>
    </row>
    <row r="7" spans="2:7" x14ac:dyDescent="0.25">
      <c r="B7" s="9" t="s">
        <v>0</v>
      </c>
      <c r="C7" s="30">
        <f>SUM(C4:C6)</f>
        <v>3198356</v>
      </c>
      <c r="D7" s="30">
        <f>SUM(D4:D6)</f>
        <v>4046025</v>
      </c>
      <c r="E7" s="30">
        <f>SUM(E4:E6)</f>
        <v>7000132</v>
      </c>
      <c r="F7" s="30">
        <f>SUM(F4:F6)</f>
        <v>11758751</v>
      </c>
      <c r="G7" s="31">
        <f>SUM(G4:G6)</f>
        <v>7410982</v>
      </c>
    </row>
    <row r="8" spans="2:7" x14ac:dyDescent="0.25">
      <c r="B8" s="8" t="s">
        <v>42</v>
      </c>
      <c r="C8" s="28">
        <v>-2145749</v>
      </c>
      <c r="D8" s="28">
        <v>-2823302</v>
      </c>
      <c r="E8" s="28">
        <v>-4750081</v>
      </c>
      <c r="F8" s="28">
        <v>-7432704</v>
      </c>
      <c r="G8" s="29">
        <v>-4862547</v>
      </c>
    </row>
    <row r="9" spans="2:7" x14ac:dyDescent="0.25">
      <c r="B9" s="8" t="s">
        <v>40</v>
      </c>
      <c r="C9" s="28">
        <v>-4005</v>
      </c>
      <c r="D9" s="28">
        <v>-12287</v>
      </c>
      <c r="E9" s="28">
        <v>-178332</v>
      </c>
      <c r="F9" s="28">
        <v>-874538</v>
      </c>
      <c r="G9" s="29">
        <v>-705636</v>
      </c>
    </row>
    <row r="10" spans="2:7" x14ac:dyDescent="0.25">
      <c r="B10" s="8" t="s">
        <v>41</v>
      </c>
      <c r="C10" s="28">
        <v>-166931</v>
      </c>
      <c r="D10" s="28">
        <v>-286933</v>
      </c>
      <c r="E10" s="28">
        <v>-472462</v>
      </c>
      <c r="F10" s="28">
        <v>-1229022</v>
      </c>
      <c r="G10" s="29">
        <v>-767343</v>
      </c>
    </row>
    <row r="11" spans="2:7" x14ac:dyDescent="0.25">
      <c r="B11" s="9" t="s">
        <v>1</v>
      </c>
      <c r="C11" s="30">
        <f>SUM(C7:C10)</f>
        <v>881671</v>
      </c>
      <c r="D11" s="30">
        <f>SUM(D7:D10)</f>
        <v>923503</v>
      </c>
      <c r="E11" s="30">
        <f>SUM(E7:E10)</f>
        <v>1599257</v>
      </c>
      <c r="F11" s="30">
        <f>SUM(F7:F10)</f>
        <v>2222487</v>
      </c>
      <c r="G11" s="31">
        <f>SUM(G7:G10)</f>
        <v>1075456</v>
      </c>
    </row>
    <row r="12" spans="2:7" x14ac:dyDescent="0.25">
      <c r="B12" s="8" t="s">
        <v>4</v>
      </c>
      <c r="C12" s="28">
        <v>-464700</v>
      </c>
      <c r="D12" s="28">
        <v>-717900</v>
      </c>
      <c r="E12" s="28">
        <v>-834408</v>
      </c>
      <c r="F12" s="28">
        <v>-1378073</v>
      </c>
      <c r="G12" s="29">
        <v>-753225</v>
      </c>
    </row>
    <row r="13" spans="2:7" x14ac:dyDescent="0.25">
      <c r="B13" s="8" t="s">
        <v>33</v>
      </c>
      <c r="C13" s="28">
        <v>-603660</v>
      </c>
      <c r="D13" s="28">
        <v>-922232</v>
      </c>
      <c r="E13" s="28">
        <v>-1432189</v>
      </c>
      <c r="F13" s="28">
        <v>-2476500</v>
      </c>
      <c r="G13" s="29">
        <v>-1437163</v>
      </c>
    </row>
    <row r="14" spans="2:7" x14ac:dyDescent="0.25">
      <c r="B14" s="8" t="s">
        <v>81</v>
      </c>
      <c r="C14" s="28"/>
      <c r="D14" s="28"/>
      <c r="E14" s="28"/>
      <c r="F14" s="28"/>
      <c r="G14" s="29">
        <v>-103434</v>
      </c>
    </row>
    <row r="15" spans="2:7" x14ac:dyDescent="0.25">
      <c r="B15" s="9" t="s">
        <v>43</v>
      </c>
      <c r="C15" s="30">
        <f t="shared" ref="C15:F15" si="0">SUM(C11:C14)</f>
        <v>-186689</v>
      </c>
      <c r="D15" s="30">
        <f t="shared" si="0"/>
        <v>-716629</v>
      </c>
      <c r="E15" s="30">
        <f t="shared" si="0"/>
        <v>-667340</v>
      </c>
      <c r="F15" s="30">
        <f t="shared" si="0"/>
        <v>-1632086</v>
      </c>
      <c r="G15" s="31">
        <f>SUM(G11:G14)</f>
        <v>-1218366</v>
      </c>
    </row>
    <row r="16" spans="2:7" x14ac:dyDescent="0.25">
      <c r="B16" s="8" t="s">
        <v>34</v>
      </c>
      <c r="C16" s="28">
        <v>1126</v>
      </c>
      <c r="D16" s="28">
        <v>1508</v>
      </c>
      <c r="E16" s="28">
        <v>8530</v>
      </c>
      <c r="F16" s="28">
        <v>19686</v>
      </c>
      <c r="G16" s="29">
        <v>10278</v>
      </c>
    </row>
    <row r="17" spans="2:7" x14ac:dyDescent="0.25">
      <c r="B17" s="8" t="s">
        <v>5</v>
      </c>
      <c r="C17" s="28">
        <v>-100886</v>
      </c>
      <c r="D17" s="28">
        <v>-118851</v>
      </c>
      <c r="E17" s="28">
        <v>-198810</v>
      </c>
      <c r="F17" s="28">
        <v>-471259</v>
      </c>
      <c r="G17" s="29">
        <v>-313128</v>
      </c>
    </row>
    <row r="18" spans="2:7" x14ac:dyDescent="0.25">
      <c r="B18" s="8" t="s">
        <v>35</v>
      </c>
      <c r="C18" s="28">
        <v>1813</v>
      </c>
      <c r="D18" s="28">
        <v>-41652</v>
      </c>
      <c r="E18" s="28">
        <v>111272</v>
      </c>
      <c r="F18" s="28">
        <v>-125373</v>
      </c>
      <c r="G18" s="29">
        <v>13195</v>
      </c>
    </row>
    <row r="19" spans="2:7" x14ac:dyDescent="0.25">
      <c r="B19" s="9" t="s">
        <v>44</v>
      </c>
      <c r="C19" s="30">
        <f>SUM(C15:C18)</f>
        <v>-284636</v>
      </c>
      <c r="D19" s="30">
        <f>SUM(D15:D18)</f>
        <v>-875624</v>
      </c>
      <c r="E19" s="30">
        <f>SUM(E15:E18)</f>
        <v>-746348</v>
      </c>
      <c r="F19" s="30">
        <f>SUM(F15:F18)</f>
        <v>-2209032</v>
      </c>
      <c r="G19" s="31">
        <f>SUM(G15:G18)</f>
        <v>-1508021</v>
      </c>
    </row>
    <row r="20" spans="2:7" x14ac:dyDescent="0.25">
      <c r="B20" s="8" t="s">
        <v>6</v>
      </c>
      <c r="C20" s="28">
        <v>-9404</v>
      </c>
      <c r="D20" s="28">
        <v>-13039</v>
      </c>
      <c r="E20" s="28">
        <v>-26698</v>
      </c>
      <c r="F20" s="28">
        <v>-31546</v>
      </c>
      <c r="G20" s="29">
        <v>-19312</v>
      </c>
    </row>
    <row r="21" spans="2:7" x14ac:dyDescent="0.25">
      <c r="B21" s="9" t="s">
        <v>58</v>
      </c>
      <c r="C21" s="30">
        <f>SUM(C19:C20)</f>
        <v>-294040</v>
      </c>
      <c r="D21" s="30">
        <f>SUM(D19:D20)</f>
        <v>-888663</v>
      </c>
      <c r="E21" s="30">
        <f>SUM(E19:E20)</f>
        <v>-773046</v>
      </c>
      <c r="F21" s="30">
        <f>SUM(F19:F20)</f>
        <v>-2240578</v>
      </c>
      <c r="G21" s="31">
        <f>SUM(G19:G20)</f>
        <v>-1527333</v>
      </c>
    </row>
    <row r="22" spans="2:7" s="3" customFormat="1" x14ac:dyDescent="0.25">
      <c r="B22" s="8" t="s">
        <v>59</v>
      </c>
      <c r="C22" s="28">
        <v>0</v>
      </c>
      <c r="D22" s="28">
        <v>0</v>
      </c>
      <c r="E22" s="28">
        <v>98132</v>
      </c>
      <c r="F22" s="28">
        <v>279178</v>
      </c>
      <c r="G22" s="29">
        <v>100243</v>
      </c>
    </row>
    <row r="23" spans="2:7" s="3" customFormat="1" ht="13.8" thickBot="1" x14ac:dyDescent="0.3">
      <c r="B23" s="10" t="s">
        <v>36</v>
      </c>
      <c r="C23" s="32">
        <f>SUM(C21:C22)</f>
        <v>-294040</v>
      </c>
      <c r="D23" s="32">
        <f>SUM(D21:D22)</f>
        <v>-888663</v>
      </c>
      <c r="E23" s="32">
        <f>SUM(E21:E22)</f>
        <v>-674914</v>
      </c>
      <c r="F23" s="32">
        <f>SUM(F21:F22)</f>
        <v>-1961400</v>
      </c>
      <c r="G23" s="33">
        <f>SUM(G21:G22)</f>
        <v>-1427090</v>
      </c>
    </row>
    <row r="25" spans="2:7" x14ac:dyDescent="0.2">
      <c r="B25" s="25" t="s">
        <v>82</v>
      </c>
      <c r="C25" s="24"/>
      <c r="D25" s="24"/>
      <c r="E25" s="24"/>
      <c r="F25" s="24"/>
      <c r="G25" s="24"/>
    </row>
    <row r="26" spans="2:7" x14ac:dyDescent="0.2">
      <c r="B26" s="24" t="s">
        <v>118</v>
      </c>
      <c r="C26" s="34"/>
      <c r="D26" s="34">
        <f t="shared" ref="D26:F28" si="1">D4/C4-1</f>
        <v>0.2440831629537894</v>
      </c>
      <c r="E26" s="34">
        <f t="shared" si="1"/>
        <v>0.69762412078355007</v>
      </c>
      <c r="F26" s="34">
        <f t="shared" si="1"/>
        <v>0.51813182850698647</v>
      </c>
      <c r="G26" s="34"/>
    </row>
    <row r="27" spans="2:7" x14ac:dyDescent="0.2">
      <c r="B27" s="24" t="s">
        <v>119</v>
      </c>
      <c r="C27" s="34"/>
      <c r="D27" s="34">
        <f t="shared" si="1"/>
        <v>2.440351711026616</v>
      </c>
      <c r="E27" s="34">
        <f t="shared" si="1"/>
        <v>11.529805899012226</v>
      </c>
      <c r="F27" s="34">
        <f t="shared" si="1"/>
        <v>5.1538198617374338</v>
      </c>
      <c r="G27" s="34"/>
    </row>
    <row r="28" spans="2:7" x14ac:dyDescent="0.2">
      <c r="B28" s="24" t="s">
        <v>120</v>
      </c>
      <c r="C28" s="34"/>
      <c r="D28" s="34">
        <f t="shared" si="1"/>
        <v>0.55274773426812596</v>
      </c>
      <c r="E28" s="34">
        <f t="shared" si="1"/>
        <v>0.61050331239783184</v>
      </c>
      <c r="F28" s="34">
        <f t="shared" si="1"/>
        <v>1.1394121870539262</v>
      </c>
      <c r="G28" s="34"/>
    </row>
    <row r="29" spans="2:7" x14ac:dyDescent="0.2">
      <c r="B29" s="24" t="s">
        <v>60</v>
      </c>
      <c r="C29" s="34">
        <f>(C4+C8)/C4</f>
        <v>0.28641821183287597</v>
      </c>
      <c r="D29" s="34">
        <f t="shared" ref="D29:G29" si="2">(D4+D8)/D4</f>
        <v>0.24530275946926108</v>
      </c>
      <c r="E29" s="34">
        <f t="shared" si="2"/>
        <v>0.2520459736667986</v>
      </c>
      <c r="F29" s="34">
        <f t="shared" si="2"/>
        <v>0.2290765768101812</v>
      </c>
      <c r="G29" s="34">
        <f t="shared" si="2"/>
        <v>0.20194508516168888</v>
      </c>
    </row>
    <row r="30" spans="2:7" x14ac:dyDescent="0.2">
      <c r="B30" s="24" t="s">
        <v>61</v>
      </c>
      <c r="C30" s="34">
        <f t="shared" ref="C30:G30" si="3">(C5+C9)/C5</f>
        <v>4.8241444866920155E-2</v>
      </c>
      <c r="D30" s="34">
        <f t="shared" si="3"/>
        <v>0.15127443531118326</v>
      </c>
      <c r="E30" s="34">
        <f t="shared" si="3"/>
        <v>1.688038193104513E-2</v>
      </c>
      <c r="F30" s="34">
        <f t="shared" si="3"/>
        <v>0.21655053544585251</v>
      </c>
      <c r="G30" s="34">
        <f t="shared" si="3"/>
        <v>0.10044745866425303</v>
      </c>
    </row>
    <row r="31" spans="2:7" x14ac:dyDescent="0.2">
      <c r="B31" s="24" t="s">
        <v>62</v>
      </c>
      <c r="C31" s="34">
        <f t="shared" ref="C31:G31" si="4">(C6+C10)/C6</f>
        <v>0.10796960499316005</v>
      </c>
      <c r="D31" s="34">
        <f t="shared" si="4"/>
        <v>1.2533769250623763E-2</v>
      </c>
      <c r="E31" s="34">
        <f t="shared" si="4"/>
        <v>-9.5945911293838088E-3</v>
      </c>
      <c r="F31" s="34">
        <f t="shared" si="4"/>
        <v>-0.22756733271073779</v>
      </c>
      <c r="G31" s="34">
        <f t="shared" si="4"/>
        <v>-0.43817308088778267</v>
      </c>
    </row>
    <row r="32" spans="2:7" x14ac:dyDescent="0.2">
      <c r="B32" s="24" t="s">
        <v>63</v>
      </c>
      <c r="C32" s="34">
        <f>(SUM(C4:C6)+SUM(C8:C10))/SUM(C4:C6)</f>
        <v>0.27566380978227567</v>
      </c>
      <c r="D32" s="34">
        <f>(SUM(D4:D6)+SUM(D8:D10))/SUM(D4:D6)</f>
        <v>0.22824945471172323</v>
      </c>
      <c r="E32" s="34">
        <f>(SUM(E4:E6)+SUM(E8:E10))/SUM(E4:E6)</f>
        <v>0.22846097759299397</v>
      </c>
      <c r="F32" s="34">
        <f>(SUM(F4:F6)+SUM(F8:F10))/SUM(F4:F6)</f>
        <v>0.18900706376042831</v>
      </c>
      <c r="G32" s="34">
        <f>(SUM(G4:G6)+SUM(G8:G10))/SUM(G4:G6)</f>
        <v>0.14511653111557957</v>
      </c>
    </row>
    <row r="33" spans="2:7" x14ac:dyDescent="0.2">
      <c r="B33" s="24" t="s">
        <v>57</v>
      </c>
      <c r="C33" s="34">
        <f>C15/C7</f>
        <v>-5.8370300241749197E-2</v>
      </c>
      <c r="D33" s="34">
        <f t="shared" ref="D33:G33" si="5">D15/D7</f>
        <v>-0.17711927138364197</v>
      </c>
      <c r="E33" s="34">
        <f t="shared" si="5"/>
        <v>-9.533248801594027E-2</v>
      </c>
      <c r="F33" s="34">
        <f t="shared" si="5"/>
        <v>-0.13879756446921956</v>
      </c>
      <c r="G33" s="34">
        <f t="shared" si="5"/>
        <v>-0.16440007545558741</v>
      </c>
    </row>
    <row r="34" spans="2:7" x14ac:dyDescent="0.2">
      <c r="B34" s="24" t="s">
        <v>64</v>
      </c>
      <c r="C34" s="34">
        <f>C23/C7</f>
        <v>-9.1934731468291842E-2</v>
      </c>
      <c r="D34" s="34">
        <f t="shared" ref="D34:G34" si="6">D23/D7</f>
        <v>-0.21963853411681836</v>
      </c>
      <c r="E34" s="34">
        <f t="shared" si="6"/>
        <v>-9.6414467612896446E-2</v>
      </c>
      <c r="F34" s="34">
        <f t="shared" si="6"/>
        <v>-0.16680343005817538</v>
      </c>
      <c r="G34" s="34">
        <f t="shared" si="6"/>
        <v>-0.19256422428228809</v>
      </c>
    </row>
    <row r="35" spans="2:7" x14ac:dyDescent="0.2">
      <c r="B35" s="24" t="s">
        <v>55</v>
      </c>
      <c r="C35" s="34">
        <f>C23/'Balance Sheet Input'!C17</f>
        <v>-5.0429907933346216E-2</v>
      </c>
      <c r="D35" s="34">
        <f>D23/'Balance Sheet Input'!D17</f>
        <v>-0.11014746145205113</v>
      </c>
      <c r="E35" s="34">
        <f>E23/'Balance Sheet Input'!E17</f>
        <v>-2.9779021214012873E-2</v>
      </c>
      <c r="F35" s="34">
        <f>F23/'Balance Sheet Input'!F17</f>
        <v>-6.8447898704647764E-2</v>
      </c>
      <c r="G35" s="34">
        <f>G23/'Balance Sheet Input'!G17</f>
        <v>-5.1131852382658542E-2</v>
      </c>
    </row>
    <row r="36" spans="2:7" x14ac:dyDescent="0.2">
      <c r="B36" s="24" t="s">
        <v>56</v>
      </c>
      <c r="C36" s="34">
        <f>C23/'Balance Sheet Input'!C31</f>
        <v>-0.32251483476105341</v>
      </c>
      <c r="D36" s="34">
        <f>D23/'Balance Sheet Input'!D31</f>
        <v>-0.82002373341798129</v>
      </c>
      <c r="E36" s="34">
        <f>E23/'Balance Sheet Input'!E31</f>
        <v>-0.1420001342335255</v>
      </c>
      <c r="F36" s="34">
        <f>F23/'Balance Sheet Input'!F31</f>
        <v>-0.46289544000555077</v>
      </c>
      <c r="G36" s="34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79</v>
      </c>
    </row>
    <row r="3" spans="2:7" ht="24" x14ac:dyDescent="0.25">
      <c r="B3" s="5" t="s">
        <v>37</v>
      </c>
      <c r="C3" s="17" t="s">
        <v>48</v>
      </c>
      <c r="D3" s="17" t="s">
        <v>49</v>
      </c>
      <c r="E3" s="17" t="s">
        <v>50</v>
      </c>
      <c r="F3" s="17" t="s">
        <v>78</v>
      </c>
      <c r="G3" s="20" t="s">
        <v>80</v>
      </c>
    </row>
    <row r="4" spans="2:7" x14ac:dyDescent="0.25">
      <c r="B4" s="8" t="s">
        <v>7</v>
      </c>
      <c r="C4" s="35">
        <v>1905713</v>
      </c>
      <c r="D4" s="35">
        <v>1196908</v>
      </c>
      <c r="E4" s="35">
        <v>3393216</v>
      </c>
      <c r="F4" s="35">
        <v>3367914</v>
      </c>
      <c r="G4" s="36">
        <v>2236424</v>
      </c>
    </row>
    <row r="5" spans="2:7" x14ac:dyDescent="0.25">
      <c r="B5" s="8" t="s">
        <v>39</v>
      </c>
      <c r="C5" s="35">
        <v>17947</v>
      </c>
      <c r="D5" s="35">
        <v>22628</v>
      </c>
      <c r="E5" s="35">
        <v>105519</v>
      </c>
      <c r="F5" s="35">
        <v>155323</v>
      </c>
      <c r="G5" s="36">
        <v>146822</v>
      </c>
    </row>
    <row r="6" spans="2:7" x14ac:dyDescent="0.25">
      <c r="B6" s="8" t="s">
        <v>8</v>
      </c>
      <c r="C6" s="35">
        <v>226604</v>
      </c>
      <c r="D6" s="35">
        <v>168965</v>
      </c>
      <c r="E6" s="35">
        <v>499142</v>
      </c>
      <c r="F6" s="35">
        <v>515381</v>
      </c>
      <c r="G6" s="36">
        <v>569874</v>
      </c>
    </row>
    <row r="7" spans="2:7" x14ac:dyDescent="0.25">
      <c r="B7" s="8" t="s">
        <v>9</v>
      </c>
      <c r="C7" s="35">
        <v>953675</v>
      </c>
      <c r="D7" s="35">
        <v>1277838</v>
      </c>
      <c r="E7" s="35">
        <v>2067454</v>
      </c>
      <c r="F7" s="35">
        <v>2263537</v>
      </c>
      <c r="G7" s="36">
        <v>3324643</v>
      </c>
    </row>
    <row r="8" spans="2:7" x14ac:dyDescent="0.25">
      <c r="B8" s="8" t="s">
        <v>10</v>
      </c>
      <c r="C8" s="35">
        <v>76134</v>
      </c>
      <c r="D8" s="35">
        <v>115667</v>
      </c>
      <c r="E8" s="35">
        <v>194465</v>
      </c>
      <c r="F8" s="35">
        <v>268365</v>
      </c>
      <c r="G8" s="36">
        <v>422034</v>
      </c>
    </row>
    <row r="9" spans="2:7" ht="12" x14ac:dyDescent="0.25">
      <c r="B9" s="9" t="s">
        <v>11</v>
      </c>
      <c r="C9" s="37">
        <f>SUM(C4:C8)</f>
        <v>3180073</v>
      </c>
      <c r="D9" s="37">
        <f>SUM(D4:D8)</f>
        <v>2782006</v>
      </c>
      <c r="E9" s="37">
        <f>SUM(E4:E8)</f>
        <v>6259796</v>
      </c>
      <c r="F9" s="37">
        <f>SUM(F4:F8)</f>
        <v>6570520</v>
      </c>
      <c r="G9" s="38">
        <f>SUM(G4:G8)</f>
        <v>6699797</v>
      </c>
    </row>
    <row r="10" spans="2:7" x14ac:dyDescent="0.25">
      <c r="B10" s="8" t="s">
        <v>12</v>
      </c>
      <c r="C10" s="35">
        <v>766744</v>
      </c>
      <c r="D10" s="35">
        <v>1791403</v>
      </c>
      <c r="E10" s="35">
        <v>3134080</v>
      </c>
      <c r="F10" s="35">
        <v>4116604</v>
      </c>
      <c r="G10" s="36">
        <v>2282047</v>
      </c>
    </row>
    <row r="11" spans="2:7" x14ac:dyDescent="0.25">
      <c r="B11" s="8" t="s">
        <v>13</v>
      </c>
      <c r="C11" s="35">
        <v>0</v>
      </c>
      <c r="D11" s="35">
        <v>0</v>
      </c>
      <c r="E11" s="35">
        <v>5919880</v>
      </c>
      <c r="F11" s="35">
        <v>6347490</v>
      </c>
      <c r="G11" s="36">
        <v>6340031</v>
      </c>
    </row>
    <row r="12" spans="2:7" x14ac:dyDescent="0.25">
      <c r="B12" s="8" t="s">
        <v>14</v>
      </c>
      <c r="C12" s="35">
        <v>1829267</v>
      </c>
      <c r="D12" s="35">
        <v>3403334</v>
      </c>
      <c r="E12" s="35">
        <v>5982957</v>
      </c>
      <c r="F12" s="35">
        <v>10027522</v>
      </c>
      <c r="G12" s="36">
        <v>10969348</v>
      </c>
    </row>
    <row r="13" spans="2:7" x14ac:dyDescent="0.25">
      <c r="B13" s="8" t="s">
        <v>15</v>
      </c>
      <c r="C13" s="35">
        <v>0</v>
      </c>
      <c r="D13" s="35">
        <v>12816</v>
      </c>
      <c r="E13" s="35">
        <v>376145</v>
      </c>
      <c r="F13" s="35">
        <v>361502</v>
      </c>
      <c r="G13" s="36">
        <v>364690</v>
      </c>
    </row>
    <row r="14" spans="2:7" x14ac:dyDescent="0.25">
      <c r="B14" s="8" t="s">
        <v>16</v>
      </c>
      <c r="C14" s="35">
        <v>0</v>
      </c>
      <c r="D14" s="35">
        <v>0</v>
      </c>
      <c r="E14" s="35">
        <v>506302</v>
      </c>
      <c r="F14" s="35">
        <f>456652+60237</f>
        <v>516889</v>
      </c>
      <c r="G14" s="36">
        <v>434841</v>
      </c>
    </row>
    <row r="15" spans="2:7" x14ac:dyDescent="0.25">
      <c r="B15" s="8" t="s">
        <v>17</v>
      </c>
      <c r="C15" s="35">
        <v>11374</v>
      </c>
      <c r="D15" s="35">
        <v>31522</v>
      </c>
      <c r="E15" s="35">
        <v>268165</v>
      </c>
      <c r="F15" s="35">
        <v>441722</v>
      </c>
      <c r="G15" s="36">
        <v>399992</v>
      </c>
    </row>
    <row r="16" spans="2:7" x14ac:dyDescent="0.25">
      <c r="B16" s="8" t="s">
        <v>18</v>
      </c>
      <c r="C16" s="35">
        <v>43209</v>
      </c>
      <c r="D16" s="35">
        <v>46858</v>
      </c>
      <c r="E16" s="35">
        <v>216751</v>
      </c>
      <c r="F16" s="35">
        <v>273123</v>
      </c>
      <c r="G16" s="36">
        <v>419254</v>
      </c>
    </row>
    <row r="17" spans="2:7" ht="12.6" thickBot="1" x14ac:dyDescent="0.3">
      <c r="B17" s="10" t="s">
        <v>19</v>
      </c>
      <c r="C17" s="39">
        <f t="shared" ref="C17:E17" si="0">SUM(C9:C16)</f>
        <v>5830667</v>
      </c>
      <c r="D17" s="39">
        <f t="shared" si="0"/>
        <v>8067939</v>
      </c>
      <c r="E17" s="39">
        <f t="shared" si="0"/>
        <v>22664076</v>
      </c>
      <c r="F17" s="39">
        <f>SUM(F9:F16)</f>
        <v>28655372</v>
      </c>
      <c r="G17" s="40">
        <f>SUM(G9:G16)</f>
        <v>27910000</v>
      </c>
    </row>
    <row r="18" spans="2:7" x14ac:dyDescent="0.25">
      <c r="B18" s="8" t="s">
        <v>20</v>
      </c>
      <c r="C18" s="35">
        <v>777946</v>
      </c>
      <c r="D18" s="35">
        <v>916148</v>
      </c>
      <c r="E18" s="35">
        <v>1860341</v>
      </c>
      <c r="F18" s="35">
        <v>2390250</v>
      </c>
      <c r="G18" s="36">
        <v>3030493</v>
      </c>
    </row>
    <row r="19" spans="2:7" x14ac:dyDescent="0.25">
      <c r="B19" s="8" t="s">
        <v>38</v>
      </c>
      <c r="C19" s="35">
        <v>268883</v>
      </c>
      <c r="D19" s="35">
        <v>422798</v>
      </c>
      <c r="E19" s="35">
        <v>1210028</v>
      </c>
      <c r="F19" s="35">
        <v>1731366</v>
      </c>
      <c r="G19" s="36">
        <v>1814979</v>
      </c>
    </row>
    <row r="20" spans="2:7" x14ac:dyDescent="0.25">
      <c r="B20" s="8" t="s">
        <v>21</v>
      </c>
      <c r="C20" s="35">
        <v>191651</v>
      </c>
      <c r="D20" s="35">
        <v>423961</v>
      </c>
      <c r="E20" s="35">
        <v>763126</v>
      </c>
      <c r="F20" s="35">
        <v>1015253</v>
      </c>
      <c r="G20" s="36">
        <v>576321</v>
      </c>
    </row>
    <row r="21" spans="2:7" x14ac:dyDescent="0.25">
      <c r="B21" s="8" t="s">
        <v>22</v>
      </c>
      <c r="C21" s="35">
        <v>0</v>
      </c>
      <c r="D21" s="35">
        <v>136831</v>
      </c>
      <c r="E21" s="35">
        <v>179504</v>
      </c>
      <c r="F21" s="35">
        <v>787333</v>
      </c>
      <c r="G21" s="36">
        <v>674255</v>
      </c>
    </row>
    <row r="22" spans="2:7" x14ac:dyDescent="0.25">
      <c r="B22" s="8" t="s">
        <v>23</v>
      </c>
      <c r="C22" s="35">
        <v>257587</v>
      </c>
      <c r="D22" s="35">
        <v>283370</v>
      </c>
      <c r="E22" s="35">
        <v>663859</v>
      </c>
      <c r="F22" s="35">
        <v>853919</v>
      </c>
      <c r="G22" s="36">
        <v>942129</v>
      </c>
    </row>
    <row r="23" spans="2:7" x14ac:dyDescent="0.25">
      <c r="B23" s="8" t="s">
        <v>24</v>
      </c>
      <c r="C23" s="35">
        <v>611099</v>
      </c>
      <c r="D23" s="35">
        <v>627927</v>
      </c>
      <c r="E23" s="35">
        <v>984211</v>
      </c>
      <c r="F23" s="35">
        <v>796549</v>
      </c>
      <c r="G23" s="36">
        <v>2103185</v>
      </c>
    </row>
    <row r="24" spans="2:7" x14ac:dyDescent="0.25">
      <c r="B24" s="8" t="s">
        <v>25</v>
      </c>
      <c r="C24" s="35">
        <v>0</v>
      </c>
      <c r="D24" s="35"/>
      <c r="E24" s="35"/>
      <c r="F24" s="28"/>
      <c r="G24" s="29"/>
    </row>
    <row r="25" spans="2:7" x14ac:dyDescent="0.25">
      <c r="B25" s="8" t="s">
        <v>26</v>
      </c>
      <c r="C25" s="35">
        <v>0</v>
      </c>
      <c r="D25" s="35">
        <v>0</v>
      </c>
      <c r="E25" s="35">
        <v>165936</v>
      </c>
      <c r="F25" s="35">
        <v>100000</v>
      </c>
      <c r="G25" s="36">
        <v>0</v>
      </c>
    </row>
    <row r="26" spans="2:7" ht="12" x14ac:dyDescent="0.25">
      <c r="B26" s="9" t="s">
        <v>27</v>
      </c>
      <c r="C26" s="37">
        <v>2107166</v>
      </c>
      <c r="D26" s="37">
        <v>2811035</v>
      </c>
      <c r="E26" s="37">
        <v>5827005</v>
      </c>
      <c r="F26" s="37">
        <f>SUM(F18:F25)</f>
        <v>7674670</v>
      </c>
      <c r="G26" s="38">
        <f>SUM(G18:G25)</f>
        <v>9141362</v>
      </c>
    </row>
    <row r="27" spans="2:7" x14ac:dyDescent="0.25">
      <c r="B27" s="8" t="s">
        <v>28</v>
      </c>
      <c r="C27" s="35"/>
      <c r="D27" s="35"/>
      <c r="E27" s="35"/>
      <c r="F27" s="35"/>
      <c r="G27" s="36"/>
    </row>
    <row r="28" spans="2:7" x14ac:dyDescent="0.25">
      <c r="B28" s="8" t="s">
        <v>16</v>
      </c>
      <c r="C28" s="35">
        <v>1818785</v>
      </c>
      <c r="D28" s="35">
        <v>2021093</v>
      </c>
      <c r="E28" s="35">
        <v>5860049</v>
      </c>
      <c r="F28" s="35">
        <v>9415700</v>
      </c>
      <c r="G28" s="36">
        <v>9513390</v>
      </c>
    </row>
    <row r="29" spans="2:7" x14ac:dyDescent="0.25">
      <c r="B29" s="8" t="s">
        <v>66</v>
      </c>
      <c r="C29" s="28">
        <v>993006</v>
      </c>
      <c r="D29" s="28">
        <v>2152107</v>
      </c>
      <c r="E29" s="28">
        <v>5438936</v>
      </c>
      <c r="F29" s="28">
        <v>6330414</v>
      </c>
      <c r="G29" s="29">
        <f>795820+584857+2607458</f>
        <v>3988135</v>
      </c>
    </row>
    <row r="30" spans="2:7" ht="12" x14ac:dyDescent="0.25">
      <c r="B30" s="19" t="s">
        <v>29</v>
      </c>
      <c r="C30" s="41">
        <f>SUM(C26:C29)</f>
        <v>4918957</v>
      </c>
      <c r="D30" s="41">
        <f>SUM(D26:D29)</f>
        <v>6984235</v>
      </c>
      <c r="E30" s="41">
        <f>SUM(E26:E29)</f>
        <v>17125990</v>
      </c>
      <c r="F30" s="41">
        <f>SUM(F26:F29)</f>
        <v>23420784</v>
      </c>
      <c r="G30" s="42">
        <f>SUM(G26:G29)</f>
        <v>22642887</v>
      </c>
    </row>
    <row r="31" spans="2:7" ht="12" x14ac:dyDescent="0.25">
      <c r="B31" s="19" t="s">
        <v>30</v>
      </c>
      <c r="C31" s="41">
        <v>911710</v>
      </c>
      <c r="D31" s="41">
        <v>1083704</v>
      </c>
      <c r="E31" s="41">
        <v>4752911</v>
      </c>
      <c r="F31" s="41">
        <v>4237242</v>
      </c>
      <c r="G31" s="42">
        <f>3906421+539536</f>
        <v>4445957</v>
      </c>
    </row>
    <row r="32" spans="2:7" x14ac:dyDescent="0.25">
      <c r="B32" s="8" t="s">
        <v>31</v>
      </c>
      <c r="C32" s="35">
        <v>0</v>
      </c>
      <c r="D32" s="35">
        <v>0</v>
      </c>
      <c r="E32" s="35">
        <v>785175</v>
      </c>
      <c r="F32" s="35">
        <v>997346</v>
      </c>
      <c r="G32" s="36">
        <v>821156</v>
      </c>
    </row>
    <row r="33" spans="2:7" ht="12.6" thickBot="1" x14ac:dyDescent="0.3">
      <c r="B33" s="10" t="s">
        <v>32</v>
      </c>
      <c r="C33" s="39">
        <f>C30+C31+C32</f>
        <v>5830667</v>
      </c>
      <c r="D33" s="39">
        <f>D30+D31+D32</f>
        <v>8067939</v>
      </c>
      <c r="E33" s="39">
        <f>E30+E31+E32</f>
        <v>22664076</v>
      </c>
      <c r="F33" s="39">
        <f>F30+F31+F32</f>
        <v>28655372</v>
      </c>
      <c r="G33" s="40">
        <f>G30+G31+G32</f>
        <v>27910000</v>
      </c>
    </row>
    <row r="34" spans="2:7" x14ac:dyDescent="0.25">
      <c r="F34" s="18"/>
    </row>
    <row r="35" spans="2:7" x14ac:dyDescent="0.2">
      <c r="B35" s="23" t="s">
        <v>82</v>
      </c>
      <c r="C35" s="22"/>
      <c r="D35" s="22"/>
      <c r="E35" s="22"/>
      <c r="F35" s="22"/>
      <c r="G35" s="22"/>
    </row>
    <row r="36" spans="2:7" x14ac:dyDescent="0.2">
      <c r="B36" s="23" t="s">
        <v>121</v>
      </c>
      <c r="C36" s="22"/>
      <c r="D36" s="22"/>
      <c r="E36" s="22"/>
      <c r="F36" s="22"/>
      <c r="G36" s="22"/>
    </row>
    <row r="37" spans="2:7" x14ac:dyDescent="0.2">
      <c r="B37" s="21" t="s">
        <v>123</v>
      </c>
      <c r="C37" s="22">
        <f>(C4+C5)/C26</f>
        <v>0.91291336325662054</v>
      </c>
      <c r="D37" s="22">
        <f t="shared" ref="D37:G37" si="1">(D4+D5)/D26</f>
        <v>0.43383878180100921</v>
      </c>
      <c r="E37" s="22">
        <f t="shared" si="1"/>
        <v>0.60043452854425217</v>
      </c>
      <c r="F37" s="22">
        <f t="shared" si="1"/>
        <v>0.45907341944344188</v>
      </c>
      <c r="G37" s="22">
        <f t="shared" si="1"/>
        <v>0.26071016550925341</v>
      </c>
    </row>
    <row r="38" spans="2:7" x14ac:dyDescent="0.2">
      <c r="B38" s="21" t="s">
        <v>124</v>
      </c>
      <c r="C38" s="22">
        <f>C9/C26</f>
        <v>1.5091706111431182</v>
      </c>
      <c r="D38" s="22">
        <f>D9/D26</f>
        <v>0.98967319866170289</v>
      </c>
      <c r="E38" s="22">
        <f>E9/E26</f>
        <v>1.0742733187975642</v>
      </c>
      <c r="F38" s="22">
        <f>F9/F26</f>
        <v>0.8561306219029613</v>
      </c>
      <c r="G38" s="22">
        <f>G9/G26</f>
        <v>0.7329101505880633</v>
      </c>
    </row>
    <row r="39" spans="2:7" x14ac:dyDescent="0.2">
      <c r="B39" s="21" t="s">
        <v>51</v>
      </c>
      <c r="C39" s="22">
        <f>C6/'P&amp;L Input'!C7*360</f>
        <v>25.506053735106413</v>
      </c>
      <c r="D39" s="22">
        <f>D6/'P&amp;L Input'!D7*360</f>
        <v>15.033866572747325</v>
      </c>
      <c r="E39" s="22">
        <f>E6/'P&amp;L Input'!E7*360</f>
        <v>25.66967594325364</v>
      </c>
      <c r="F39" s="22">
        <f>F6/'P&amp;L Input'!F7*360</f>
        <v>15.77864519794662</v>
      </c>
      <c r="G39" s="22">
        <f>G6/'P&amp;L Input'!G7*180</f>
        <v>13.841258823729435</v>
      </c>
    </row>
    <row r="40" spans="2:7" x14ac:dyDescent="0.2">
      <c r="B40" s="21" t="s">
        <v>52</v>
      </c>
      <c r="C40" s="22">
        <f>-C7/SUM('P&amp;L Input'!C8:C10)*360</f>
        <v>148.19580564470351</v>
      </c>
      <c r="D40" s="22">
        <f>-D7/SUM('P&amp;L Input'!D8:D10)*360</f>
        <v>147.32375944829212</v>
      </c>
      <c r="E40" s="22">
        <f>-E7/SUM('P&amp;L Input'!E8:E10)*360</f>
        <v>137.80793667692734</v>
      </c>
      <c r="F40" s="22">
        <f>-F7/SUM('P&amp;L Input'!F8:F10)*360</f>
        <v>85.449953986173199</v>
      </c>
      <c r="G40" s="22">
        <f>-G7/SUM('P&amp;L Input'!G8:G10)*180</f>
        <v>94.457151624032477</v>
      </c>
    </row>
    <row r="41" spans="2:7" x14ac:dyDescent="0.2">
      <c r="B41" s="21" t="s">
        <v>53</v>
      </c>
      <c r="C41" s="22">
        <f>-C18/SUM('P&amp;L Input'!C8:C10)*360</f>
        <v>120.88849368817945</v>
      </c>
      <c r="D41" s="22">
        <f>-D18/SUM('P&amp;L Input'!D8:D10)*360</f>
        <v>105.62400521117225</v>
      </c>
      <c r="E41" s="22">
        <f>-E18/SUM('P&amp;L Input'!E8:E10)*360</f>
        <v>124.00264031291226</v>
      </c>
      <c r="F41" s="22">
        <f>-F18/SUM('P&amp;L Input'!F8:F10)*360</f>
        <v>90.233449912879919</v>
      </c>
      <c r="G41" s="22">
        <f>-G18/SUM('P&amp;L Input'!G8:G10)*180</f>
        <v>86.099992328971581</v>
      </c>
    </row>
    <row r="42" spans="2:7" x14ac:dyDescent="0.2">
      <c r="B42" s="21" t="s">
        <v>54</v>
      </c>
      <c r="C42" s="22">
        <f>C39+C40-C41</f>
        <v>52.813365691630466</v>
      </c>
      <c r="D42" s="22">
        <f>D39+D40-D41</f>
        <v>56.73362080986719</v>
      </c>
      <c r="E42" s="22">
        <f>E39+E40-E41</f>
        <v>39.474972307268729</v>
      </c>
      <c r="F42" s="22">
        <f>F39+F40-F41</f>
        <v>10.995149271239896</v>
      </c>
      <c r="G42" s="22">
        <f>G39+G40-G41</f>
        <v>22.198418118790329</v>
      </c>
    </row>
    <row r="43" spans="2:7" x14ac:dyDescent="0.2">
      <c r="B43" s="23" t="s">
        <v>125</v>
      </c>
      <c r="C43" s="22"/>
      <c r="D43" s="22"/>
      <c r="E43" s="22"/>
      <c r="F43" s="22"/>
      <c r="G43" s="22"/>
    </row>
    <row r="44" spans="2:7" x14ac:dyDescent="0.2">
      <c r="B44" s="21" t="s">
        <v>122</v>
      </c>
      <c r="C44" s="22">
        <f>C17/C30</f>
        <v>1.1853462024571468</v>
      </c>
      <c r="D44" s="22">
        <f t="shared" ref="D44:G44" si="2">D17/D30</f>
        <v>1.1551643093338069</v>
      </c>
      <c r="E44" s="22">
        <f t="shared" si="2"/>
        <v>1.3233731889368148</v>
      </c>
      <c r="F44" s="22">
        <f t="shared" si="2"/>
        <v>1.2235018264119595</v>
      </c>
      <c r="G44" s="22">
        <f t="shared" si="2"/>
        <v>1.23261667118685</v>
      </c>
    </row>
    <row r="45" spans="2:7" x14ac:dyDescent="0.2">
      <c r="B45" s="21" t="s">
        <v>126</v>
      </c>
      <c r="C45" s="56" t="s">
        <v>127</v>
      </c>
      <c r="D45" s="56" t="s">
        <v>127</v>
      </c>
      <c r="E45" s="56" t="s">
        <v>127</v>
      </c>
      <c r="F45" s="56" t="s">
        <v>127</v>
      </c>
      <c r="G45" s="56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109</v>
      </c>
    </row>
    <row r="29" spans="7:7" x14ac:dyDescent="0.25">
      <c r="G29" s="1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>
      <selection activeCell="B14" sqref="B14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tabSelected="1" workbookViewId="0">
      <selection activeCell="B1" sqref="B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90</v>
      </c>
    </row>
    <row r="2" spans="1:19" ht="15.6" x14ac:dyDescent="0.25">
      <c r="A2" s="1"/>
      <c r="B2" s="2"/>
    </row>
    <row r="3" spans="1:19" ht="12" x14ac:dyDescent="0.25">
      <c r="C3" s="57" t="s">
        <v>92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19" ht="24" x14ac:dyDescent="0.25">
      <c r="B4" s="16" t="s">
        <v>83</v>
      </c>
      <c r="C4" s="6" t="s">
        <v>45</v>
      </c>
      <c r="D4" s="6" t="s">
        <v>46</v>
      </c>
      <c r="E4" s="6" t="s">
        <v>47</v>
      </c>
      <c r="F4" s="6" t="s">
        <v>76</v>
      </c>
      <c r="G4" s="6" t="s">
        <v>84</v>
      </c>
      <c r="H4" s="49" t="s">
        <v>94</v>
      </c>
      <c r="I4" s="49" t="s">
        <v>93</v>
      </c>
      <c r="J4" s="49" t="s">
        <v>95</v>
      </c>
      <c r="K4" s="49" t="s">
        <v>96</v>
      </c>
      <c r="L4" s="49" t="s">
        <v>97</v>
      </c>
      <c r="M4" s="49" t="s">
        <v>98</v>
      </c>
      <c r="N4" s="49" t="s">
        <v>99</v>
      </c>
      <c r="O4" s="49" t="s">
        <v>113</v>
      </c>
      <c r="P4" s="49" t="s">
        <v>114</v>
      </c>
      <c r="Q4" s="49" t="s">
        <v>115</v>
      </c>
      <c r="R4" s="49" t="s">
        <v>116</v>
      </c>
      <c r="S4" s="49" t="s">
        <v>117</v>
      </c>
    </row>
    <row r="5" spans="1:19" x14ac:dyDescent="0.25">
      <c r="B5" s="8" t="s">
        <v>86</v>
      </c>
      <c r="C5" s="28">
        <v>0</v>
      </c>
      <c r="D5" s="28">
        <v>0</v>
      </c>
      <c r="E5" s="28">
        <v>0</v>
      </c>
      <c r="F5" s="28">
        <v>1764</v>
      </c>
      <c r="G5" s="28">
        <v>26620</v>
      </c>
      <c r="H5" s="29">
        <f>26*4000</f>
        <v>104000</v>
      </c>
      <c r="I5" s="29">
        <f>G5+H5</f>
        <v>130620</v>
      </c>
      <c r="J5" s="29">
        <f>52*5000</f>
        <v>260000</v>
      </c>
      <c r="K5" s="29">
        <f>52*8000</f>
        <v>416000</v>
      </c>
      <c r="L5" s="29">
        <f>K5*(1+L15)</f>
        <v>457600.00000000006</v>
      </c>
      <c r="M5" s="29">
        <f t="shared" ref="M5:S5" si="0">L5*(1+M15)</f>
        <v>503360.00000000012</v>
      </c>
      <c r="N5" s="29">
        <f t="shared" si="0"/>
        <v>528528.00000000012</v>
      </c>
      <c r="O5" s="29">
        <f t="shared" si="0"/>
        <v>554954.40000000014</v>
      </c>
      <c r="P5" s="29">
        <f t="shared" si="0"/>
        <v>566053.48800000013</v>
      </c>
      <c r="Q5" s="29">
        <f t="shared" si="0"/>
        <v>577374.55776000011</v>
      </c>
      <c r="R5" s="29">
        <f t="shared" si="0"/>
        <v>588922.04891520017</v>
      </c>
      <c r="S5" s="29">
        <f t="shared" si="0"/>
        <v>600700.48989350419</v>
      </c>
    </row>
    <row r="6" spans="1:19" x14ac:dyDescent="0.25">
      <c r="B6" s="8" t="s">
        <v>91</v>
      </c>
      <c r="C6" s="28">
        <v>33600</v>
      </c>
      <c r="D6" s="28">
        <v>50580</v>
      </c>
      <c r="E6" s="28">
        <v>76230</v>
      </c>
      <c r="F6" s="28">
        <v>101312</v>
      </c>
      <c r="G6" s="28">
        <f>22660+21440</f>
        <v>44100</v>
      </c>
      <c r="H6" s="29">
        <v>55900</v>
      </c>
      <c r="I6" s="29">
        <f>G6+H6</f>
        <v>100000</v>
      </c>
      <c r="J6" s="29">
        <f>I6*(1+J16)</f>
        <v>102000</v>
      </c>
      <c r="K6" s="29">
        <f t="shared" ref="K6:S6" si="1">J6*(1+K16)</f>
        <v>104040</v>
      </c>
      <c r="L6" s="29">
        <f t="shared" si="1"/>
        <v>106120.8</v>
      </c>
      <c r="M6" s="29">
        <f t="shared" si="1"/>
        <v>108243.216</v>
      </c>
      <c r="N6" s="29">
        <f t="shared" si="1"/>
        <v>110408.08032000001</v>
      </c>
      <c r="O6" s="29">
        <f t="shared" si="1"/>
        <v>112616.24192640001</v>
      </c>
      <c r="P6" s="29">
        <f t="shared" si="1"/>
        <v>114868.56676492801</v>
      </c>
      <c r="Q6" s="29">
        <f t="shared" si="1"/>
        <v>117165.93810022657</v>
      </c>
      <c r="R6" s="29">
        <f t="shared" si="1"/>
        <v>119509.25686223111</v>
      </c>
      <c r="S6" s="29">
        <f t="shared" si="1"/>
        <v>121899.44199947573</v>
      </c>
    </row>
    <row r="7" spans="1:19" x14ac:dyDescent="0.25">
      <c r="B7" s="8" t="s">
        <v>87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9">
        <v>0</v>
      </c>
      <c r="I7" s="29">
        <f t="shared" ref="I7:I10" si="2">G7+H7</f>
        <v>0</v>
      </c>
      <c r="J7" s="29">
        <f>F5</f>
        <v>1764</v>
      </c>
      <c r="K7" s="29">
        <f>J7*(1+K17)</f>
        <v>130620</v>
      </c>
      <c r="L7" s="29">
        <f t="shared" ref="L7:S7" si="3">K7*(1+L17)</f>
        <v>260000</v>
      </c>
      <c r="M7" s="29">
        <f t="shared" si="3"/>
        <v>416000</v>
      </c>
      <c r="N7" s="29">
        <f t="shared" si="3"/>
        <v>457600.00000000006</v>
      </c>
      <c r="O7" s="29">
        <f t="shared" si="3"/>
        <v>503360.00000000012</v>
      </c>
      <c r="P7" s="29">
        <f t="shared" si="3"/>
        <v>528528.00000000012</v>
      </c>
      <c r="Q7" s="29">
        <f t="shared" si="3"/>
        <v>554954.40000000014</v>
      </c>
      <c r="R7" s="29">
        <f t="shared" si="3"/>
        <v>566053.48800000013</v>
      </c>
      <c r="S7" s="29">
        <f t="shared" si="3"/>
        <v>577374.55776000011</v>
      </c>
    </row>
    <row r="8" spans="1:19" x14ac:dyDescent="0.25">
      <c r="B8" s="8" t="s">
        <v>89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9">
        <v>0</v>
      </c>
      <c r="I8" s="29">
        <f t="shared" si="2"/>
        <v>0</v>
      </c>
      <c r="J8" s="29">
        <v>0</v>
      </c>
      <c r="K8" s="29">
        <v>500</v>
      </c>
      <c r="L8" s="29">
        <f>K8*(1+L18)</f>
        <v>1000</v>
      </c>
      <c r="M8" s="29">
        <f t="shared" ref="M8:S8" si="4">L8*(1+M18)</f>
        <v>1500</v>
      </c>
      <c r="N8" s="29">
        <f t="shared" si="4"/>
        <v>1650.0000000000002</v>
      </c>
      <c r="O8" s="29">
        <f t="shared" si="4"/>
        <v>1815.0000000000005</v>
      </c>
      <c r="P8" s="29">
        <f t="shared" si="4"/>
        <v>1905.7500000000005</v>
      </c>
      <c r="Q8" s="29">
        <f t="shared" si="4"/>
        <v>2001.0375000000006</v>
      </c>
      <c r="R8" s="29">
        <f t="shared" si="4"/>
        <v>2041.0582500000007</v>
      </c>
      <c r="S8" s="29">
        <f t="shared" si="4"/>
        <v>2081.8794150000008</v>
      </c>
    </row>
    <row r="9" spans="1:19" x14ac:dyDescent="0.25">
      <c r="B9" s="8" t="s">
        <v>88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9">
        <v>0</v>
      </c>
      <c r="I9" s="29">
        <f t="shared" si="2"/>
        <v>0</v>
      </c>
      <c r="J9" s="29">
        <v>250</v>
      </c>
      <c r="K9" s="29">
        <f>J9*(1+K19)</f>
        <v>18511.904761904763</v>
      </c>
      <c r="L9" s="29">
        <f t="shared" ref="L9:S9" si="5">K9*(1+L19)</f>
        <v>36848.072562358284</v>
      </c>
      <c r="M9" s="29">
        <f t="shared" si="5"/>
        <v>58956.916099773254</v>
      </c>
      <c r="N9" s="29">
        <f t="shared" si="5"/>
        <v>64852.607709750584</v>
      </c>
      <c r="O9" s="29">
        <f t="shared" si="5"/>
        <v>71337.86848072565</v>
      </c>
      <c r="P9" s="29">
        <f t="shared" si="5"/>
        <v>74904.761904761937</v>
      </c>
      <c r="Q9" s="29">
        <f t="shared" si="5"/>
        <v>78650.000000000044</v>
      </c>
      <c r="R9" s="29">
        <f t="shared" si="5"/>
        <v>80223.000000000044</v>
      </c>
      <c r="S9" s="29">
        <f t="shared" si="5"/>
        <v>81827.46000000005</v>
      </c>
    </row>
    <row r="10" spans="1:19" x14ac:dyDescent="0.25">
      <c r="B10" s="8" t="s">
        <v>85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9">
        <v>0</v>
      </c>
      <c r="I10" s="29">
        <f t="shared" si="2"/>
        <v>0</v>
      </c>
      <c r="J10" s="29">
        <v>250</v>
      </c>
      <c r="K10" s="29">
        <f t="shared" ref="K10:S10" si="6">J10*(1+K20)</f>
        <v>18511.904761904763</v>
      </c>
      <c r="L10" s="29">
        <f t="shared" si="6"/>
        <v>36848.072562358284</v>
      </c>
      <c r="M10" s="29">
        <f t="shared" si="6"/>
        <v>58956.916099773254</v>
      </c>
      <c r="N10" s="29">
        <f t="shared" si="6"/>
        <v>64852.607709750584</v>
      </c>
      <c r="O10" s="29">
        <f t="shared" si="6"/>
        <v>71337.86848072565</v>
      </c>
      <c r="P10" s="29">
        <f t="shared" si="6"/>
        <v>74904.761904761937</v>
      </c>
      <c r="Q10" s="29">
        <f t="shared" si="6"/>
        <v>78650.000000000044</v>
      </c>
      <c r="R10" s="29">
        <f t="shared" si="6"/>
        <v>80223.000000000044</v>
      </c>
      <c r="S10" s="29">
        <f t="shared" si="6"/>
        <v>81827.46000000005</v>
      </c>
    </row>
    <row r="11" spans="1:19" ht="12.6" thickBot="1" x14ac:dyDescent="0.3">
      <c r="B11" s="54" t="s">
        <v>68</v>
      </c>
      <c r="C11" s="55">
        <f>SUM(C5:C10)</f>
        <v>33600</v>
      </c>
      <c r="D11" s="55">
        <f t="shared" ref="D11:S11" si="7">SUM(D5:D10)</f>
        <v>50580</v>
      </c>
      <c r="E11" s="55">
        <f t="shared" si="7"/>
        <v>76230</v>
      </c>
      <c r="F11" s="55">
        <f t="shared" si="7"/>
        <v>103076</v>
      </c>
      <c r="G11" s="55">
        <f t="shared" si="7"/>
        <v>70720</v>
      </c>
      <c r="H11" s="55">
        <f t="shared" si="7"/>
        <v>159900</v>
      </c>
      <c r="I11" s="55">
        <f t="shared" si="7"/>
        <v>230620</v>
      </c>
      <c r="J11" s="55">
        <f t="shared" si="7"/>
        <v>364264</v>
      </c>
      <c r="K11" s="55">
        <f t="shared" si="7"/>
        <v>688183.80952380947</v>
      </c>
      <c r="L11" s="55">
        <f t="shared" si="7"/>
        <v>898416.94512471673</v>
      </c>
      <c r="M11" s="55">
        <f t="shared" si="7"/>
        <v>1147017.0481995465</v>
      </c>
      <c r="N11" s="55">
        <f t="shared" si="7"/>
        <v>1227891.2957395012</v>
      </c>
      <c r="O11" s="55">
        <f t="shared" si="7"/>
        <v>1315421.3788878517</v>
      </c>
      <c r="P11" s="55">
        <f t="shared" si="7"/>
        <v>1361165.3285744521</v>
      </c>
      <c r="Q11" s="55">
        <f t="shared" si="7"/>
        <v>1408795.9333602269</v>
      </c>
      <c r="R11" s="55">
        <f t="shared" si="7"/>
        <v>1436971.8520274314</v>
      </c>
      <c r="S11" s="55">
        <f t="shared" si="7"/>
        <v>1465711.2890679801</v>
      </c>
    </row>
    <row r="12" spans="1:19" ht="3" customHeight="1" x14ac:dyDescent="0.25"/>
    <row r="13" spans="1:19" x14ac:dyDescent="0.25">
      <c r="B13" s="43" t="s">
        <v>100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</row>
    <row r="14" spans="1:19" ht="3" customHeight="1" x14ac:dyDescent="0.25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</row>
    <row r="15" spans="1:19" x14ac:dyDescent="0.25">
      <c r="B15" s="44" t="s">
        <v>86</v>
      </c>
      <c r="C15" s="47" t="s">
        <v>65</v>
      </c>
      <c r="D15" s="47" t="s">
        <v>65</v>
      </c>
      <c r="E15" s="47" t="s">
        <v>65</v>
      </c>
      <c r="F15" s="47" t="s">
        <v>65</v>
      </c>
      <c r="G15" s="44"/>
      <c r="H15" s="44"/>
      <c r="I15" s="46">
        <f>I5/F5-1</f>
        <v>73.047619047619051</v>
      </c>
      <c r="J15" s="46">
        <f>J5/I5-1</f>
        <v>0.99050681365793913</v>
      </c>
      <c r="K15" s="46">
        <f>K5/J5-1</f>
        <v>0.60000000000000009</v>
      </c>
      <c r="L15" s="46">
        <f>$C$25</f>
        <v>0.1</v>
      </c>
      <c r="M15" s="46">
        <f>$C$25</f>
        <v>0.1</v>
      </c>
      <c r="N15" s="46">
        <f>$C$26</f>
        <v>0.05</v>
      </c>
      <c r="O15" s="46">
        <f>$C$26</f>
        <v>0.05</v>
      </c>
      <c r="P15" s="46">
        <f>$C$27</f>
        <v>0.02</v>
      </c>
      <c r="Q15" s="46">
        <f t="shared" ref="Q15:S16" si="8">$C$27</f>
        <v>0.02</v>
      </c>
      <c r="R15" s="46">
        <f t="shared" si="8"/>
        <v>0.02</v>
      </c>
      <c r="S15" s="46">
        <f t="shared" si="8"/>
        <v>0.02</v>
      </c>
    </row>
    <row r="16" spans="1:19" x14ac:dyDescent="0.25">
      <c r="B16" s="44" t="s">
        <v>91</v>
      </c>
      <c r="C16" s="47" t="s">
        <v>65</v>
      </c>
      <c r="D16" s="34">
        <f>D6/C6-1</f>
        <v>0.50535714285714284</v>
      </c>
      <c r="E16" s="34">
        <f>E6/D6-1</f>
        <v>0.50711743772241991</v>
      </c>
      <c r="F16" s="34">
        <f>F6/E6-1</f>
        <v>0.32903056539420183</v>
      </c>
      <c r="G16" s="44"/>
      <c r="H16" s="44"/>
      <c r="I16" s="46">
        <f>I6/F6-1</f>
        <v>-1.2950094756790875E-2</v>
      </c>
      <c r="J16" s="48">
        <f>$C$27</f>
        <v>0.02</v>
      </c>
      <c r="K16" s="48">
        <f t="shared" ref="K16:P16" si="9">$C$27</f>
        <v>0.02</v>
      </c>
      <c r="L16" s="48">
        <f t="shared" si="9"/>
        <v>0.02</v>
      </c>
      <c r="M16" s="48">
        <f t="shared" si="9"/>
        <v>0.02</v>
      </c>
      <c r="N16" s="48">
        <f t="shared" si="9"/>
        <v>0.02</v>
      </c>
      <c r="O16" s="48">
        <f t="shared" si="9"/>
        <v>0.02</v>
      </c>
      <c r="P16" s="48">
        <f t="shared" si="9"/>
        <v>0.02</v>
      </c>
      <c r="Q16" s="48">
        <f t="shared" si="8"/>
        <v>0.02</v>
      </c>
      <c r="R16" s="48">
        <f t="shared" si="8"/>
        <v>0.02</v>
      </c>
      <c r="S16" s="48">
        <f t="shared" si="8"/>
        <v>0.02</v>
      </c>
    </row>
    <row r="17" spans="2:19" x14ac:dyDescent="0.25">
      <c r="B17" s="44" t="s">
        <v>87</v>
      </c>
      <c r="C17" s="47" t="s">
        <v>65</v>
      </c>
      <c r="D17" s="47" t="s">
        <v>65</v>
      </c>
      <c r="E17" s="47" t="s">
        <v>65</v>
      </c>
      <c r="F17" s="47" t="s">
        <v>65</v>
      </c>
      <c r="G17" s="44"/>
      <c r="H17" s="47"/>
      <c r="I17" s="47" t="s">
        <v>65</v>
      </c>
      <c r="J17" s="47" t="s">
        <v>65</v>
      </c>
      <c r="K17" s="48">
        <f>I15</f>
        <v>73.047619047619051</v>
      </c>
      <c r="L17" s="48">
        <f t="shared" ref="L17:S17" si="10">J15</f>
        <v>0.99050681365793913</v>
      </c>
      <c r="M17" s="48">
        <f t="shared" si="10"/>
        <v>0.60000000000000009</v>
      </c>
      <c r="N17" s="48">
        <f t="shared" si="10"/>
        <v>0.1</v>
      </c>
      <c r="O17" s="48">
        <f t="shared" si="10"/>
        <v>0.1</v>
      </c>
      <c r="P17" s="48">
        <f t="shared" si="10"/>
        <v>0.05</v>
      </c>
      <c r="Q17" s="48">
        <f t="shared" si="10"/>
        <v>0.05</v>
      </c>
      <c r="R17" s="48">
        <f t="shared" si="10"/>
        <v>0.02</v>
      </c>
      <c r="S17" s="48">
        <f t="shared" si="10"/>
        <v>0.02</v>
      </c>
    </row>
    <row r="18" spans="2:19" x14ac:dyDescent="0.25">
      <c r="B18" s="44" t="s">
        <v>89</v>
      </c>
      <c r="C18" s="47" t="s">
        <v>65</v>
      </c>
      <c r="D18" s="47" t="s">
        <v>65</v>
      </c>
      <c r="E18" s="47" t="s">
        <v>65</v>
      </c>
      <c r="F18" s="47" t="s">
        <v>65</v>
      </c>
      <c r="G18" s="44"/>
      <c r="H18" s="47"/>
      <c r="I18" s="47" t="s">
        <v>65</v>
      </c>
      <c r="J18" s="47" t="s">
        <v>65</v>
      </c>
      <c r="K18" s="47" t="s">
        <v>65</v>
      </c>
      <c r="L18" s="48">
        <v>1</v>
      </c>
      <c r="M18" s="48">
        <v>0.5</v>
      </c>
      <c r="N18" s="48">
        <f t="shared" ref="N18:S18" si="11">L15</f>
        <v>0.1</v>
      </c>
      <c r="O18" s="48">
        <f t="shared" si="11"/>
        <v>0.1</v>
      </c>
      <c r="P18" s="48">
        <f t="shared" si="11"/>
        <v>0.05</v>
      </c>
      <c r="Q18" s="48">
        <f t="shared" si="11"/>
        <v>0.05</v>
      </c>
      <c r="R18" s="48">
        <f t="shared" si="11"/>
        <v>0.02</v>
      </c>
      <c r="S18" s="48">
        <f t="shared" si="11"/>
        <v>0.02</v>
      </c>
    </row>
    <row r="19" spans="2:19" x14ac:dyDescent="0.25">
      <c r="B19" s="44" t="s">
        <v>88</v>
      </c>
      <c r="C19" s="47" t="s">
        <v>65</v>
      </c>
      <c r="D19" s="47" t="s">
        <v>65</v>
      </c>
      <c r="E19" s="47" t="s">
        <v>65</v>
      </c>
      <c r="F19" s="47" t="s">
        <v>65</v>
      </c>
      <c r="G19" s="44"/>
      <c r="H19" s="47"/>
      <c r="I19" s="47" t="s">
        <v>65</v>
      </c>
      <c r="J19" s="47" t="s">
        <v>65</v>
      </c>
      <c r="K19" s="48">
        <f>I15</f>
        <v>73.047619047619051</v>
      </c>
      <c r="L19" s="48">
        <f t="shared" ref="L19:S19" si="12">J15</f>
        <v>0.99050681365793913</v>
      </c>
      <c r="M19" s="48">
        <f t="shared" si="12"/>
        <v>0.60000000000000009</v>
      </c>
      <c r="N19" s="48">
        <f t="shared" si="12"/>
        <v>0.1</v>
      </c>
      <c r="O19" s="48">
        <f t="shared" si="12"/>
        <v>0.1</v>
      </c>
      <c r="P19" s="48">
        <f t="shared" si="12"/>
        <v>0.05</v>
      </c>
      <c r="Q19" s="48">
        <f t="shared" si="12"/>
        <v>0.05</v>
      </c>
      <c r="R19" s="48">
        <f t="shared" si="12"/>
        <v>0.02</v>
      </c>
      <c r="S19" s="48">
        <f t="shared" si="12"/>
        <v>0.02</v>
      </c>
    </row>
    <row r="20" spans="2:19" x14ac:dyDescent="0.25">
      <c r="B20" s="44" t="s">
        <v>85</v>
      </c>
      <c r="C20" s="47" t="s">
        <v>65</v>
      </c>
      <c r="D20" s="47" t="s">
        <v>65</v>
      </c>
      <c r="E20" s="47" t="s">
        <v>65</v>
      </c>
      <c r="F20" s="47" t="s">
        <v>65</v>
      </c>
      <c r="G20" s="44"/>
      <c r="H20" s="47"/>
      <c r="I20" s="47" t="s">
        <v>65</v>
      </c>
      <c r="J20" s="47" t="s">
        <v>65</v>
      </c>
      <c r="K20" s="48">
        <f>I15</f>
        <v>73.047619047619051</v>
      </c>
      <c r="L20" s="48">
        <f t="shared" ref="L20:S20" si="13">J15</f>
        <v>0.99050681365793913</v>
      </c>
      <c r="M20" s="48">
        <f t="shared" si="13"/>
        <v>0.60000000000000009</v>
      </c>
      <c r="N20" s="48">
        <f t="shared" si="13"/>
        <v>0.1</v>
      </c>
      <c r="O20" s="48">
        <f t="shared" si="13"/>
        <v>0.1</v>
      </c>
      <c r="P20" s="48">
        <f t="shared" si="13"/>
        <v>0.05</v>
      </c>
      <c r="Q20" s="48">
        <f t="shared" si="13"/>
        <v>0.05</v>
      </c>
      <c r="R20" s="48">
        <f t="shared" si="13"/>
        <v>0.02</v>
      </c>
      <c r="S20" s="48">
        <f t="shared" si="13"/>
        <v>0.02</v>
      </c>
    </row>
    <row r="21" spans="2:19" x14ac:dyDescent="0.25">
      <c r="B21" s="44"/>
      <c r="C21" s="47"/>
      <c r="D21" s="47"/>
      <c r="E21" s="47"/>
      <c r="F21" s="47"/>
      <c r="G21" s="44"/>
      <c r="H21" s="44"/>
      <c r="I21" s="47"/>
      <c r="J21" s="47"/>
      <c r="K21" s="45"/>
      <c r="L21" s="45"/>
      <c r="M21" s="45"/>
      <c r="N21" s="45"/>
      <c r="O21" s="45"/>
      <c r="P21" s="45"/>
      <c r="Q21" s="45"/>
      <c r="R21" s="45"/>
      <c r="S21" s="45"/>
    </row>
    <row r="24" spans="2:19" x14ac:dyDescent="0.25">
      <c r="B24" s="8" t="s">
        <v>110</v>
      </c>
    </row>
    <row r="25" spans="2:19" x14ac:dyDescent="0.25">
      <c r="B25" s="8" t="s">
        <v>111</v>
      </c>
      <c r="C25" s="15">
        <v>0.1</v>
      </c>
    </row>
    <row r="26" spans="2:19" x14ac:dyDescent="0.25">
      <c r="B26" s="8" t="s">
        <v>111</v>
      </c>
      <c r="C26" s="15">
        <v>0.05</v>
      </c>
    </row>
    <row r="27" spans="2:19" x14ac:dyDescent="0.25">
      <c r="B27" s="8" t="s">
        <v>112</v>
      </c>
      <c r="C27" s="15">
        <f>Drivers!C13</f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2018-10-17T07:04:00Z</dcterms:modified>
</cp:coreProperties>
</file>