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codeName="ThisWorkbook" defaultThemeVersion="124226"/>
  <mc:AlternateContent xmlns:mc="http://schemas.openxmlformats.org/markup-compatibility/2006">
    <mc:Choice Requires="x15">
      <x15ac:absPath xmlns:x15ac="http://schemas.microsoft.com/office/spreadsheetml/2010/11/ac" url="C:\Users\HP\Downloads\Thesis files_Q1\Thesis files\"/>
    </mc:Choice>
  </mc:AlternateContent>
  <xr:revisionPtr revIDLastSave="0" documentId="13_ncr:1_{D16C5B19-F22F-4ED6-8D02-23636885A80C}" xr6:coauthVersionLast="47" xr6:coauthVersionMax="47" xr10:uidLastSave="{00000000-0000-0000-0000-000000000000}"/>
  <bookViews>
    <workbookView xWindow="-108" yWindow="-108" windowWidth="23256" windowHeight="12576" activeTab="4" xr2:uid="{00000000-000D-0000-FFFF-FFFF00000000}"/>
  </bookViews>
  <sheets>
    <sheet name="Instruction" sheetId="21" r:id="rId1"/>
    <sheet name="Example" sheetId="22" r:id="rId2"/>
    <sheet name="C=3" sheetId="20" r:id="rId3"/>
    <sheet name="C=4" sheetId="19" r:id="rId4"/>
    <sheet name="C=5" sheetId="18" r:id="rId5"/>
    <sheet name="C=6" sheetId="17" r:id="rId6"/>
    <sheet name="C=7" sheetId="16" r:id="rId7"/>
    <sheet name="C=8" sheetId="15" r:id="rId8"/>
    <sheet name="C=9" sheetId="7" r:id="rId9"/>
    <sheet name="C&gt;9" sheetId="23" r:id="rId10"/>
  </sheets>
  <definedNames>
    <definedName name="_xlnm._FilterDatabase" localSheetId="2" hidden="1">'C=3'!$B$5:$C$5</definedName>
    <definedName name="_xlnm._FilterDatabase" localSheetId="3" hidden="1">'C=4'!$B$5:$C$5</definedName>
    <definedName name="_xlnm._FilterDatabase" localSheetId="4" hidden="1">'C=5'!$B$5:$C$5</definedName>
    <definedName name="_xlnm._FilterDatabase" localSheetId="5" hidden="1">'C=6'!$B$5:$C$5</definedName>
    <definedName name="_xlnm._FilterDatabase" localSheetId="6" hidden="1">'C=7'!$B$5:$C$5</definedName>
    <definedName name="_xlnm._FilterDatabase" localSheetId="7" hidden="1">'C=8'!$B$5:$C$5</definedName>
    <definedName name="_xlnm._FilterDatabase" localSheetId="8" hidden="1">'C=9'!$B$5:$C$5</definedName>
    <definedName name="_xlnm._FilterDatabase" localSheetId="0" hidden="1">Example!$B$11:$C$11</definedName>
    <definedName name="OLE_LINK85" localSheetId="8">'C=9'!$F$97</definedName>
    <definedName name="solver_adj" localSheetId="2" hidden="1">'C=3'!$C$18:$E$18,'C=3'!$C$20</definedName>
    <definedName name="solver_adj" localSheetId="3" hidden="1">'C=4'!$C$19:$F$19,'C=4'!$C$21</definedName>
    <definedName name="solver_adj" localSheetId="4" hidden="1">'C=5'!$C$20:$G$20,'C=5'!$C$22</definedName>
    <definedName name="solver_adj" localSheetId="5" hidden="1">'C=6'!$C$21:$H$21,'C=6'!$C$23</definedName>
    <definedName name="solver_adj" localSheetId="6" hidden="1">'C=7'!$C$22:$I$22,'C=7'!$C$24</definedName>
    <definedName name="solver_adj" localSheetId="7" hidden="1">'C=8'!$C$23:$J$23,'C=8'!$C$25</definedName>
    <definedName name="solver_adj" localSheetId="8" hidden="1">'C=9'!$C$24:$K$24,'C=9'!$C$26</definedName>
    <definedName name="solver_adj" localSheetId="1" hidden="1">Example!$C$26:$G$26,Example!$C$28</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cvg" localSheetId="1" hidden="1">0.0001</definedName>
    <definedName name="solver_cvg" localSheetId="0" hidden="1">0.0001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8" hidden="1">1</definedName>
    <definedName name="solver_drv" localSheetId="1" hidden="1">2</definedName>
    <definedName name="solver_drv" localSheetId="0" hidden="1">1</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ng" localSheetId="8" hidden="1">2</definedName>
    <definedName name="solver_eng" localSheetId="1" hidden="1">2</definedName>
    <definedName name="solver_eng" localSheetId="0" hidden="1">2</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est" localSheetId="1" hidden="1">1</definedName>
    <definedName name="solver_est" localSheetId="0" hidden="1">1</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8" hidden="1">2147483647</definedName>
    <definedName name="solver_itr" localSheetId="1" hidden="1">2147483647</definedName>
    <definedName name="solver_itr" localSheetId="0" hidden="1">2147483647</definedName>
    <definedName name="solver_lhs1" localSheetId="2" hidden="1">'C=3'!$C$18:$E$18</definedName>
    <definedName name="solver_lhs1" localSheetId="3" hidden="1">'C=4'!$C$19:$F$19</definedName>
    <definedName name="solver_lhs1" localSheetId="4" hidden="1">'C=5'!$C$20:$G$20</definedName>
    <definedName name="solver_lhs1" localSheetId="5" hidden="1">'C=6'!$C$21:$H$21</definedName>
    <definedName name="solver_lhs1" localSheetId="6" hidden="1">'C=7'!$C$22:$I$22</definedName>
    <definedName name="solver_lhs1" localSheetId="7" hidden="1">'C=8'!$C$23:$J$23</definedName>
    <definedName name="solver_lhs1" localSheetId="8" hidden="1">'C=9'!$C$24:$K$24</definedName>
    <definedName name="solver_lhs1" localSheetId="1" hidden="1">Example!$C$32</definedName>
    <definedName name="solver_lhs1" localSheetId="0" hidden="1">Instruction!$B$36:$F$37</definedName>
    <definedName name="solver_lhs2" localSheetId="2" hidden="1">'C=3'!$C$24</definedName>
    <definedName name="solver_lhs2" localSheetId="3" hidden="1">'C=4'!$C$25</definedName>
    <definedName name="solver_lhs2" localSheetId="4" hidden="1">'C=5'!$C$26</definedName>
    <definedName name="solver_lhs2" localSheetId="5" hidden="1">'C=6'!$C$27</definedName>
    <definedName name="solver_lhs2" localSheetId="6" hidden="1">'C=7'!$C$28</definedName>
    <definedName name="solver_lhs2" localSheetId="7" hidden="1">'C=8'!$C$29</definedName>
    <definedName name="solver_lhs2" localSheetId="8" hidden="1">'C=9'!$C$30</definedName>
    <definedName name="solver_lhs2" localSheetId="1" hidden="1">Example!$C$34:$G$35</definedName>
    <definedName name="solver_lhs2" localSheetId="0" hidden="1">Instruction!$B$36:$F$37</definedName>
    <definedName name="solver_lhs3" localSheetId="2" hidden="1">'C=3'!$C$26:$E$27</definedName>
    <definedName name="solver_lhs3" localSheetId="3" hidden="1">'C=4'!$C$27:$F$28</definedName>
    <definedName name="solver_lhs3" localSheetId="4" hidden="1">'C=5'!$C$28:$G$29</definedName>
    <definedName name="solver_lhs3" localSheetId="5" hidden="1">'C=6'!$C$29:$H$30</definedName>
    <definedName name="solver_lhs3" localSheetId="6" hidden="1">'C=7'!$C$30:$I$31</definedName>
    <definedName name="solver_lhs3" localSheetId="7" hidden="1">'C=8'!$C$31:$J$32</definedName>
    <definedName name="solver_lhs3" localSheetId="8" hidden="1">'C=9'!$C$32:$K$33</definedName>
    <definedName name="solver_lhs3" localSheetId="1" hidden="1">Example!$C$37:$G$38</definedName>
    <definedName name="solver_lhs3" localSheetId="0" hidden="1">Instruction!$B$36:$F$37</definedName>
    <definedName name="solver_lhs4" localSheetId="2" hidden="1">'C=3'!$C$29:$E$30</definedName>
    <definedName name="solver_lhs4" localSheetId="3" hidden="1">'C=4'!$C$30:$F$31</definedName>
    <definedName name="solver_lhs4" localSheetId="4" hidden="1">'C=5'!$C$31:$G$32</definedName>
    <definedName name="solver_lhs4" localSheetId="5" hidden="1">'C=6'!$C$32:$H$33</definedName>
    <definedName name="solver_lhs4" localSheetId="6" hidden="1">'C=7'!$C$33:$I$34</definedName>
    <definedName name="solver_lhs4" localSheetId="7" hidden="1">'C=8'!$C$34:$J$35</definedName>
    <definedName name="solver_lhs4" localSheetId="8" hidden="1">'C=9'!$C$35:$K$36</definedName>
    <definedName name="solver_lhs4" localSheetId="0" hidden="1">Instruction!$B$36:$F$37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ip" localSheetId="1" hidden="1">2147483647</definedName>
    <definedName name="solver_mip" localSheetId="0" hidden="1">2147483647</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ni" localSheetId="1" hidden="1">30</definedName>
    <definedName name="solver_mni" localSheetId="0" hidden="1">30</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rt" localSheetId="1" hidden="1">0.075</definedName>
    <definedName name="solver_mrt" localSheetId="0" hidden="1">0.075</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8" hidden="1">2</definedName>
    <definedName name="solver_msl" localSheetId="1" hidden="1">2</definedName>
    <definedName name="solver_msl" localSheetId="0" hidden="1">2</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eg" localSheetId="8" hidden="1">1</definedName>
    <definedName name="solver_neg" localSheetId="1" hidden="1">1</definedName>
    <definedName name="solver_neg" localSheetId="0" hidden="1">1</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od" localSheetId="1" hidden="1">2147483647</definedName>
    <definedName name="solver_nod" localSheetId="0" hidden="1">2147483647</definedName>
    <definedName name="solver_num" localSheetId="2" hidden="1">4</definedName>
    <definedName name="solver_num" localSheetId="3" hidden="1">4</definedName>
    <definedName name="solver_num" localSheetId="4" hidden="1">4</definedName>
    <definedName name="solver_num" localSheetId="5" hidden="1">4</definedName>
    <definedName name="solver_num" localSheetId="6" hidden="1">4</definedName>
    <definedName name="solver_num" localSheetId="7" hidden="1">4</definedName>
    <definedName name="solver_num" localSheetId="8" hidden="1">4</definedName>
    <definedName name="solver_num" localSheetId="1" hidden="1">3</definedName>
    <definedName name="solver_num" localSheetId="0" hidden="1">0</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8" hidden="1">1</definedName>
    <definedName name="solver_nwt" localSheetId="1" hidden="1">1</definedName>
    <definedName name="solver_nwt" localSheetId="0" hidden="1">1</definedName>
    <definedName name="solver_opt" localSheetId="2" hidden="1">'C=3'!$C$20</definedName>
    <definedName name="solver_opt" localSheetId="3" hidden="1">'C=4'!$C$21</definedName>
    <definedName name="solver_opt" localSheetId="4" hidden="1">'C=5'!$C$22</definedName>
    <definedName name="solver_opt" localSheetId="5" hidden="1">'C=6'!$C$23</definedName>
    <definedName name="solver_opt" localSheetId="6" hidden="1">'C=7'!$C$24</definedName>
    <definedName name="solver_opt" localSheetId="7" hidden="1">'C=8'!$C$25</definedName>
    <definedName name="solver_opt" localSheetId="8" hidden="1">'C=9'!$C$26</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pre" localSheetId="1" hidden="1">0.000001</definedName>
    <definedName name="solver_pre" localSheetId="0" hidden="1">0.000001</definedName>
    <definedName name="solver_rbv" localSheetId="2" hidden="1">2</definedName>
    <definedName name="solver_rbv" localSheetId="3" hidden="1">2</definedName>
    <definedName name="solver_rbv" localSheetId="4" hidden="1">2</definedName>
    <definedName name="solver_rbv" localSheetId="5" hidden="1">2</definedName>
    <definedName name="solver_rbv" localSheetId="6" hidden="1">2</definedName>
    <definedName name="solver_rbv" localSheetId="7" hidden="1">2</definedName>
    <definedName name="solver_rbv" localSheetId="8" hidden="1">2</definedName>
    <definedName name="solver_rbv" localSheetId="1" hidden="1">2</definedName>
    <definedName name="solver_rbv" localSheetId="0" hidden="1">2</definedName>
    <definedName name="solver_rel1" localSheetId="2" hidden="1">3</definedName>
    <definedName name="solver_rel1" localSheetId="3" hidden="1">3</definedName>
    <definedName name="solver_rel1" localSheetId="4" hidden="1">3</definedName>
    <definedName name="solver_rel1" localSheetId="5" hidden="1">3</definedName>
    <definedName name="solver_rel1" localSheetId="6" hidden="1">3</definedName>
    <definedName name="solver_rel1" localSheetId="7" hidden="1">3</definedName>
    <definedName name="solver_rel1" localSheetId="8" hidden="1">3</definedName>
    <definedName name="solver_rel1" localSheetId="1" hidden="1">2</definedName>
    <definedName name="solver_rel1" localSheetId="0" hidden="1">1</definedName>
    <definedName name="solver_rel2" localSheetId="2" hidden="1">2</definedName>
    <definedName name="solver_rel2" localSheetId="3" hidden="1">2</definedName>
    <definedName name="solver_rel2" localSheetId="4" hidden="1">2</definedName>
    <definedName name="solver_rel2" localSheetId="5" hidden="1">2</definedName>
    <definedName name="solver_rel2" localSheetId="6" hidden="1">2</definedName>
    <definedName name="solver_rel2" localSheetId="7" hidden="1">2</definedName>
    <definedName name="solver_rel2" localSheetId="8" hidden="1">2</definedName>
    <definedName name="solver_rel2" localSheetId="1" hidden="1">1</definedName>
    <definedName name="solver_rel2" localSheetId="0" hidden="1">1</definedName>
    <definedName name="solver_rel3" localSheetId="2" hidden="1">1</definedName>
    <definedName name="solver_rel3" localSheetId="3" hidden="1">1</definedName>
    <definedName name="solver_rel3" localSheetId="4" hidden="1">1</definedName>
    <definedName name="solver_rel3" localSheetId="5" hidden="1">1</definedName>
    <definedName name="solver_rel3" localSheetId="6" hidden="1">1</definedName>
    <definedName name="solver_rel3" localSheetId="7" hidden="1">1</definedName>
    <definedName name="solver_rel3" localSheetId="8" hidden="1">1</definedName>
    <definedName name="solver_rel3" localSheetId="1" hidden="1">1</definedName>
    <definedName name="solver_rel3" localSheetId="0" hidden="1">1</definedName>
    <definedName name="solver_rel4" localSheetId="2" hidden="1">1</definedName>
    <definedName name="solver_rel4" localSheetId="3" hidden="1">1</definedName>
    <definedName name="solver_rel4" localSheetId="4" hidden="1">1</definedName>
    <definedName name="solver_rel4" localSheetId="5" hidden="1">1</definedName>
    <definedName name="solver_rel4" localSheetId="6" hidden="1">1</definedName>
    <definedName name="solver_rel4" localSheetId="7" hidden="1">1</definedName>
    <definedName name="solver_rel4" localSheetId="8" hidden="1">1</definedName>
    <definedName name="solver_rel4" localSheetId="0" hidden="1">1</definedName>
    <definedName name="solver_rhs1" localSheetId="2" hidden="1">0</definedName>
    <definedName name="solver_rhs1" localSheetId="3" hidden="1">0</definedName>
    <definedName name="solver_rhs1" localSheetId="4" hidden="1">0</definedName>
    <definedName name="solver_rhs1" localSheetId="5" hidden="1">0</definedName>
    <definedName name="solver_rhs1" localSheetId="6" hidden="1">0</definedName>
    <definedName name="solver_rhs1" localSheetId="7" hidden="1">0</definedName>
    <definedName name="solver_rhs1" localSheetId="8" hidden="1">0</definedName>
    <definedName name="solver_rhs1" localSheetId="1" hidden="1">1</definedName>
    <definedName name="solver_rhs1" localSheetId="0" hidden="1">Instruction!#REF!</definedName>
    <definedName name="solver_rhs2" localSheetId="2" hidden="1">1</definedName>
    <definedName name="solver_rhs2" localSheetId="3" hidden="1">1</definedName>
    <definedName name="solver_rhs2" localSheetId="4" hidden="1">1</definedName>
    <definedName name="solver_rhs2" localSheetId="5" hidden="1">1</definedName>
    <definedName name="solver_rhs2" localSheetId="6" hidden="1">1</definedName>
    <definedName name="solver_rhs2" localSheetId="7" hidden="1">1</definedName>
    <definedName name="solver_rhs2" localSheetId="8" hidden="1">1</definedName>
    <definedName name="solver_rhs2" localSheetId="1" hidden="1">Example!$C$28</definedName>
    <definedName name="solver_rhs2" localSheetId="0" hidden="1">Instruction!#REF!</definedName>
    <definedName name="solver_rhs3" localSheetId="2" hidden="1">'C=3'!$C$20</definedName>
    <definedName name="solver_rhs3" localSheetId="3" hidden="1">'C=4'!$C$21</definedName>
    <definedName name="solver_rhs3" localSheetId="4" hidden="1">'C=5'!$C$22</definedName>
    <definedName name="solver_rhs3" localSheetId="5" hidden="1">'C=6'!$C$23</definedName>
    <definedName name="solver_rhs3" localSheetId="6" hidden="1">'C=7'!$C$24</definedName>
    <definedName name="solver_rhs3" localSheetId="7" hidden="1">'C=8'!$C$25</definedName>
    <definedName name="solver_rhs3" localSheetId="8" hidden="1">'C=9'!$C$26</definedName>
    <definedName name="solver_rhs3" localSheetId="1" hidden="1">Example!$C$28</definedName>
    <definedName name="solver_rhs3" localSheetId="0" hidden="1">Instruction!#REF!</definedName>
    <definedName name="solver_rhs4" localSheetId="2" hidden="1">'C=3'!$C$20</definedName>
    <definedName name="solver_rhs4" localSheetId="3" hidden="1">'C=4'!$C$21</definedName>
    <definedName name="solver_rhs4" localSheetId="4" hidden="1">'C=5'!$C$22</definedName>
    <definedName name="solver_rhs4" localSheetId="5" hidden="1">'C=6'!$C$23</definedName>
    <definedName name="solver_rhs4" localSheetId="6" hidden="1">'C=7'!$C$24</definedName>
    <definedName name="solver_rhs4" localSheetId="7" hidden="1">'C=8'!$C$25</definedName>
    <definedName name="solver_rhs4" localSheetId="8" hidden="1">'C=9'!$C$26</definedName>
    <definedName name="solver_rhs4" localSheetId="0" hidden="1">Instruction!#REF!</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8" hidden="1">2</definedName>
    <definedName name="solver_rlx" localSheetId="1" hidden="1">2</definedName>
    <definedName name="solver_rlx" localSheetId="0" hidden="1">2</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8" hidden="1">0</definedName>
    <definedName name="solver_rsd" localSheetId="1" hidden="1">0</definedName>
    <definedName name="solver_rsd" localSheetId="0" hidden="1">0</definedName>
    <definedName name="solver_scl" localSheetId="2" hidden="1">2</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cl" localSheetId="7" hidden="1">2</definedName>
    <definedName name="solver_scl" localSheetId="8" hidden="1">2</definedName>
    <definedName name="solver_scl" localSheetId="1" hidden="1">2</definedName>
    <definedName name="solver_scl" localSheetId="0"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ho" localSheetId="1" hidden="1">2</definedName>
    <definedName name="solver_sho" localSheetId="0" hidden="1">2</definedName>
    <definedName name="solver_ssz" localSheetId="2" hidden="1">0</definedName>
    <definedName name="solver_ssz" localSheetId="3" hidden="1">0</definedName>
    <definedName name="solver_ssz" localSheetId="4" hidden="1">0</definedName>
    <definedName name="solver_ssz" localSheetId="5" hidden="1">0</definedName>
    <definedName name="solver_ssz" localSheetId="6" hidden="1">0</definedName>
    <definedName name="solver_ssz" localSheetId="7" hidden="1">0</definedName>
    <definedName name="solver_ssz" localSheetId="8" hidden="1">0</definedName>
    <definedName name="solver_ssz" localSheetId="1" hidden="1">100</definedName>
    <definedName name="solver_ssz" localSheetId="0" hidden="1">0</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8" hidden="1">2147483647</definedName>
    <definedName name="solver_tim" localSheetId="1" hidden="1">2147483647</definedName>
    <definedName name="solver_tim" localSheetId="0" hidden="1">2147483647</definedName>
    <definedName name="solver_tol" localSheetId="2" hidden="1">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8" hidden="1">0.01</definedName>
    <definedName name="solver_tol" localSheetId="1" hidden="1">0.01</definedName>
    <definedName name="solver_tol" localSheetId="0" hidden="1">0.01</definedName>
    <definedName name="solver_typ" localSheetId="2" hidden="1">2</definedName>
    <definedName name="solver_typ" localSheetId="3" hidden="1">2</definedName>
    <definedName name="solver_typ" localSheetId="4" hidden="1">2</definedName>
    <definedName name="solver_typ" localSheetId="5" hidden="1">2</definedName>
    <definedName name="solver_typ" localSheetId="6" hidden="1">2</definedName>
    <definedName name="solver_typ" localSheetId="7" hidden="1">2</definedName>
    <definedName name="solver_typ" localSheetId="8" hidden="1">2</definedName>
    <definedName name="solver_typ" localSheetId="1" hidden="1">2</definedName>
    <definedName name="solver_typ" localSheetId="0" hidden="1">2</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al" localSheetId="1" hidden="1">0</definedName>
    <definedName name="solver_val" localSheetId="0" hidden="1">0</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8" hidden="1">3</definedName>
    <definedName name="solver_ver" localSheetId="1" hidden="1">3</definedName>
    <definedName name="solver_ver" localSheetId="0" hidden="1">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0" i="20" l="1"/>
  <c r="Q99" i="20" s="1"/>
  <c r="Q100" i="20" s="1"/>
  <c r="C22" i="20" s="1"/>
  <c r="F92" i="7"/>
  <c r="K16" i="22"/>
  <c r="J16" i="22"/>
  <c r="G106" i="7"/>
  <c r="G107" i="7" s="1"/>
  <c r="C28" i="7" s="1"/>
  <c r="U10" i="7"/>
  <c r="C27" i="7" s="1"/>
  <c r="L92" i="7"/>
  <c r="K92" i="7"/>
  <c r="J92" i="7"/>
  <c r="I92" i="7"/>
  <c r="H92" i="7"/>
  <c r="G92" i="7"/>
  <c r="E92" i="7"/>
  <c r="Q105" i="15"/>
  <c r="Q106" i="15" s="1"/>
  <c r="C27" i="15" s="1"/>
  <c r="J93" i="15"/>
  <c r="I93" i="15"/>
  <c r="H93" i="15"/>
  <c r="G93" i="15"/>
  <c r="F93" i="15"/>
  <c r="E93" i="15"/>
  <c r="D93" i="15"/>
  <c r="C93" i="15"/>
  <c r="C26" i="15" s="1"/>
  <c r="O108" i="16"/>
  <c r="O109" i="16" s="1"/>
  <c r="C26" i="16" s="1"/>
  <c r="I98" i="16"/>
  <c r="H98" i="16"/>
  <c r="G98" i="16"/>
  <c r="F98" i="16"/>
  <c r="E98" i="16"/>
  <c r="D98" i="16"/>
  <c r="C98" i="16"/>
  <c r="C25" i="16" s="1"/>
  <c r="Q87" i="17"/>
  <c r="H76" i="17"/>
  <c r="G76" i="17"/>
  <c r="F76" i="17"/>
  <c r="E76" i="17"/>
  <c r="D76" i="17"/>
  <c r="C76" i="17"/>
  <c r="C24" i="17" s="1"/>
  <c r="G103" i="18"/>
  <c r="F103" i="18"/>
  <c r="E103" i="18"/>
  <c r="D103" i="18"/>
  <c r="C103" i="18"/>
  <c r="Q85" i="19"/>
  <c r="Q86" i="19" s="1"/>
  <c r="C23" i="19" s="1"/>
  <c r="F83" i="19"/>
  <c r="E83" i="19"/>
  <c r="D83" i="19"/>
  <c r="C83" i="19"/>
  <c r="C22" i="19" s="1"/>
  <c r="C12" i="20"/>
  <c r="D83" i="20"/>
  <c r="C83" i="20"/>
  <c r="B83" i="20"/>
  <c r="N27" i="22"/>
  <c r="N28" i="22" s="1"/>
  <c r="C30" i="22" s="1"/>
  <c r="M16" i="22"/>
  <c r="L16" i="22"/>
  <c r="I16" i="22"/>
  <c r="N106" i="18"/>
  <c r="N107" i="18" s="1"/>
  <c r="C24" i="18" s="1"/>
  <c r="C12" i="7"/>
  <c r="C23" i="18" l="1"/>
  <c r="D23" i="18" s="1"/>
  <c r="C21" i="20"/>
  <c r="D21" i="20" s="1"/>
  <c r="D27" i="7"/>
  <c r="D25" i="16"/>
  <c r="Q88" i="17"/>
  <c r="C25" i="17" s="1"/>
  <c r="D26" i="15"/>
  <c r="C29" i="22"/>
  <c r="D29" i="22" s="1"/>
  <c r="D22" i="19"/>
  <c r="G37" i="22"/>
  <c r="G38" i="22" s="1"/>
  <c r="F37" i="22"/>
  <c r="F38" i="22" s="1"/>
  <c r="E37" i="22"/>
  <c r="E38" i="22" s="1"/>
  <c r="D37" i="22"/>
  <c r="D38" i="22" s="1"/>
  <c r="C37" i="22"/>
  <c r="C38" i="22" s="1"/>
  <c r="G34" i="22"/>
  <c r="G35" i="22" s="1"/>
  <c r="F34" i="22"/>
  <c r="F35" i="22" s="1"/>
  <c r="E34" i="22"/>
  <c r="E35" i="22" s="1"/>
  <c r="D34" i="22"/>
  <c r="D35" i="22" s="1"/>
  <c r="C34" i="22"/>
  <c r="C35" i="22" s="1"/>
  <c r="C32" i="22"/>
  <c r="B23" i="22"/>
  <c r="B22" i="22"/>
  <c r="B21" i="22"/>
  <c r="B20" i="22"/>
  <c r="B19" i="22"/>
  <c r="C18" i="22"/>
  <c r="B16" i="22"/>
  <c r="G15" i="22"/>
  <c r="G25" i="22" s="1"/>
  <c r="F15" i="22"/>
  <c r="F25" i="22" s="1"/>
  <c r="E15" i="22"/>
  <c r="E25" i="22" s="1"/>
  <c r="D15" i="22"/>
  <c r="D25" i="22" s="1"/>
  <c r="C15" i="22"/>
  <c r="C25" i="22" s="1"/>
  <c r="D24" i="17" l="1"/>
  <c r="C29" i="20"/>
  <c r="C30" i="20" s="1"/>
  <c r="D29" i="20"/>
  <c r="D30" i="20" s="1"/>
  <c r="E29" i="20"/>
  <c r="E30" i="20" s="1"/>
  <c r="E26" i="20"/>
  <c r="E27" i="20" s="1"/>
  <c r="D26" i="20"/>
  <c r="D27" i="20" s="1"/>
  <c r="C26" i="20"/>
  <c r="C27" i="20" s="1"/>
  <c r="C24" i="20"/>
  <c r="B15" i="20"/>
  <c r="B14" i="20"/>
  <c r="B13" i="20"/>
  <c r="E9" i="20"/>
  <c r="D9" i="20"/>
  <c r="C9" i="20"/>
  <c r="F30" i="19"/>
  <c r="F31" i="19" s="1"/>
  <c r="E30" i="19"/>
  <c r="E31" i="19" s="1"/>
  <c r="D30" i="19"/>
  <c r="D31" i="19" s="1"/>
  <c r="C30" i="19"/>
  <c r="C31" i="19" s="1"/>
  <c r="F27" i="19"/>
  <c r="F28" i="19" s="1"/>
  <c r="E27" i="19"/>
  <c r="E28" i="19" s="1"/>
  <c r="D27" i="19"/>
  <c r="D28" i="19" s="1"/>
  <c r="C27" i="19"/>
  <c r="C28" i="19" s="1"/>
  <c r="C25" i="19"/>
  <c r="B16" i="19"/>
  <c r="B15" i="19"/>
  <c r="B14" i="19"/>
  <c r="B13" i="19"/>
  <c r="C12" i="19"/>
  <c r="B10" i="19"/>
  <c r="F9" i="19"/>
  <c r="F18" i="19" s="1"/>
  <c r="E9" i="19"/>
  <c r="E18" i="19" s="1"/>
  <c r="D9" i="19"/>
  <c r="D18" i="19" s="1"/>
  <c r="C9" i="19"/>
  <c r="C18" i="19" s="1"/>
  <c r="G31" i="18"/>
  <c r="G32" i="18" s="1"/>
  <c r="F31" i="18"/>
  <c r="F32" i="18" s="1"/>
  <c r="E31" i="18"/>
  <c r="E32" i="18" s="1"/>
  <c r="D31" i="18"/>
  <c r="D32" i="18" s="1"/>
  <c r="C31" i="18"/>
  <c r="C32" i="18" s="1"/>
  <c r="G28" i="18"/>
  <c r="G29" i="18" s="1"/>
  <c r="F28" i="18"/>
  <c r="F29" i="18" s="1"/>
  <c r="E28" i="18"/>
  <c r="E29" i="18" s="1"/>
  <c r="D28" i="18"/>
  <c r="D29" i="18" s="1"/>
  <c r="C28" i="18"/>
  <c r="C29" i="18" s="1"/>
  <c r="C26" i="18"/>
  <c r="B17" i="18"/>
  <c r="B16" i="18"/>
  <c r="B15" i="18"/>
  <c r="B14" i="18"/>
  <c r="B13" i="18"/>
  <c r="C12" i="18"/>
  <c r="B10" i="18"/>
  <c r="G9" i="18"/>
  <c r="G19" i="18" s="1"/>
  <c r="F9" i="18"/>
  <c r="F19" i="18" s="1"/>
  <c r="E9" i="18"/>
  <c r="E19" i="18" s="1"/>
  <c r="D9" i="18"/>
  <c r="D19" i="18" s="1"/>
  <c r="C9" i="18"/>
  <c r="C19" i="18" s="1"/>
  <c r="C30" i="16"/>
  <c r="C31" i="16" s="1"/>
  <c r="D30" i="16"/>
  <c r="D31" i="16" s="1"/>
  <c r="E30" i="16"/>
  <c r="E31" i="16" s="1"/>
  <c r="F30" i="16"/>
  <c r="F31" i="16" s="1"/>
  <c r="G30" i="16"/>
  <c r="G31" i="16" s="1"/>
  <c r="H30" i="16"/>
  <c r="H31" i="16" s="1"/>
  <c r="I30" i="16"/>
  <c r="I31" i="16" s="1"/>
  <c r="H32" i="17"/>
  <c r="H33" i="17" s="1"/>
  <c r="G32" i="17"/>
  <c r="G33" i="17" s="1"/>
  <c r="F32" i="17"/>
  <c r="F33" i="17" s="1"/>
  <c r="E32" i="17"/>
  <c r="E33" i="17" s="1"/>
  <c r="D32" i="17"/>
  <c r="D33" i="17" s="1"/>
  <c r="C32" i="17"/>
  <c r="C33" i="17" s="1"/>
  <c r="H29" i="17"/>
  <c r="H30" i="17" s="1"/>
  <c r="G29" i="17"/>
  <c r="G30" i="17" s="1"/>
  <c r="F29" i="17"/>
  <c r="F30" i="17" s="1"/>
  <c r="E29" i="17"/>
  <c r="E30" i="17" s="1"/>
  <c r="D29" i="17"/>
  <c r="D30" i="17" s="1"/>
  <c r="C29" i="17"/>
  <c r="C30" i="17" s="1"/>
  <c r="C27" i="17"/>
  <c r="B18" i="17"/>
  <c r="B17" i="17"/>
  <c r="B16" i="17"/>
  <c r="B15" i="17"/>
  <c r="B14" i="17"/>
  <c r="B13" i="17"/>
  <c r="C12" i="17"/>
  <c r="B10" i="17"/>
  <c r="H9" i="17"/>
  <c r="H20" i="17" s="1"/>
  <c r="G9" i="17"/>
  <c r="G20" i="17" s="1"/>
  <c r="F9" i="17"/>
  <c r="F20" i="17" s="1"/>
  <c r="E9" i="17"/>
  <c r="E20" i="17" s="1"/>
  <c r="D9" i="17"/>
  <c r="D20" i="17" s="1"/>
  <c r="C9" i="17"/>
  <c r="C20" i="17" s="1"/>
  <c r="I33" i="16"/>
  <c r="I34" i="16" s="1"/>
  <c r="H33" i="16"/>
  <c r="H34" i="16" s="1"/>
  <c r="G33" i="16"/>
  <c r="G34" i="16" s="1"/>
  <c r="F33" i="16"/>
  <c r="F34" i="16" s="1"/>
  <c r="E33" i="16"/>
  <c r="E34" i="16" s="1"/>
  <c r="D33" i="16"/>
  <c r="D34" i="16" s="1"/>
  <c r="C33" i="16"/>
  <c r="C34" i="16" s="1"/>
  <c r="C28" i="16"/>
  <c r="B19" i="16"/>
  <c r="B18" i="16"/>
  <c r="B17" i="16"/>
  <c r="B16" i="16"/>
  <c r="B15" i="16"/>
  <c r="B14" i="16"/>
  <c r="B13" i="16"/>
  <c r="C12" i="16"/>
  <c r="B10" i="16"/>
  <c r="I9" i="16"/>
  <c r="I21" i="16" s="1"/>
  <c r="H9" i="16"/>
  <c r="H21" i="16" s="1"/>
  <c r="G9" i="16"/>
  <c r="G21" i="16" s="1"/>
  <c r="F9" i="16"/>
  <c r="F21" i="16" s="1"/>
  <c r="E9" i="16"/>
  <c r="E21" i="16" s="1"/>
  <c r="D9" i="16"/>
  <c r="D21" i="16" s="1"/>
  <c r="C9" i="16"/>
  <c r="C21" i="16" s="1"/>
  <c r="J34" i="15"/>
  <c r="J35" i="15" s="1"/>
  <c r="I34" i="15"/>
  <c r="I35" i="15" s="1"/>
  <c r="H34" i="15"/>
  <c r="H35" i="15" s="1"/>
  <c r="G34" i="15"/>
  <c r="G35" i="15" s="1"/>
  <c r="F34" i="15"/>
  <c r="F35" i="15" s="1"/>
  <c r="E34" i="15"/>
  <c r="E35" i="15" s="1"/>
  <c r="D34" i="15"/>
  <c r="D35" i="15" s="1"/>
  <c r="C34" i="15"/>
  <c r="C35" i="15" s="1"/>
  <c r="J31" i="15"/>
  <c r="J32" i="15" s="1"/>
  <c r="I31" i="15"/>
  <c r="I32" i="15" s="1"/>
  <c r="H31" i="15"/>
  <c r="H32" i="15" s="1"/>
  <c r="G31" i="15"/>
  <c r="G32" i="15" s="1"/>
  <c r="F31" i="15"/>
  <c r="F32" i="15" s="1"/>
  <c r="E31" i="15"/>
  <c r="E32" i="15" s="1"/>
  <c r="D31" i="15"/>
  <c r="D32" i="15" s="1"/>
  <c r="C31" i="15"/>
  <c r="C32" i="15" s="1"/>
  <c r="C29" i="15"/>
  <c r="B20" i="15"/>
  <c r="B19" i="15"/>
  <c r="B18" i="15"/>
  <c r="B17" i="15"/>
  <c r="B16" i="15"/>
  <c r="B15" i="15"/>
  <c r="B14" i="15"/>
  <c r="B13" i="15"/>
  <c r="C12" i="15"/>
  <c r="B10" i="15"/>
  <c r="J9" i="15"/>
  <c r="J22" i="15" s="1"/>
  <c r="I9" i="15"/>
  <c r="I22" i="15" s="1"/>
  <c r="H9" i="15"/>
  <c r="H22" i="15" s="1"/>
  <c r="G9" i="15"/>
  <c r="G22" i="15" s="1"/>
  <c r="F9" i="15"/>
  <c r="F22" i="15" s="1"/>
  <c r="E9" i="15"/>
  <c r="E22" i="15" s="1"/>
  <c r="D9" i="15"/>
  <c r="D22" i="15" s="1"/>
  <c r="C9" i="15"/>
  <c r="C22" i="15" s="1"/>
  <c r="K32" i="7"/>
  <c r="J32" i="7"/>
  <c r="I32" i="7"/>
  <c r="H32" i="7"/>
  <c r="G32" i="7"/>
  <c r="G33" i="7" s="1"/>
  <c r="F32" i="7"/>
  <c r="E32" i="7"/>
  <c r="D32" i="7"/>
  <c r="C32" i="7"/>
  <c r="C17" i="20" l="1"/>
  <c r="D17" i="20"/>
  <c r="E17" i="20"/>
  <c r="C30" i="7"/>
  <c r="B21" i="7"/>
  <c r="B20" i="7"/>
  <c r="B19" i="7"/>
  <c r="B18" i="7"/>
  <c r="B17" i="7"/>
  <c r="B16" i="7"/>
  <c r="B15" i="7"/>
  <c r="B14" i="7"/>
  <c r="B13" i="7"/>
  <c r="B10" i="7"/>
  <c r="K9" i="7"/>
  <c r="K23" i="7" s="1"/>
  <c r="J9" i="7"/>
  <c r="J23" i="7" s="1"/>
  <c r="I9" i="7"/>
  <c r="I23" i="7" s="1"/>
  <c r="H9" i="7"/>
  <c r="H23" i="7" s="1"/>
  <c r="G9" i="7"/>
  <c r="G23" i="7" s="1"/>
  <c r="F9" i="7"/>
  <c r="F23" i="7" s="1"/>
  <c r="E9" i="7"/>
  <c r="E23" i="7" s="1"/>
  <c r="D9" i="7"/>
  <c r="D23" i="7" s="1"/>
  <c r="C9" i="7"/>
  <c r="C23" i="7" s="1"/>
  <c r="C35" i="7" l="1"/>
  <c r="C36" i="7" s="1"/>
  <c r="H35" i="7"/>
  <c r="H36" i="7" s="1"/>
  <c r="K35" i="7"/>
  <c r="K36" i="7" s="1"/>
  <c r="F35" i="7"/>
  <c r="F36" i="7" s="1"/>
  <c r="I35" i="7"/>
  <c r="I36" i="7" s="1"/>
  <c r="D35" i="7"/>
  <c r="D36" i="7" s="1"/>
  <c r="G35" i="7"/>
  <c r="G36" i="7" s="1"/>
  <c r="E35" i="7"/>
  <c r="E36" i="7" s="1"/>
  <c r="J35" i="7"/>
  <c r="J36" i="7" s="1"/>
  <c r="C33" i="7" l="1"/>
  <c r="K33" i="7"/>
  <c r="I33" i="7"/>
  <c r="H33" i="7"/>
  <c r="D33" i="7"/>
  <c r="J33" i="7"/>
  <c r="F33" i="7"/>
  <c r="E33" i="7"/>
</calcChain>
</file>

<file path=xl/sharedStrings.xml><?xml version="1.0" encoding="utf-8"?>
<sst xmlns="http://schemas.openxmlformats.org/spreadsheetml/2006/main" count="236" uniqueCount="89">
  <si>
    <t>Ksi*</t>
  </si>
  <si>
    <t>Weights</t>
  </si>
  <si>
    <t>Constraint 1</t>
  </si>
  <si>
    <t>Constraint 2</t>
  </si>
  <si>
    <t>Best to Others</t>
  </si>
  <si>
    <t>Criterion 1</t>
  </si>
  <si>
    <t>Criterion 2</t>
  </si>
  <si>
    <t>Criterion 3</t>
  </si>
  <si>
    <t>Criterion 4</t>
  </si>
  <si>
    <t>Criterion 5</t>
  </si>
  <si>
    <t>Criterion 6</t>
  </si>
  <si>
    <t>Criterion 7</t>
  </si>
  <si>
    <t>Criterion 8</t>
  </si>
  <si>
    <t>Criterion 9</t>
  </si>
  <si>
    <t>Sum of weights</t>
  </si>
  <si>
    <t>Select the Best</t>
  </si>
  <si>
    <t>Names of Criteria</t>
  </si>
  <si>
    <t>Select the Worst</t>
  </si>
  <si>
    <t>Others to the Worst</t>
  </si>
  <si>
    <t>Quality</t>
  </si>
  <si>
    <t>Price</t>
  </si>
  <si>
    <t>Safety</t>
  </si>
  <si>
    <t>Style</t>
  </si>
  <si>
    <t xml:space="preserve">Step 1. </t>
  </si>
  <si>
    <t>The meaning of the numbers 1-9:</t>
  </si>
  <si>
    <t xml:space="preserve">Step 2. </t>
  </si>
  <si>
    <t>Note:</t>
  </si>
  <si>
    <t>You just need to fill in the green boxes and leave the other boxes alone. After you operating the Solver, the weights of criteria will be automatically obtained.</t>
  </si>
  <si>
    <t>Criteria Number = 5</t>
  </si>
  <si>
    <t>Criteria Number = 3</t>
  </si>
  <si>
    <t>Criteria Number = 4</t>
  </si>
  <si>
    <t>Criteria Number = 9</t>
  </si>
  <si>
    <t>Criteria Number = 8</t>
  </si>
  <si>
    <t>Criteria Number = 7</t>
  </si>
  <si>
    <t>Criteria Number = 6</t>
  </si>
  <si>
    <t>Step 5.</t>
  </si>
  <si>
    <t>You should then enter the names of the criteria in the right place (see below, as example).</t>
  </si>
  <si>
    <t xml:space="preserve">Requirement: </t>
  </si>
  <si>
    <t>Steps 3 &amp; 4.</t>
  </si>
  <si>
    <t>Determine the number of decision criteria. This, of course, depends on your problem. For instance if you want to buy a car and you consider five criteria uality, price, comfort, safety, and style you should go to the Sheet C=5.</t>
  </si>
  <si>
    <t>Use Solver to solve the problem. Go to "Data" tab. Click on "Solver"</t>
  </si>
  <si>
    <r>
      <rPr>
        <b/>
        <sz val="11"/>
        <color theme="1"/>
        <rFont val="Calibri"/>
        <family val="2"/>
        <scheme val="minor"/>
      </rPr>
      <t>Example:</t>
    </r>
    <r>
      <rPr>
        <sz val="11"/>
        <color theme="1"/>
        <rFont val="Calibri"/>
        <family val="2"/>
        <scheme val="minor"/>
      </rPr>
      <t xml:space="preserve">
In this sheet you see how a BWM problem is constructed and solved following the instruction. This example is Example 2 from this reference: Rezaei, J. (2016). Best-worst multi-criteria decision-making method: Some properties and a linear model. Omega, 64, 126-130. </t>
    </r>
  </si>
  <si>
    <t>Determine the best (e.g. the most desirable, the most important) and the worst (e.g. the least desirable, the least important) criteria based on the opinion of the decision-maker. You can choose the Best and the Worst from the drop-box next to "Select the best", and "Select the worst" respectively.</t>
  </si>
  <si>
    <t>Express the preference of the decision-maker on "the Best criterion over all the other criteria", and the preference of "all the other criteria over the Worst" by selecting a number between 1 and 9 from the drop-box.</t>
  </si>
  <si>
    <t>References:</t>
  </si>
  <si>
    <t>Rezaei, J. (2016). Best-worst multi-criteria decision-making method: Some properties and a linear model. Omega, 64, 126-130.</t>
  </si>
  <si>
    <t>Rezaei, J. (2015).Best-worst multi-criteria decision-making method. Omega, 53, 49-57.</t>
  </si>
  <si>
    <t xml:space="preserve">BWM (Best Worst Method) </t>
  </si>
  <si>
    <t>Comfort</t>
  </si>
  <si>
    <t xml:space="preserve">To see more information visit www.bestworstmethod.com </t>
  </si>
  <si>
    <r>
      <t xml:space="preserve">1: </t>
    </r>
    <r>
      <rPr>
        <b/>
        <sz val="11"/>
        <color theme="1"/>
        <rFont val="Calibri"/>
        <family val="2"/>
        <scheme val="minor"/>
      </rPr>
      <t>Equal</t>
    </r>
    <r>
      <rPr>
        <sz val="11"/>
        <color theme="1"/>
        <rFont val="Calibri"/>
        <family val="2"/>
        <scheme val="minor"/>
      </rPr>
      <t xml:space="preserve"> importance</t>
    </r>
  </si>
  <si>
    <r>
      <t xml:space="preserve">2: </t>
    </r>
    <r>
      <rPr>
        <sz val="10"/>
        <color theme="1"/>
        <rFont val="Calibri"/>
        <family val="2"/>
        <scheme val="minor"/>
      </rPr>
      <t>Somewhat between Equal and Moderate</t>
    </r>
  </si>
  <si>
    <r>
      <t xml:space="preserve">3: </t>
    </r>
    <r>
      <rPr>
        <b/>
        <sz val="11"/>
        <color theme="1"/>
        <rFont val="Calibri"/>
        <family val="2"/>
        <scheme val="minor"/>
      </rPr>
      <t>Moderately</t>
    </r>
    <r>
      <rPr>
        <sz val="11"/>
        <color theme="1"/>
        <rFont val="Calibri"/>
        <family val="2"/>
        <scheme val="minor"/>
      </rPr>
      <t xml:space="preserve"> more important than</t>
    </r>
  </si>
  <si>
    <r>
      <t xml:space="preserve">4: </t>
    </r>
    <r>
      <rPr>
        <sz val="10"/>
        <color theme="1"/>
        <rFont val="Calibri"/>
        <family val="2"/>
        <scheme val="minor"/>
      </rPr>
      <t>Somewhat between Moderate and Strong</t>
    </r>
  </si>
  <si>
    <r>
      <t xml:space="preserve">5: </t>
    </r>
    <r>
      <rPr>
        <b/>
        <sz val="11"/>
        <color theme="1"/>
        <rFont val="Calibri"/>
        <family val="2"/>
        <scheme val="minor"/>
      </rPr>
      <t>Strongly</t>
    </r>
    <r>
      <rPr>
        <sz val="11"/>
        <color theme="1"/>
        <rFont val="Calibri"/>
        <family val="2"/>
        <scheme val="minor"/>
      </rPr>
      <t xml:space="preserve"> more important than</t>
    </r>
  </si>
  <si>
    <r>
      <t xml:space="preserve">6: </t>
    </r>
    <r>
      <rPr>
        <sz val="10"/>
        <color theme="1"/>
        <rFont val="Calibri"/>
        <family val="2"/>
        <scheme val="minor"/>
      </rPr>
      <t>Somewhat between Strong and Very strong</t>
    </r>
  </si>
  <si>
    <r>
      <t xml:space="preserve">7: </t>
    </r>
    <r>
      <rPr>
        <b/>
        <sz val="11"/>
        <color theme="1"/>
        <rFont val="Calibri"/>
        <family val="2"/>
        <scheme val="minor"/>
      </rPr>
      <t xml:space="preserve">Very strongly </t>
    </r>
    <r>
      <rPr>
        <sz val="11"/>
        <color theme="1"/>
        <rFont val="Calibri"/>
        <family val="2"/>
        <scheme val="minor"/>
      </rPr>
      <t>important than</t>
    </r>
  </si>
  <si>
    <r>
      <t xml:space="preserve">8: </t>
    </r>
    <r>
      <rPr>
        <sz val="10"/>
        <color theme="1"/>
        <rFont val="Calibri"/>
        <family val="2"/>
        <scheme val="minor"/>
      </rPr>
      <t>Somewhat between Very strong and Absolute</t>
    </r>
  </si>
  <si>
    <r>
      <t xml:space="preserve">9: </t>
    </r>
    <r>
      <rPr>
        <b/>
        <sz val="11"/>
        <color theme="1"/>
        <rFont val="Calibri"/>
        <family val="2"/>
        <scheme val="minor"/>
      </rPr>
      <t>Absulutly</t>
    </r>
    <r>
      <rPr>
        <sz val="11"/>
        <color theme="1"/>
        <rFont val="Calibri"/>
        <family val="2"/>
        <scheme val="minor"/>
      </rPr>
      <t xml:space="preserve"> more important than</t>
    </r>
  </si>
  <si>
    <t>A window like the one below opens. Press "Solve", and then "OK".</t>
  </si>
  <si>
    <t>If you have any questions you may contact info@bestworstmethod.com</t>
  </si>
  <si>
    <t>Instruction:</t>
  </si>
  <si>
    <t>If you don't have Solver in the toolbar of your Excel, you need to install it first  (follow the steps below): 
Go to "File", then "Options", then "Add-Ins". At the button (Excel Add-Ins, click on Go..."), Select "Solver Add-in" and press "OK". You should now be able to see Solver in your "Data" tab. 
You may also watch this video to know more about solving linear programming problem using Excel Solver https://www.youtube.com/watch?v=wfy8fxnZEWk</t>
  </si>
  <si>
    <t>If you have more than 9 criteria, it is recommended to first cluster the criteria into a number of clusters. This way, you add one level to the hierarchy of the problem, and solve the problem. 
To do the clustering you need to use theory and/or experts opinion to make meaningful clusters. 
For instance, if you have 13 criteria to evaluate the sustainability of a product, theory helps you to make three sub-sets of the criteria: Economic, Environmental, and Social. Suppose that now, by the help of both theory and experts, you put 4 (out of 13)criteria under Economic, 5 (out of 13) under Environmental, and the remaining 4 (out of 13) under Social.
You can then use the Sheets C=4, C=5, and C=4 to do the analysis for the three sub-sets respectively. You also need to do a pairwise comparison among the sub-sets (or main criteria: Economic, Environmental, and Social) using C=3 Sheet.
So, you do 4 analyses. 
At the end you multiply the weight obtained for each criterion belong to each sub-set by the weight of the whole sub-set to get the "global" weight of the criteria. Note that the sum of the global weights of all the 13 criteria becomes 1.0.</t>
  </si>
  <si>
    <t>Input-Based CR</t>
  </si>
  <si>
    <t>Criteria</t>
  </si>
  <si>
    <t>Scales</t>
  </si>
  <si>
    <t>Associated Threshold</t>
  </si>
  <si>
    <t xml:space="preserve">In this excel file you will learn how to construct and solve a multi-criteria decision-making problem using BWM. There are two popular versions of BWM (non-linear BWM (Rezaei, 2015), and linear BWM (Rezaei, 2016)). This excel file is based on the linear BWM. The consistency check is based on Liang, Brunelli, Rezaei (2020).
Here, there is an explanation of the five steps need to be taken in order to construct and solve the problem. In the next sheet, an example (including five decision criteria) is presented. There are different sheets (C=3, C=4, ...) for problems with different number of criteria. </t>
  </si>
  <si>
    <t>Liang, F., Brunelli, M., Rezaei, J. (2020). Consistency issues in the Best Worst Method: Measurements and thresholds, Omega, 96, pp. 102175.</t>
  </si>
  <si>
    <t xml:space="preserve">After pressing the "OK" button, you get the weights and the input-based consistency ratio (CR) (reliability score) in the yellow cells. </t>
  </si>
  <si>
    <t>BWM Solver v2.0, Release date: 02-02-2022 Copyright ©Jafar Rezaei</t>
  </si>
  <si>
    <t>A</t>
  </si>
  <si>
    <t>B</t>
  </si>
  <si>
    <t>C</t>
  </si>
  <si>
    <t>CI</t>
  </si>
  <si>
    <t>BP</t>
  </si>
  <si>
    <t>HIPC</t>
  </si>
  <si>
    <t>LV</t>
  </si>
  <si>
    <t>CT</t>
  </si>
  <si>
    <t>LI</t>
  </si>
  <si>
    <t>GC</t>
  </si>
  <si>
    <t>RP</t>
  </si>
  <si>
    <t>RV</t>
  </si>
  <si>
    <t>charging infrastructure</t>
  </si>
  <si>
    <t>charging time</t>
  </si>
  <si>
    <t>vehicle range</t>
  </si>
  <si>
    <t>upfront cost</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</si>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</sst>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2"/>
      <color theme="1"/>
      <name val="Calibri"/>
      <family val="2"/>
      <scheme val="minor"/>
    </font>
    <font>
      <sz val="10"/>
      <color rgb="FF222222"/>
      <name val="Arial"/>
      <family val="2"/>
    </font>
    <font>
      <b/>
      <sz val="12"/>
      <color theme="1"/>
      <name val="Calibri"/>
      <family val="2"/>
      <scheme val="minor"/>
    </font>
    <font>
      <sz val="10"/>
      <color theme="1"/>
      <name val="Calibri"/>
      <family val="2"/>
      <scheme val="minor"/>
    </font>
    <font>
      <b/>
      <sz val="12"/>
      <name val="Calibri"/>
      <family val="2"/>
      <scheme val="minor"/>
    </font>
    <font>
      <sz val="10"/>
      <color theme="0"/>
      <name val="Calibri"/>
      <family val="2"/>
      <scheme val="minor"/>
    </font>
    <font>
      <sz val="10"/>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2" fillId="0" borderId="0" applyFont="0" applyFill="0" applyBorder="0" applyAlignment="0" applyProtection="0"/>
    <xf numFmtId="0" fontId="7" fillId="0" borderId="0" applyNumberFormat="0" applyFill="0" applyBorder="0" applyAlignment="0" applyProtection="0"/>
  </cellStyleXfs>
  <cellXfs count="158">
    <xf numFmtId="0" fontId="0" fillId="0" borderId="0" xfId="0"/>
    <xf numFmtId="0" fontId="0" fillId="3" borderId="1" xfId="0" applyFill="1" applyBorder="1" applyAlignment="1">
      <alignment horizontal="center" wrapText="1"/>
    </xf>
    <xf numFmtId="0" fontId="0" fillId="2" borderId="1" xfId="0" applyFill="1" applyBorder="1" applyAlignment="1" applyProtection="1">
      <alignment horizontal="center" wrapText="1"/>
      <protection locked="0"/>
    </xf>
    <xf numFmtId="0" fontId="0" fillId="4" borderId="0" xfId="0" applyFill="1" applyAlignment="1">
      <alignment horizontal="center" wrapText="1"/>
    </xf>
    <xf numFmtId="0" fontId="0" fillId="4" borderId="0" xfId="0" applyFill="1"/>
    <xf numFmtId="0" fontId="0" fillId="4" borderId="1" xfId="0" applyFill="1" applyBorder="1" applyAlignment="1">
      <alignment horizontal="center" wrapText="1"/>
    </xf>
    <xf numFmtId="0" fontId="0" fillId="4" borderId="1" xfId="0" applyFill="1"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alignment horizontal="center" wrapText="1"/>
    </xf>
    <xf numFmtId="0" fontId="3" fillId="4" borderId="0" xfId="0" applyFont="1" applyFill="1" applyAlignment="1">
      <alignment horizontal="center" wrapText="1"/>
    </xf>
    <xf numFmtId="0" fontId="1" fillId="4" borderId="0" xfId="0" applyFont="1" applyFill="1" applyBorder="1" applyAlignment="1">
      <alignment horizontal="center" wrapText="1"/>
    </xf>
    <xf numFmtId="0" fontId="1" fillId="4" borderId="2" xfId="0" applyFont="1" applyFill="1" applyBorder="1" applyAlignment="1">
      <alignment horizontal="center" wrapText="1"/>
    </xf>
    <xf numFmtId="0" fontId="0" fillId="4" borderId="0" xfId="0" applyNumberFormat="1" applyFill="1" applyBorder="1" applyAlignment="1">
      <alignment horizontal="center" wrapText="1"/>
    </xf>
    <xf numFmtId="10" fontId="3" fillId="4" borderId="0" xfId="1" applyNumberFormat="1" applyFont="1" applyFill="1" applyBorder="1" applyAlignment="1">
      <alignment horizontal="center" wrapText="1"/>
    </xf>
    <xf numFmtId="0" fontId="3" fillId="4" borderId="0" xfId="0" applyFont="1" applyFill="1" applyBorder="1" applyAlignment="1" applyProtection="1">
      <alignment horizontal="center" wrapText="1"/>
    </xf>
    <xf numFmtId="0" fontId="1" fillId="4" borderId="0" xfId="0" applyFont="1" applyFill="1" applyAlignment="1">
      <alignment horizontal="center" wrapText="1"/>
    </xf>
    <xf numFmtId="0" fontId="3" fillId="4" borderId="0" xfId="0" applyFont="1" applyFill="1" applyBorder="1" applyAlignment="1" applyProtection="1">
      <alignment horizontal="center" wrapText="1"/>
      <protection hidden="1"/>
    </xf>
    <xf numFmtId="0" fontId="3" fillId="4" borderId="0" xfId="0" applyFont="1" applyFill="1" applyBorder="1" applyAlignment="1">
      <alignment horizontal="center" wrapText="1"/>
    </xf>
    <xf numFmtId="0" fontId="0" fillId="4" borderId="0" xfId="0" applyFill="1" applyBorder="1" applyAlignment="1">
      <alignment horizontal="center" wrapText="1"/>
    </xf>
    <xf numFmtId="0" fontId="1" fillId="3" borderId="1" xfId="0" applyFont="1" applyFill="1" applyBorder="1" applyAlignment="1">
      <alignment horizontal="center" wrapText="1"/>
    </xf>
    <xf numFmtId="0" fontId="13" fillId="4" borderId="0" xfId="0" applyFont="1" applyFill="1" applyBorder="1" applyAlignment="1">
      <alignment horizontal="right" vertical="center" wrapText="1"/>
    </xf>
    <xf numFmtId="0" fontId="13" fillId="4" borderId="0" xfId="0" applyFont="1" applyFill="1" applyBorder="1" applyAlignment="1">
      <alignment horizontal="left" vertical="center" wrapText="1"/>
    </xf>
    <xf numFmtId="0" fontId="13" fillId="4" borderId="0" xfId="0" applyFont="1" applyFill="1" applyBorder="1" applyAlignment="1">
      <alignment horizontal="center" vertical="center" wrapText="1"/>
    </xf>
    <xf numFmtId="0" fontId="0" fillId="4" borderId="1" xfId="0" applyFill="1" applyBorder="1" applyAlignment="1" applyProtection="1">
      <alignment horizontal="center" wrapText="1"/>
      <protection locked="0"/>
    </xf>
    <xf numFmtId="0" fontId="0" fillId="4" borderId="0" xfId="0" applyFont="1" applyFill="1" applyBorder="1" applyAlignment="1" applyProtection="1">
      <alignment horizontal="center" wrapText="1"/>
      <protection hidden="1"/>
    </xf>
    <xf numFmtId="0" fontId="0" fillId="4" borderId="0" xfId="0" applyFont="1" applyFill="1" applyAlignment="1" applyProtection="1">
      <alignment horizontal="center" wrapText="1"/>
      <protection hidden="1"/>
    </xf>
    <xf numFmtId="0" fontId="0" fillId="4" borderId="0" xfId="0" applyFill="1" applyBorder="1" applyAlignment="1" applyProtection="1">
      <alignment horizontal="center" wrapText="1"/>
      <protection hidden="1"/>
    </xf>
    <xf numFmtId="0" fontId="0" fillId="4" borderId="0" xfId="0" applyFill="1" applyAlignment="1" applyProtection="1">
      <alignment horizontal="center" wrapText="1"/>
      <protection hidden="1"/>
    </xf>
    <xf numFmtId="0" fontId="4" fillId="4" borderId="0" xfId="0" applyFont="1" applyFill="1" applyAlignment="1">
      <alignment horizontal="center" wrapText="1"/>
    </xf>
    <xf numFmtId="0" fontId="1" fillId="4" borderId="0" xfId="0" applyFont="1" applyFill="1" applyBorder="1" applyAlignment="1" applyProtection="1">
      <alignment horizontal="center" wrapText="1"/>
    </xf>
    <xf numFmtId="0" fontId="3" fillId="4" borderId="0" xfId="0" applyFont="1" applyFill="1" applyAlignment="1" applyProtection="1">
      <alignment horizontal="center" wrapText="1"/>
      <protection hidden="1"/>
    </xf>
    <xf numFmtId="0" fontId="0" fillId="9" borderId="0" xfId="0" applyFont="1" applyFill="1" applyBorder="1" applyAlignment="1" applyProtection="1">
      <alignment horizontal="center" wrapText="1"/>
      <protection hidden="1"/>
    </xf>
    <xf numFmtId="10" fontId="1" fillId="4" borderId="0" xfId="1" applyNumberFormat="1" applyFont="1" applyFill="1" applyBorder="1" applyAlignment="1">
      <alignment horizontal="center" wrapText="1"/>
    </xf>
    <xf numFmtId="49" fontId="0" fillId="2" borderId="1" xfId="0" applyNumberFormat="1" applyFill="1" applyBorder="1" applyAlignment="1" applyProtection="1">
      <alignment horizontal="center" wrapText="1"/>
      <protection locked="0"/>
    </xf>
    <xf numFmtId="0" fontId="0" fillId="4" borderId="0" xfId="0" applyFill="1" applyBorder="1" applyAlignment="1" applyProtection="1">
      <alignment horizontal="center" wrapText="1"/>
    </xf>
    <xf numFmtId="0" fontId="0" fillId="7" borderId="0" xfId="0" applyFill="1" applyBorder="1" applyAlignment="1" applyProtection="1">
      <alignment horizontal="center" wrapText="1"/>
    </xf>
    <xf numFmtId="0" fontId="6" fillId="7" borderId="0" xfId="0" applyFont="1" applyFill="1" applyBorder="1" applyAlignment="1" applyProtection="1">
      <alignment horizontal="center" vertical="center" wrapText="1"/>
    </xf>
    <xf numFmtId="0" fontId="5" fillId="8" borderId="0" xfId="0" applyFont="1" applyFill="1" applyBorder="1" applyAlignment="1" applyProtection="1">
      <alignment horizontal="center" wrapText="1"/>
    </xf>
    <xf numFmtId="0" fontId="0" fillId="8" borderId="0" xfId="0" applyFill="1" applyBorder="1" applyAlignment="1" applyProtection="1">
      <alignment horizontal="center" wrapText="1"/>
    </xf>
    <xf numFmtId="0" fontId="10" fillId="3" borderId="0" xfId="0" applyFont="1" applyFill="1" applyBorder="1" applyAlignment="1" applyProtection="1">
      <alignment horizontal="left" vertical="top" wrapText="1"/>
    </xf>
    <xf numFmtId="0" fontId="8" fillId="3" borderId="0" xfId="0" applyFont="1" applyFill="1" applyBorder="1" applyAlignment="1" applyProtection="1">
      <alignment horizontal="left" vertical="top" wrapText="1"/>
    </xf>
    <xf numFmtId="0" fontId="0" fillId="8" borderId="0" xfId="0" applyFill="1" applyBorder="1" applyAlignment="1" applyProtection="1">
      <alignment horizontal="left"/>
    </xf>
    <xf numFmtId="0" fontId="0" fillId="6" borderId="0" xfId="0" applyFill="1" applyBorder="1" applyAlignment="1" applyProtection="1">
      <alignment horizontal="center" wrapText="1"/>
    </xf>
    <xf numFmtId="0" fontId="5" fillId="3" borderId="0" xfId="0" applyFont="1" applyFill="1" applyBorder="1" applyAlignment="1" applyProtection="1">
      <alignment horizontal="left" wrapText="1"/>
    </xf>
    <xf numFmtId="0" fontId="0" fillId="3" borderId="0" xfId="0" applyFill="1" applyBorder="1" applyAlignment="1" applyProtection="1">
      <alignment horizontal="center" wrapText="1"/>
    </xf>
    <xf numFmtId="0" fontId="5" fillId="6" borderId="0" xfId="0" applyFont="1" applyFill="1" applyBorder="1" applyAlignment="1" applyProtection="1">
      <alignment horizontal="center" wrapText="1"/>
    </xf>
    <xf numFmtId="0" fontId="9" fillId="3" borderId="0" xfId="0" applyFont="1" applyFill="1" applyBorder="1" applyAlignment="1" applyProtection="1">
      <alignment wrapText="1"/>
    </xf>
    <xf numFmtId="0" fontId="5" fillId="5" borderId="0" xfId="0" applyFont="1" applyFill="1" applyBorder="1" applyAlignment="1" applyProtection="1">
      <alignment horizontal="center" wrapText="1"/>
    </xf>
    <xf numFmtId="0" fontId="0" fillId="5" borderId="0" xfId="0" applyFill="1" applyBorder="1" applyAlignment="1" applyProtection="1">
      <alignment horizontal="center" wrapText="1"/>
    </xf>
    <xf numFmtId="0" fontId="0" fillId="5" borderId="0" xfId="0" applyFill="1" applyBorder="1" applyAlignment="1" applyProtection="1">
      <alignment horizontal="left"/>
    </xf>
    <xf numFmtId="0" fontId="0" fillId="5" borderId="0" xfId="0" applyFill="1" applyBorder="1" applyProtection="1"/>
    <xf numFmtId="0" fontId="5" fillId="9" borderId="0" xfId="0" applyFont="1" applyFill="1" applyBorder="1" applyProtection="1"/>
    <xf numFmtId="0" fontId="0" fillId="9" borderId="0" xfId="0" applyFill="1" applyBorder="1" applyProtection="1"/>
    <xf numFmtId="0" fontId="0" fillId="9" borderId="0" xfId="0" applyFill="1" applyBorder="1" applyAlignment="1" applyProtection="1">
      <alignment horizontal="center" wrapText="1"/>
    </xf>
    <xf numFmtId="0" fontId="4" fillId="9" borderId="0" xfId="0" applyFont="1" applyFill="1" applyBorder="1" applyAlignment="1" applyProtection="1">
      <alignment horizontal="center" wrapText="1"/>
    </xf>
    <xf numFmtId="0" fontId="9" fillId="4" borderId="0" xfId="0" applyFont="1" applyFill="1" applyBorder="1" applyAlignment="1" applyProtection="1">
      <alignment horizontal="left" wrapText="1"/>
    </xf>
    <xf numFmtId="0" fontId="9" fillId="4" borderId="0" xfId="0" applyFont="1" applyFill="1" applyBorder="1" applyAlignment="1" applyProtection="1">
      <alignment horizontal="left" vertical="center"/>
    </xf>
    <xf numFmtId="0" fontId="0" fillId="9" borderId="0" xfId="0" applyFill="1" applyBorder="1" applyAlignment="1" applyProtection="1"/>
    <xf numFmtId="0" fontId="5" fillId="9" borderId="0" xfId="0" applyFont="1" applyFill="1" applyBorder="1" applyAlignment="1" applyProtection="1">
      <alignment horizontal="center"/>
    </xf>
    <xf numFmtId="0" fontId="0" fillId="4" borderId="0" xfId="0" applyFill="1" applyBorder="1" applyAlignment="1" applyProtection="1">
      <alignment horizontal="left" vertical="center" wrapText="1"/>
    </xf>
    <xf numFmtId="0" fontId="0" fillId="4" borderId="0" xfId="0" applyFill="1" applyBorder="1" applyAlignment="1" applyProtection="1">
      <alignment horizontal="left" wrapText="1"/>
    </xf>
    <xf numFmtId="0" fontId="7" fillId="4" borderId="0" xfId="2" applyFill="1" applyBorder="1" applyProtection="1"/>
    <xf numFmtId="0" fontId="0" fillId="4" borderId="0" xfId="0" applyFill="1" applyBorder="1" applyAlignment="1" applyProtection="1"/>
    <xf numFmtId="0" fontId="0" fillId="4" borderId="0" xfId="0" applyFill="1" applyProtection="1">
      <protection locked="0"/>
    </xf>
    <xf numFmtId="0" fontId="0" fillId="4" borderId="0" xfId="0" applyFill="1" applyAlignment="1" applyProtection="1">
      <alignment horizontal="left" wrapText="1"/>
      <protection locked="0"/>
    </xf>
    <xf numFmtId="0" fontId="0" fillId="4" borderId="0" xfId="0" applyFill="1" applyBorder="1" applyAlignment="1" applyProtection="1">
      <alignment horizontal="left" wrapText="1"/>
      <protection locked="0"/>
    </xf>
    <xf numFmtId="0" fontId="3" fillId="4" borderId="0" xfId="0" applyFont="1" applyFill="1" applyBorder="1" applyAlignment="1" applyProtection="1">
      <alignment horizontal="left" wrapText="1"/>
      <protection locked="0"/>
    </xf>
    <xf numFmtId="0" fontId="3" fillId="4" borderId="0" xfId="0" applyFont="1" applyFill="1" applyBorder="1" applyProtection="1">
      <protection locked="0"/>
    </xf>
    <xf numFmtId="0" fontId="8" fillId="4" borderId="4" xfId="0" applyFont="1" applyFill="1" applyBorder="1" applyAlignment="1" applyProtection="1">
      <alignment horizontal="center" vertical="center" wrapText="1"/>
      <protection locked="0"/>
    </xf>
    <xf numFmtId="0" fontId="0" fillId="4" borderId="0" xfId="0" applyFill="1" applyBorder="1" applyAlignment="1" applyProtection="1">
      <alignment horizontal="center" wrapText="1"/>
      <protection locked="0"/>
    </xf>
    <xf numFmtId="0" fontId="0" fillId="4" borderId="1" xfId="0" applyFill="1" applyBorder="1" applyAlignment="1" applyProtection="1">
      <alignment horizontal="center"/>
      <protection locked="0"/>
    </xf>
    <xf numFmtId="0" fontId="3" fillId="4" borderId="0" xfId="0" applyFont="1" applyFill="1" applyBorder="1" applyAlignment="1" applyProtection="1">
      <alignment horizontal="center" wrapText="1"/>
      <protection locked="0"/>
    </xf>
    <xf numFmtId="0" fontId="0" fillId="4" borderId="0" xfId="0" applyFill="1" applyAlignment="1" applyProtection="1">
      <alignment horizontal="center" wrapText="1"/>
      <protection locked="0"/>
    </xf>
    <xf numFmtId="0" fontId="13" fillId="4" borderId="0" xfId="0" applyFont="1" applyFill="1" applyBorder="1" applyAlignment="1" applyProtection="1">
      <alignment horizontal="right" vertical="center" wrapText="1"/>
      <protection locked="0"/>
    </xf>
    <xf numFmtId="0" fontId="1" fillId="4" borderId="1" xfId="0" applyFont="1" applyFill="1" applyBorder="1" applyAlignment="1" applyProtection="1">
      <alignment horizontal="center"/>
      <protection locked="0"/>
    </xf>
    <xf numFmtId="0" fontId="1" fillId="4" borderId="1" xfId="0" applyFont="1" applyFill="1" applyBorder="1" applyAlignment="1" applyProtection="1">
      <alignment horizontal="center" wrapText="1"/>
      <protection locked="0"/>
    </xf>
    <xf numFmtId="0" fontId="13" fillId="4" borderId="0" xfId="0" applyFont="1" applyFill="1" applyBorder="1" applyAlignment="1" applyProtection="1">
      <alignment horizontal="left" vertical="center" wrapText="1"/>
      <protection locked="0"/>
    </xf>
    <xf numFmtId="0" fontId="3" fillId="4" borderId="0" xfId="0" applyFont="1" applyFill="1" applyAlignment="1" applyProtection="1">
      <alignment horizontal="center" wrapText="1"/>
      <protection locked="0"/>
    </xf>
    <xf numFmtId="0" fontId="13" fillId="4" borderId="0" xfId="0" applyFont="1" applyFill="1" applyBorder="1" applyAlignment="1" applyProtection="1">
      <alignment horizontal="center" vertical="center" wrapText="1"/>
      <protection locked="0"/>
    </xf>
    <xf numFmtId="0" fontId="1" fillId="4" borderId="0" xfId="0" applyFont="1" applyFill="1" applyBorder="1" applyAlignment="1" applyProtection="1">
      <alignment horizontal="center" wrapText="1"/>
      <protection locked="0"/>
    </xf>
    <xf numFmtId="0" fontId="1" fillId="4" borderId="2" xfId="0" applyFont="1" applyFill="1" applyBorder="1" applyAlignment="1" applyProtection="1">
      <alignment horizontal="center" wrapText="1"/>
      <protection locked="0"/>
    </xf>
    <xf numFmtId="0" fontId="0" fillId="4" borderId="0" xfId="0" applyNumberFormat="1" applyFill="1" applyBorder="1" applyAlignment="1" applyProtection="1">
      <alignment horizontal="center" wrapText="1"/>
      <protection locked="0"/>
    </xf>
    <xf numFmtId="0" fontId="0" fillId="3" borderId="1" xfId="0" applyFill="1" applyBorder="1" applyAlignment="1" applyProtection="1">
      <alignment horizontal="center" wrapText="1"/>
      <protection locked="0"/>
    </xf>
    <xf numFmtId="0" fontId="3" fillId="4" borderId="0" xfId="0" applyFont="1" applyFill="1" applyBorder="1" applyAlignment="1" applyProtection="1">
      <protection locked="0"/>
    </xf>
    <xf numFmtId="10" fontId="3" fillId="4" borderId="0" xfId="1" applyNumberFormat="1" applyFont="1" applyFill="1" applyBorder="1" applyAlignment="1" applyProtection="1">
      <alignment horizontal="center" wrapText="1"/>
      <protection locked="0"/>
    </xf>
    <xf numFmtId="0" fontId="3" fillId="0" borderId="0" xfId="0" applyFont="1" applyFill="1" applyBorder="1" applyAlignment="1" applyProtection="1">
      <alignment horizontal="center" wrapText="1"/>
      <protection locked="0"/>
    </xf>
    <xf numFmtId="0" fontId="4" fillId="4" borderId="0" xfId="0" applyFont="1" applyFill="1" applyBorder="1" applyAlignment="1" applyProtection="1">
      <alignment horizontal="center" wrapText="1"/>
      <protection locked="0"/>
    </xf>
    <xf numFmtId="0" fontId="1" fillId="0" borderId="1" xfId="0" applyFont="1" applyBorder="1" applyAlignment="1" applyProtection="1">
      <alignment horizontal="center" wrapText="1"/>
      <protection locked="0"/>
    </xf>
    <xf numFmtId="0" fontId="1" fillId="3" borderId="1" xfId="0" applyFont="1" applyFill="1" applyBorder="1" applyAlignment="1" applyProtection="1">
      <alignment horizontal="center" wrapText="1"/>
      <protection locked="0"/>
    </xf>
    <xf numFmtId="0" fontId="1" fillId="0" borderId="1" xfId="0" applyFont="1" applyBorder="1" applyAlignment="1" applyProtection="1">
      <alignment horizontal="center"/>
      <protection locked="0"/>
    </xf>
    <xf numFmtId="0" fontId="3" fillId="4" borderId="0" xfId="0" applyFont="1" applyFill="1" applyProtection="1">
      <protection locked="0"/>
    </xf>
    <xf numFmtId="0" fontId="3" fillId="4" borderId="0" xfId="0" applyFont="1" applyFill="1" applyBorder="1" applyAlignment="1" applyProtection="1">
      <alignment horizontal="center" wrapText="1"/>
      <protection locked="0" hidden="1"/>
    </xf>
    <xf numFmtId="0" fontId="1" fillId="4" borderId="0" xfId="0" applyFont="1" applyFill="1" applyProtection="1">
      <protection locked="0"/>
    </xf>
    <xf numFmtId="0" fontId="1" fillId="4" borderId="0" xfId="0" applyFont="1" applyFill="1" applyBorder="1" applyProtection="1">
      <protection locked="0"/>
    </xf>
    <xf numFmtId="0" fontId="0" fillId="4" borderId="0" xfId="0" applyFill="1" applyBorder="1" applyProtection="1">
      <protection locked="0"/>
    </xf>
    <xf numFmtId="0" fontId="1" fillId="4" borderId="0" xfId="0" applyFont="1" applyFill="1" applyAlignment="1" applyProtection="1">
      <alignment horizontal="center" wrapText="1"/>
      <protection locked="0"/>
    </xf>
    <xf numFmtId="0" fontId="1" fillId="4" borderId="0" xfId="0" applyFont="1" applyFill="1" applyBorder="1" applyAlignment="1" applyProtection="1">
      <protection locked="0"/>
    </xf>
    <xf numFmtId="0" fontId="3" fillId="4" borderId="0" xfId="0" applyFont="1" applyFill="1" applyAlignment="1" applyProtection="1">
      <alignment horizontal="center" wrapText="1"/>
    </xf>
    <xf numFmtId="10" fontId="3" fillId="4" borderId="0" xfId="1" applyNumberFormat="1" applyFont="1" applyFill="1" applyBorder="1" applyAlignment="1" applyProtection="1">
      <alignment horizontal="center" wrapText="1"/>
    </xf>
    <xf numFmtId="0" fontId="13" fillId="4" borderId="0" xfId="0" applyFont="1" applyFill="1" applyBorder="1" applyAlignment="1" applyProtection="1">
      <alignment horizontal="center" vertical="center" wrapText="1"/>
    </xf>
    <xf numFmtId="0" fontId="13" fillId="4" borderId="0" xfId="0" applyFont="1" applyFill="1" applyBorder="1" applyAlignment="1" applyProtection="1">
      <alignment horizontal="right" vertical="center" wrapText="1"/>
    </xf>
    <xf numFmtId="0" fontId="13" fillId="4" borderId="0" xfId="0" applyFont="1" applyFill="1" applyBorder="1" applyAlignment="1" applyProtection="1">
      <alignment horizontal="left" vertical="center" wrapText="1"/>
    </xf>
    <xf numFmtId="0" fontId="3" fillId="4" borderId="0" xfId="0" applyFont="1" applyFill="1" applyBorder="1" applyAlignment="1" applyProtection="1"/>
    <xf numFmtId="49" fontId="1" fillId="4" borderId="1" xfId="0" applyNumberFormat="1" applyFont="1" applyFill="1" applyBorder="1" applyAlignment="1" applyProtection="1">
      <alignment horizontal="center" wrapText="1"/>
      <protection locked="0"/>
    </xf>
    <xf numFmtId="0" fontId="1" fillId="4" borderId="0" xfId="0" applyFont="1" applyFill="1" applyAlignment="1" applyProtection="1">
      <protection locked="0"/>
    </xf>
    <xf numFmtId="0" fontId="0" fillId="4" borderId="0" xfId="0" applyFill="1" applyAlignment="1" applyProtection="1">
      <alignment horizontal="center" wrapText="1"/>
    </xf>
    <xf numFmtId="0" fontId="1" fillId="4" borderId="0" xfId="0" applyFont="1" applyFill="1" applyBorder="1" applyAlignment="1" applyProtection="1"/>
    <xf numFmtId="0" fontId="0" fillId="4" borderId="0" xfId="0" applyFill="1" applyBorder="1" applyAlignment="1" applyProtection="1">
      <alignment horizontal="right" wrapText="1"/>
    </xf>
    <xf numFmtId="0" fontId="4" fillId="4" borderId="0" xfId="0" applyFont="1" applyFill="1" applyAlignment="1" applyProtection="1">
      <alignment horizontal="center" wrapText="1"/>
    </xf>
    <xf numFmtId="0" fontId="11" fillId="4" borderId="0" xfId="0" applyFont="1" applyFill="1" applyBorder="1" applyAlignment="1" applyProtection="1">
      <alignment horizontal="right" vertical="center" wrapText="1"/>
      <protection locked="0"/>
    </xf>
    <xf numFmtId="0" fontId="11" fillId="4" borderId="0" xfId="0" applyFont="1" applyFill="1" applyBorder="1" applyAlignment="1" applyProtection="1">
      <alignment horizontal="left" vertical="center" wrapText="1"/>
      <protection locked="0"/>
    </xf>
    <xf numFmtId="0" fontId="11" fillId="4" borderId="0" xfId="0" applyFont="1" applyFill="1" applyBorder="1" applyAlignment="1" applyProtection="1">
      <alignment horizontal="center" vertical="center" wrapText="1"/>
      <protection locked="0"/>
    </xf>
    <xf numFmtId="0" fontId="13" fillId="4" borderId="0" xfId="0" applyFont="1" applyFill="1" applyBorder="1" applyAlignment="1" applyProtection="1">
      <alignment horizontal="center" vertical="center" wrapText="1"/>
    </xf>
    <xf numFmtId="0" fontId="0" fillId="4" borderId="0" xfId="0" applyFill="1" applyBorder="1" applyAlignment="1" applyProtection="1">
      <alignment horizontal="center" wrapText="1"/>
    </xf>
    <xf numFmtId="0" fontId="13" fillId="4" borderId="0" xfId="0" applyFont="1" applyFill="1" applyBorder="1" applyAlignment="1">
      <alignment horizontal="center" vertical="center" wrapText="1"/>
    </xf>
    <xf numFmtId="0" fontId="1" fillId="4" borderId="0" xfId="0" applyFont="1" applyFill="1" applyBorder="1" applyAlignment="1">
      <alignment horizontal="center" wrapText="1"/>
    </xf>
    <xf numFmtId="0" fontId="4" fillId="4" borderId="0" xfId="0" applyFont="1" applyFill="1" applyBorder="1" applyAlignment="1" applyProtection="1">
      <alignment horizontal="center" wrapText="1"/>
      <protection hidden="1"/>
    </xf>
    <xf numFmtId="0" fontId="4" fillId="4" borderId="0" xfId="0" applyFont="1" applyFill="1" applyAlignment="1" applyProtection="1">
      <alignment horizontal="center" wrapText="1"/>
      <protection hidden="1"/>
    </xf>
    <xf numFmtId="0" fontId="4" fillId="4" borderId="0" xfId="0" applyFont="1" applyFill="1" applyBorder="1" applyAlignment="1">
      <alignment horizontal="center" wrapText="1"/>
    </xf>
    <xf numFmtId="0" fontId="14" fillId="4" borderId="0" xfId="0" applyFont="1" applyFill="1" applyBorder="1" applyAlignment="1">
      <alignment horizontal="center" vertical="center" wrapText="1"/>
    </xf>
    <xf numFmtId="0" fontId="1" fillId="2" borderId="1" xfId="0" applyFont="1" applyFill="1" applyBorder="1" applyAlignment="1" applyProtection="1">
      <alignment horizontal="center" wrapText="1"/>
      <protection locked="0"/>
    </xf>
    <xf numFmtId="0" fontId="1" fillId="4" borderId="0" xfId="0" applyNumberFormat="1" applyFont="1" applyFill="1" applyBorder="1" applyAlignment="1">
      <alignment horizontal="center" wrapText="1"/>
    </xf>
    <xf numFmtId="0" fontId="0" fillId="9" borderId="0" xfId="0" applyFill="1" applyBorder="1" applyAlignment="1" applyProtection="1">
      <alignment horizontal="left" vertical="center" wrapText="1"/>
    </xf>
    <xf numFmtId="0" fontId="6" fillId="7" borderId="0" xfId="0" applyFont="1" applyFill="1" applyBorder="1" applyAlignment="1" applyProtection="1">
      <alignment horizontal="center" vertical="center" wrapText="1"/>
    </xf>
    <xf numFmtId="0" fontId="0" fillId="5" borderId="0" xfId="0" applyFill="1" applyBorder="1" applyAlignment="1" applyProtection="1">
      <alignment horizontal="left" vertical="center" wrapText="1"/>
    </xf>
    <xf numFmtId="0" fontId="8" fillId="3" borderId="0" xfId="0" applyFont="1" applyFill="1" applyBorder="1" applyAlignment="1" applyProtection="1">
      <alignment horizontal="left" vertical="top" wrapText="1"/>
    </xf>
    <xf numFmtId="0" fontId="0" fillId="8" borderId="0" xfId="0" applyFill="1" applyBorder="1" applyAlignment="1" applyProtection="1">
      <alignment horizontal="left" wrapText="1"/>
    </xf>
    <xf numFmtId="0" fontId="0" fillId="6" borderId="0" xfId="0" applyFill="1" applyBorder="1" applyAlignment="1" applyProtection="1">
      <alignment horizontal="left" wrapText="1"/>
    </xf>
    <xf numFmtId="0" fontId="7" fillId="3" borderId="0" xfId="2" applyFill="1" applyBorder="1" applyAlignment="1" applyProtection="1">
      <alignment horizontal="left" wrapText="1"/>
    </xf>
    <xf numFmtId="0" fontId="0" fillId="5" borderId="0" xfId="0" applyFill="1" applyBorder="1" applyAlignment="1" applyProtection="1">
      <alignment horizontal="left"/>
    </xf>
    <xf numFmtId="0" fontId="11" fillId="4" borderId="0" xfId="0" applyFont="1" applyFill="1" applyBorder="1" applyAlignment="1" applyProtection="1">
      <alignment horizontal="left" wrapText="1"/>
    </xf>
    <xf numFmtId="0" fontId="1" fillId="0" borderId="0" xfId="0" applyFont="1" applyAlignment="1" applyProtection="1">
      <alignment horizontal="left"/>
      <protection locked="0"/>
    </xf>
    <xf numFmtId="0" fontId="13" fillId="4" borderId="0" xfId="0" applyFont="1" applyFill="1" applyBorder="1" applyAlignment="1" applyProtection="1">
      <alignment horizontal="center" vertical="center" wrapText="1"/>
      <protection locked="0"/>
    </xf>
    <xf numFmtId="0" fontId="0" fillId="7" borderId="0" xfId="0" applyFill="1" applyAlignment="1" applyProtection="1">
      <alignment horizontal="left" vertical="center" wrapText="1"/>
      <protection locked="0"/>
    </xf>
    <xf numFmtId="0" fontId="0" fillId="4" borderId="3" xfId="0" applyFill="1" applyBorder="1" applyAlignment="1" applyProtection="1">
      <alignment horizontal="center" vertical="center" wrapText="1"/>
      <protection locked="0"/>
    </xf>
    <xf numFmtId="0" fontId="0" fillId="4" borderId="2" xfId="0" applyFill="1" applyBorder="1" applyAlignment="1" applyProtection="1">
      <alignment horizontal="center" vertical="center" wrapText="1"/>
      <protection locked="0"/>
    </xf>
    <xf numFmtId="0" fontId="0" fillId="4" borderId="0" xfId="0" applyFill="1" applyBorder="1" applyAlignment="1" applyProtection="1">
      <alignment horizontal="center" wrapText="1"/>
      <protection locked="0"/>
    </xf>
    <xf numFmtId="0" fontId="13" fillId="4" borderId="0" xfId="0" applyFont="1" applyFill="1" applyBorder="1" applyAlignment="1" applyProtection="1">
      <alignment horizontal="center" vertical="center" wrapText="1"/>
    </xf>
    <xf numFmtId="0" fontId="0" fillId="4" borderId="0" xfId="0" applyFill="1" applyBorder="1" applyAlignment="1" applyProtection="1">
      <alignment horizontal="center" wrapText="1"/>
    </xf>
    <xf numFmtId="0" fontId="11" fillId="4" borderId="0" xfId="0" applyFont="1" applyFill="1" applyBorder="1" applyAlignment="1" applyProtection="1">
      <alignment horizontal="center" vertical="center" wrapText="1"/>
      <protection locked="0"/>
    </xf>
    <xf numFmtId="0" fontId="1" fillId="4" borderId="0" xfId="0" applyFont="1" applyFill="1" applyAlignment="1" applyProtection="1">
      <alignment horizontal="left"/>
      <protection locked="0"/>
    </xf>
    <xf numFmtId="0" fontId="0" fillId="4" borderId="3" xfId="0" applyFill="1" applyBorder="1" applyAlignment="1">
      <alignment horizontal="center" vertical="center" wrapText="1"/>
    </xf>
    <xf numFmtId="0" fontId="0" fillId="4" borderId="2" xfId="0" applyFill="1" applyBorder="1" applyAlignment="1">
      <alignment horizontal="center" vertical="center" wrapText="1"/>
    </xf>
    <xf numFmtId="0" fontId="1" fillId="4" borderId="0" xfId="0" applyFont="1" applyFill="1" applyBorder="1" applyAlignment="1">
      <alignment horizontal="center" wrapText="1"/>
    </xf>
    <xf numFmtId="0" fontId="13" fillId="4" borderId="0" xfId="0" applyFont="1" applyFill="1" applyBorder="1" applyAlignment="1">
      <alignment horizontal="center" vertical="center" wrapText="1"/>
    </xf>
    <xf numFmtId="0" fontId="1" fillId="4" borderId="0" xfId="0" applyFont="1" applyFill="1" applyAlignment="1">
      <alignment horizontal="left"/>
    </xf>
    <xf numFmtId="0" fontId="0" fillId="4" borderId="0" xfId="0" applyFill="1" applyBorder="1" applyAlignment="1">
      <alignment horizontal="center" wrapText="1"/>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2" fillId="7" borderId="5" xfId="0" applyFont="1" applyFill="1" applyBorder="1" applyAlignment="1">
      <alignment horizontal="left" vertical="top" wrapText="1"/>
    </xf>
    <xf numFmtId="0" fontId="12" fillId="7" borderId="6" xfId="0" applyFont="1" applyFill="1" applyBorder="1" applyAlignment="1">
      <alignment horizontal="left" vertical="top" wrapText="1"/>
    </xf>
    <xf numFmtId="0" fontId="12" fillId="7" borderId="7" xfId="0" applyFont="1" applyFill="1" applyBorder="1" applyAlignment="1">
      <alignment horizontal="left" vertical="top" wrapText="1"/>
    </xf>
    <xf numFmtId="0" fontId="12" fillId="7" borderId="8" xfId="0" applyFont="1" applyFill="1" applyBorder="1" applyAlignment="1">
      <alignment horizontal="left" vertical="top" wrapText="1"/>
    </xf>
    <xf numFmtId="0" fontId="12" fillId="7" borderId="0" xfId="0" applyFont="1" applyFill="1" applyBorder="1" applyAlignment="1">
      <alignment horizontal="left" vertical="top" wrapText="1"/>
    </xf>
    <xf numFmtId="0" fontId="12" fillId="7" borderId="9" xfId="0" applyFont="1" applyFill="1" applyBorder="1" applyAlignment="1">
      <alignment horizontal="left" vertical="top" wrapText="1"/>
    </xf>
    <xf numFmtId="0" fontId="12" fillId="7" borderId="10" xfId="0" applyFont="1" applyFill="1" applyBorder="1" applyAlignment="1">
      <alignment horizontal="left" vertical="top" wrapText="1"/>
    </xf>
    <xf numFmtId="0" fontId="12" fillId="7" borderId="11" xfId="0" applyFont="1" applyFill="1" applyBorder="1" applyAlignment="1">
      <alignment horizontal="left" vertical="top" wrapText="1"/>
    </xf>
    <xf numFmtId="0" fontId="12" fillId="7" borderId="12" xfId="0" applyFont="1" applyFill="1" applyBorder="1" applyAlignment="1">
      <alignment horizontal="left" vertical="top" wrapText="1"/>
    </xf>
  </cellXfs>
  <cellStyles count="3">
    <cellStyle name="Hyperlink" xfId="2" builtinId="8"/>
    <cellStyle name="Normal" xfId="0" builtinId="0"/>
    <cellStyle name="Percent" xfId="1" builtinId="5"/>
  </cellStyles>
  <dxfs count="16">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t>Weights</a:t>
            </a:r>
          </a:p>
        </c:rich>
      </c:tx>
      <c:layout>
        <c:manualLayout>
          <c:xMode val="edge"/>
          <c:yMode val="edge"/>
          <c:x val="0.47139305933865705"/>
          <c:y val="5.5846391641510139E-2"/>
        </c:manualLayout>
      </c:layout>
      <c:overlay val="0"/>
    </c:title>
    <c:autoTitleDeleted val="0"/>
    <c:plotArea>
      <c:layout/>
      <c:barChart>
        <c:barDir val="col"/>
        <c:grouping val="clustered"/>
        <c:varyColors val="0"/>
        <c:ser>
          <c:idx val="0"/>
          <c:order val="0"/>
          <c:tx>
            <c:strRef>
              <c:f>Example!$B$25</c:f>
              <c:strCache>
                <c:ptCount val="1"/>
                <c:pt idx="0">
                  <c:v>Weights</c:v>
                </c:pt>
              </c:strCache>
            </c:strRef>
          </c:tx>
          <c:invertIfNegative val="0"/>
          <c:cat>
            <c:strRef>
              <c:f>Example!$C$25:$G$25</c:f>
              <c:strCache>
                <c:ptCount val="5"/>
                <c:pt idx="0">
                  <c:v>Quality</c:v>
                </c:pt>
                <c:pt idx="1">
                  <c:v>Price</c:v>
                </c:pt>
                <c:pt idx="2">
                  <c:v>Comfort</c:v>
                </c:pt>
                <c:pt idx="3">
                  <c:v>Safety</c:v>
                </c:pt>
                <c:pt idx="4">
                  <c:v>Style</c:v>
                </c:pt>
              </c:strCache>
            </c:strRef>
          </c:cat>
          <c:val>
            <c:numRef>
              <c:f>Example!$C$26:$G$26</c:f>
              <c:numCache>
                <c:formatCode>General</c:formatCode>
                <c:ptCount val="5"/>
                <c:pt idx="0">
                  <c:v>0.22950819672131148</c:v>
                </c:pt>
                <c:pt idx="1">
                  <c:v>0.44808743169398907</c:v>
                </c:pt>
                <c:pt idx="2">
                  <c:v>0.11475409836065574</c:v>
                </c:pt>
                <c:pt idx="3">
                  <c:v>0.15300546448087429</c:v>
                </c:pt>
                <c:pt idx="4">
                  <c:v>5.4644808743169397E-2</c:v>
                </c:pt>
              </c:numCache>
            </c:numRef>
          </c:val>
          <c:extLst>
            <c:ext xmlns:c16="http://schemas.microsoft.com/office/drawing/2014/chart" uri="{C3380CC4-5D6E-409C-BE32-E72D297353CC}">
              <c16:uniqueId val="{00000000-8A90-49F4-A8C6-BF2C5BD7E1A6}"/>
            </c:ext>
          </c:extLst>
        </c:ser>
        <c:dLbls>
          <c:showLegendKey val="0"/>
          <c:showVal val="0"/>
          <c:showCatName val="0"/>
          <c:showSerName val="0"/>
          <c:showPercent val="0"/>
          <c:showBubbleSize val="0"/>
        </c:dLbls>
        <c:gapWidth val="150"/>
        <c:axId val="134541696"/>
        <c:axId val="134543232"/>
      </c:barChart>
      <c:catAx>
        <c:axId val="134541696"/>
        <c:scaling>
          <c:orientation val="minMax"/>
        </c:scaling>
        <c:delete val="0"/>
        <c:axPos val="b"/>
        <c:numFmt formatCode="General" sourceLinked="0"/>
        <c:majorTickMark val="none"/>
        <c:minorTickMark val="none"/>
        <c:tickLblPos val="nextTo"/>
        <c:crossAx val="134543232"/>
        <c:crosses val="autoZero"/>
        <c:auto val="1"/>
        <c:lblAlgn val="ctr"/>
        <c:lblOffset val="100"/>
        <c:noMultiLvlLbl val="0"/>
      </c:catAx>
      <c:valAx>
        <c:axId val="134543232"/>
        <c:scaling>
          <c:orientation val="minMax"/>
        </c:scaling>
        <c:delete val="0"/>
        <c:axPos val="l"/>
        <c:majorGridlines/>
        <c:numFmt formatCode="General" sourceLinked="1"/>
        <c:majorTickMark val="none"/>
        <c:minorTickMark val="none"/>
        <c:tickLblPos val="nextTo"/>
        <c:crossAx val="13454169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157533058113906"/>
          <c:y val="4.93391279188270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3944451030011287"/>
          <c:y val="0.1987709182940858"/>
          <c:w val="0.80381733813678857"/>
          <c:h val="0.65744577525347725"/>
        </c:manualLayout>
      </c:layout>
      <c:barChart>
        <c:barDir val="col"/>
        <c:grouping val="clustered"/>
        <c:varyColors val="0"/>
        <c:ser>
          <c:idx val="0"/>
          <c:order val="0"/>
          <c:tx>
            <c:strRef>
              <c:f>'C=3'!$B$17</c:f>
              <c:strCache>
                <c:ptCount val="1"/>
                <c:pt idx="0">
                  <c:v>Weights</c:v>
                </c:pt>
              </c:strCache>
            </c:strRef>
          </c:tx>
          <c:invertIfNegative val="0"/>
          <c:cat>
            <c:strRef>
              <c:f>'C=3'!$C$17:$E$17</c:f>
              <c:strCache>
                <c:ptCount val="3"/>
                <c:pt idx="0">
                  <c:v>A</c:v>
                </c:pt>
                <c:pt idx="1">
                  <c:v>B</c:v>
                </c:pt>
                <c:pt idx="2">
                  <c:v>C</c:v>
                </c:pt>
              </c:strCache>
            </c:strRef>
          </c:cat>
          <c:val>
            <c:numRef>
              <c:f>'C=3'!$C$18:$E$18</c:f>
              <c:numCache>
                <c:formatCode>General</c:formatCode>
                <c:ptCount val="3"/>
                <c:pt idx="0">
                  <c:v>0.57500000000000007</c:v>
                </c:pt>
                <c:pt idx="1">
                  <c:v>0.3000000000000001</c:v>
                </c:pt>
                <c:pt idx="2">
                  <c:v>0.12499999999999993</c:v>
                </c:pt>
              </c:numCache>
            </c:numRef>
          </c:val>
          <c:extLst>
            <c:ext xmlns:c16="http://schemas.microsoft.com/office/drawing/2014/chart" uri="{C3380CC4-5D6E-409C-BE32-E72D297353CC}">
              <c16:uniqueId val="{00000000-9703-457E-B40A-442529DEE73A}"/>
            </c:ext>
          </c:extLst>
        </c:ser>
        <c:dLbls>
          <c:showLegendKey val="0"/>
          <c:showVal val="0"/>
          <c:showCatName val="0"/>
          <c:showSerName val="0"/>
          <c:showPercent val="0"/>
          <c:showBubbleSize val="0"/>
        </c:dLbls>
        <c:gapWidth val="100"/>
        <c:axId val="95122944"/>
        <c:axId val="93871488"/>
      </c:barChart>
      <c:catAx>
        <c:axId val="95122944"/>
        <c:scaling>
          <c:orientation val="minMax"/>
        </c:scaling>
        <c:delete val="0"/>
        <c:axPos val="b"/>
        <c:numFmt formatCode="General" sourceLinked="0"/>
        <c:majorTickMark val="out"/>
        <c:minorTickMark val="none"/>
        <c:tickLblPos val="nextTo"/>
        <c:crossAx val="93871488"/>
        <c:crosses val="autoZero"/>
        <c:auto val="1"/>
        <c:lblAlgn val="ctr"/>
        <c:lblOffset val="100"/>
        <c:noMultiLvlLbl val="0"/>
      </c:catAx>
      <c:valAx>
        <c:axId val="93871488"/>
        <c:scaling>
          <c:orientation val="minMax"/>
        </c:scaling>
        <c:delete val="0"/>
        <c:axPos val="l"/>
        <c:majorGridlines/>
        <c:numFmt formatCode="General" sourceLinked="1"/>
        <c:majorTickMark val="out"/>
        <c:minorTickMark val="none"/>
        <c:tickLblPos val="nextTo"/>
        <c:crossAx val="9512294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538531779735529"/>
          <c:y val="5.0223651621012153E-2"/>
        </c:manualLayout>
      </c:layout>
      <c:overlay val="0"/>
      <c:spPr>
        <a:noFill/>
        <a:ln>
          <a:noFill/>
        </a:ln>
      </c:spPr>
      <c:txPr>
        <a:bodyPr/>
        <a:lstStyle/>
        <a:p>
          <a:pPr>
            <a:defRPr sz="1200"/>
          </a:pPr>
          <a:endParaRPr lang="en-US"/>
        </a:p>
      </c:txPr>
    </c:title>
    <c:autoTitleDeleted val="0"/>
    <c:plotArea>
      <c:layout>
        <c:manualLayout>
          <c:layoutTarget val="inner"/>
          <c:xMode val="edge"/>
          <c:yMode val="edge"/>
          <c:x val="9.4959355463771628E-2"/>
          <c:y val="0.20939952928419159"/>
          <c:w val="0.85048929367610915"/>
          <c:h val="0.64171281406725567"/>
        </c:manualLayout>
      </c:layout>
      <c:barChart>
        <c:barDir val="col"/>
        <c:grouping val="clustered"/>
        <c:varyColors val="0"/>
        <c:ser>
          <c:idx val="0"/>
          <c:order val="0"/>
          <c:tx>
            <c:strRef>
              <c:f>'C=4'!$B$18</c:f>
              <c:strCache>
                <c:ptCount val="1"/>
                <c:pt idx="0">
                  <c:v>Weights</c:v>
                </c:pt>
              </c:strCache>
            </c:strRef>
          </c:tx>
          <c:invertIfNegative val="0"/>
          <c:cat>
            <c:strRef>
              <c:f>'C=4'!$C$18:$F$18</c:f>
              <c:strCache>
                <c:ptCount val="4"/>
                <c:pt idx="0">
                  <c:v>Criterion 1</c:v>
                </c:pt>
                <c:pt idx="1">
                  <c:v>Criterion 2</c:v>
                </c:pt>
                <c:pt idx="2">
                  <c:v>Criterion 3</c:v>
                </c:pt>
                <c:pt idx="3">
                  <c:v>Criterion 4</c:v>
                </c:pt>
              </c:strCache>
            </c:strRef>
          </c:cat>
          <c:val>
            <c:numRef>
              <c:f>'C=4'!$C$19:$F$19</c:f>
              <c:numCache>
                <c:formatCode>General</c:formatCode>
                <c:ptCount val="4"/>
              </c:numCache>
            </c:numRef>
          </c:val>
          <c:extLst>
            <c:ext xmlns:c16="http://schemas.microsoft.com/office/drawing/2014/chart" uri="{C3380CC4-5D6E-409C-BE32-E72D297353CC}">
              <c16:uniqueId val="{00000000-68B7-479C-8757-AADF984239D0}"/>
            </c:ext>
          </c:extLst>
        </c:ser>
        <c:dLbls>
          <c:showLegendKey val="0"/>
          <c:showVal val="0"/>
          <c:showCatName val="0"/>
          <c:showSerName val="0"/>
          <c:showPercent val="0"/>
          <c:showBubbleSize val="0"/>
        </c:dLbls>
        <c:gapWidth val="100"/>
        <c:axId val="68101632"/>
        <c:axId val="68100096"/>
      </c:barChart>
      <c:valAx>
        <c:axId val="68100096"/>
        <c:scaling>
          <c:orientation val="minMax"/>
        </c:scaling>
        <c:delete val="0"/>
        <c:axPos val="l"/>
        <c:majorGridlines/>
        <c:numFmt formatCode="General" sourceLinked="1"/>
        <c:majorTickMark val="out"/>
        <c:minorTickMark val="none"/>
        <c:tickLblPos val="nextTo"/>
        <c:crossAx val="68101632"/>
        <c:crosses val="autoZero"/>
        <c:crossBetween val="between"/>
      </c:valAx>
      <c:catAx>
        <c:axId val="68101632"/>
        <c:scaling>
          <c:orientation val="minMax"/>
        </c:scaling>
        <c:delete val="0"/>
        <c:axPos val="b"/>
        <c:numFmt formatCode="General" sourceLinked="0"/>
        <c:majorTickMark val="out"/>
        <c:minorTickMark val="none"/>
        <c:tickLblPos val="nextTo"/>
        <c:crossAx val="6810009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173495133050286"/>
          <c:y val="3.9761344138708375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2492167907859535"/>
          <c:y val="0.17085133056225316"/>
          <c:w val="0.80947260101683804"/>
          <c:h val="0.71143200005916896"/>
        </c:manualLayout>
      </c:layout>
      <c:barChart>
        <c:barDir val="col"/>
        <c:grouping val="clustered"/>
        <c:varyColors val="0"/>
        <c:ser>
          <c:idx val="0"/>
          <c:order val="0"/>
          <c:tx>
            <c:strRef>
              <c:f>'C=5'!$B$19</c:f>
              <c:strCache>
                <c:ptCount val="1"/>
                <c:pt idx="0">
                  <c:v>Weights</c:v>
                </c:pt>
              </c:strCache>
            </c:strRef>
          </c:tx>
          <c:invertIfNegative val="0"/>
          <c:cat>
            <c:strRef>
              <c:f>'C=5'!$C$19:$G$19</c:f>
              <c:strCache>
                <c:ptCount val="5"/>
                <c:pt idx="0">
                  <c:v>charging infrastructure</c:v>
                </c:pt>
                <c:pt idx="1">
                  <c:v>charging time</c:v>
                </c:pt>
                <c:pt idx="2">
                  <c:v>vehicle range</c:v>
                </c:pt>
                <c:pt idx="3">
                  <c:v>upfront cost</c:v>
                </c:pt>
                <c:pt idx="4">
                  <c:v>others</c:v>
                </c:pt>
              </c:strCache>
            </c:strRef>
          </c:cat>
          <c:val>
            <c:numRef>
              <c:f>'C=5'!$C$20:$G$20</c:f>
              <c:numCache>
                <c:formatCode>General</c:formatCode>
                <c:ptCount val="5"/>
                <c:pt idx="0">
                  <c:v>0.37642585551330804</c:v>
                </c:pt>
                <c:pt idx="1">
                  <c:v>0.21673003802281357</c:v>
                </c:pt>
                <c:pt idx="2">
                  <c:v>0.14448669201520911</c:v>
                </c:pt>
                <c:pt idx="3">
                  <c:v>0.21673003802281354</c:v>
                </c:pt>
                <c:pt idx="4">
                  <c:v>4.5627376425855508E-2</c:v>
                </c:pt>
              </c:numCache>
            </c:numRef>
          </c:val>
          <c:extLst>
            <c:ext xmlns:c16="http://schemas.microsoft.com/office/drawing/2014/chart" uri="{C3380CC4-5D6E-409C-BE32-E72D297353CC}">
              <c16:uniqueId val="{00000000-A43C-4A49-9F77-EEC0E8EEAF87}"/>
            </c:ext>
          </c:extLst>
        </c:ser>
        <c:dLbls>
          <c:showLegendKey val="0"/>
          <c:showVal val="0"/>
          <c:showCatName val="0"/>
          <c:showSerName val="0"/>
          <c:showPercent val="0"/>
          <c:showBubbleSize val="0"/>
        </c:dLbls>
        <c:gapWidth val="100"/>
        <c:axId val="90714112"/>
        <c:axId val="68098304"/>
      </c:barChart>
      <c:valAx>
        <c:axId val="68098304"/>
        <c:scaling>
          <c:orientation val="minMax"/>
        </c:scaling>
        <c:delete val="0"/>
        <c:axPos val="l"/>
        <c:majorGridlines/>
        <c:numFmt formatCode="General" sourceLinked="1"/>
        <c:majorTickMark val="out"/>
        <c:minorTickMark val="none"/>
        <c:tickLblPos val="nextTo"/>
        <c:crossAx val="90714112"/>
        <c:crosses val="autoZero"/>
        <c:crossBetween val="between"/>
      </c:valAx>
      <c:catAx>
        <c:axId val="90714112"/>
        <c:scaling>
          <c:orientation val="minMax"/>
        </c:scaling>
        <c:delete val="0"/>
        <c:axPos val="b"/>
        <c:numFmt formatCode="General" sourceLinked="0"/>
        <c:majorTickMark val="out"/>
        <c:minorTickMark val="none"/>
        <c:tickLblPos val="nextTo"/>
        <c:crossAx val="68098304"/>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'C=6'!$B$20</c:f>
              <c:strCache>
                <c:ptCount val="1"/>
                <c:pt idx="0">
                  <c:v>Weights</c:v>
                </c:pt>
              </c:strCache>
            </c:strRef>
          </c:tx>
          <c:invertIfNegative val="0"/>
          <c:cat>
            <c:strRef>
              <c:f>'C=6'!$C$20:$H$20</c:f>
              <c:strCache>
                <c:ptCount val="6"/>
                <c:pt idx="0">
                  <c:v>Criterion 1</c:v>
                </c:pt>
                <c:pt idx="1">
                  <c:v>Criterion 2</c:v>
                </c:pt>
                <c:pt idx="2">
                  <c:v>Criterion 3</c:v>
                </c:pt>
                <c:pt idx="3">
                  <c:v>Criterion 4</c:v>
                </c:pt>
                <c:pt idx="4">
                  <c:v>Criterion 5</c:v>
                </c:pt>
                <c:pt idx="5">
                  <c:v>Criterion 6</c:v>
                </c:pt>
              </c:strCache>
            </c:strRef>
          </c:cat>
          <c:val>
            <c:numRef>
              <c:f>'C=6'!$C$21:$H$21</c:f>
              <c:numCache>
                <c:formatCode>General</c:formatCode>
                <c:ptCount val="6"/>
              </c:numCache>
            </c:numRef>
          </c:val>
          <c:extLst>
            <c:ext xmlns:c16="http://schemas.microsoft.com/office/drawing/2014/chart" uri="{C3380CC4-5D6E-409C-BE32-E72D297353CC}">
              <c16:uniqueId val="{00000000-D279-4719-9C23-F3461755A85C}"/>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715747460501451"/>
          <c:y val="4.1774013000000894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361329240624583"/>
          <c:y val="0.19050765955892365"/>
          <c:w val="0.75044414787134661"/>
          <c:h val="0.66854627228157337"/>
        </c:manualLayout>
      </c:layout>
      <c:barChart>
        <c:barDir val="col"/>
        <c:grouping val="clustered"/>
        <c:varyColors val="0"/>
        <c:ser>
          <c:idx val="0"/>
          <c:order val="0"/>
          <c:tx>
            <c:strRef>
              <c:f>'C=7'!$B$21</c:f>
              <c:strCache>
                <c:ptCount val="1"/>
                <c:pt idx="0">
                  <c:v>Weights</c:v>
                </c:pt>
              </c:strCache>
            </c:strRef>
          </c:tx>
          <c:invertIfNegative val="0"/>
          <c:cat>
            <c:strRef>
              <c:f>'C=7'!$C$21:$I$21</c:f>
              <c:strCache>
                <c:ptCount val="7"/>
                <c:pt idx="0">
                  <c:v>Criterion 1</c:v>
                </c:pt>
                <c:pt idx="1">
                  <c:v>Criterion 2</c:v>
                </c:pt>
                <c:pt idx="2">
                  <c:v>Criterion 3</c:v>
                </c:pt>
                <c:pt idx="3">
                  <c:v>Criterion 4</c:v>
                </c:pt>
                <c:pt idx="4">
                  <c:v>Criterion 5</c:v>
                </c:pt>
                <c:pt idx="5">
                  <c:v>Criterion 6</c:v>
                </c:pt>
                <c:pt idx="6">
                  <c:v>Criterion 7</c:v>
                </c:pt>
              </c:strCache>
            </c:strRef>
          </c:cat>
          <c:val>
            <c:numRef>
              <c:f>'C=7'!$C$22:$I$22</c:f>
              <c:numCache>
                <c:formatCode>General</c:formatCode>
                <c:ptCount val="7"/>
              </c:numCache>
            </c:numRef>
          </c:val>
          <c:extLst>
            <c:ext xmlns:c16="http://schemas.microsoft.com/office/drawing/2014/chart" uri="{C3380CC4-5D6E-409C-BE32-E72D297353CC}">
              <c16:uniqueId val="{00000000-6769-418D-A6F9-A999867DDE59}"/>
            </c:ext>
          </c:extLst>
        </c:ser>
        <c:dLbls>
          <c:showLegendKey val="0"/>
          <c:showVal val="0"/>
          <c:showCatName val="0"/>
          <c:showSerName val="0"/>
          <c:showPercent val="0"/>
          <c:showBubbleSize val="0"/>
        </c:dLbls>
        <c:gapWidth val="100"/>
        <c:axId val="45149184"/>
        <c:axId val="149447808"/>
      </c:barChart>
      <c:valAx>
        <c:axId val="149447808"/>
        <c:scaling>
          <c:orientation val="minMax"/>
        </c:scaling>
        <c:delete val="0"/>
        <c:axPos val="l"/>
        <c:majorGridlines/>
        <c:numFmt formatCode="General" sourceLinked="1"/>
        <c:majorTickMark val="out"/>
        <c:minorTickMark val="none"/>
        <c:tickLblPos val="nextTo"/>
        <c:crossAx val="45149184"/>
        <c:crosses val="autoZero"/>
        <c:crossBetween val="between"/>
      </c:valAx>
      <c:catAx>
        <c:axId val="45149184"/>
        <c:scaling>
          <c:orientation val="minMax"/>
        </c:scaling>
        <c:delete val="0"/>
        <c:axPos val="b"/>
        <c:numFmt formatCode="General" sourceLinked="0"/>
        <c:majorTickMark val="out"/>
        <c:minorTickMark val="none"/>
        <c:tickLblPos val="nextTo"/>
        <c:crossAx val="149447808"/>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5794212667775475"/>
          <c:y val="3.7997984642837559E-2"/>
        </c:manualLayout>
      </c:layout>
      <c:overlay val="0"/>
      <c:spPr>
        <a:noFill/>
        <a:ln>
          <a:noFill/>
        </a:ln>
      </c:spPr>
      <c:txPr>
        <a:bodyPr/>
        <a:lstStyle/>
        <a:p>
          <a:pPr>
            <a:defRPr sz="1200"/>
          </a:pPr>
          <a:endParaRPr lang="en-US"/>
        </a:p>
      </c:txPr>
    </c:title>
    <c:autoTitleDeleted val="0"/>
    <c:plotArea>
      <c:layout>
        <c:manualLayout>
          <c:layoutTarget val="inner"/>
          <c:xMode val="edge"/>
          <c:yMode val="edge"/>
          <c:x val="7.7003799763581765E-2"/>
          <c:y val="0.19938653856118793"/>
          <c:w val="0.90886516659208549"/>
          <c:h val="0.67249993334128211"/>
        </c:manualLayout>
      </c:layout>
      <c:barChart>
        <c:barDir val="col"/>
        <c:grouping val="clustered"/>
        <c:varyColors val="0"/>
        <c:ser>
          <c:idx val="0"/>
          <c:order val="0"/>
          <c:tx>
            <c:strRef>
              <c:f>'C=8'!$B$22</c:f>
              <c:strCache>
                <c:ptCount val="1"/>
                <c:pt idx="0">
                  <c:v>Weights</c:v>
                </c:pt>
              </c:strCache>
            </c:strRef>
          </c:tx>
          <c:invertIfNegative val="0"/>
          <c:cat>
            <c:strRef>
              <c:f>'C=8'!$C$22:$J$22</c:f>
              <c:strCache>
                <c:ptCount val="8"/>
                <c:pt idx="0">
                  <c:v>Criterion 1</c:v>
                </c:pt>
                <c:pt idx="1">
                  <c:v>Criterion 2</c:v>
                </c:pt>
                <c:pt idx="2">
                  <c:v>Criterion 3</c:v>
                </c:pt>
                <c:pt idx="3">
                  <c:v>Criterion 4</c:v>
                </c:pt>
                <c:pt idx="4">
                  <c:v>Criterion 5</c:v>
                </c:pt>
                <c:pt idx="5">
                  <c:v>Criterion 6</c:v>
                </c:pt>
                <c:pt idx="6">
                  <c:v>Criterion 7</c:v>
                </c:pt>
                <c:pt idx="7">
                  <c:v>Criterion 8</c:v>
                </c:pt>
              </c:strCache>
            </c:strRef>
          </c:cat>
          <c:val>
            <c:numRef>
              <c:f>'C=8'!$C$23:$J$23</c:f>
              <c:numCache>
                <c:formatCode>General</c:formatCode>
                <c:ptCount val="8"/>
              </c:numCache>
            </c:numRef>
          </c:val>
          <c:extLst>
            <c:ext xmlns:c16="http://schemas.microsoft.com/office/drawing/2014/chart" uri="{C3380CC4-5D6E-409C-BE32-E72D297353CC}">
              <c16:uniqueId val="{00000000-449A-4D3A-A1E3-AD8DCFAE8ED4}"/>
            </c:ext>
          </c:extLst>
        </c:ser>
        <c:dLbls>
          <c:showLegendKey val="0"/>
          <c:showVal val="0"/>
          <c:showCatName val="0"/>
          <c:showSerName val="0"/>
          <c:showPercent val="0"/>
          <c:showBubbleSize val="0"/>
        </c:dLbls>
        <c:gapWidth val="100"/>
        <c:axId val="41929728"/>
        <c:axId val="45351680"/>
      </c:barChart>
      <c:catAx>
        <c:axId val="41929728"/>
        <c:scaling>
          <c:orientation val="minMax"/>
        </c:scaling>
        <c:delete val="0"/>
        <c:axPos val="b"/>
        <c:numFmt formatCode="General" sourceLinked="0"/>
        <c:majorTickMark val="out"/>
        <c:minorTickMark val="none"/>
        <c:tickLblPos val="nextTo"/>
        <c:crossAx val="45351680"/>
        <c:crosses val="autoZero"/>
        <c:auto val="1"/>
        <c:lblAlgn val="ctr"/>
        <c:lblOffset val="100"/>
        <c:noMultiLvlLbl val="0"/>
      </c:catAx>
      <c:valAx>
        <c:axId val="45351680"/>
        <c:scaling>
          <c:orientation val="minMax"/>
        </c:scaling>
        <c:delete val="0"/>
        <c:axPos val="l"/>
        <c:majorGridlines/>
        <c:numFmt formatCode="General" sourceLinked="1"/>
        <c:majorTickMark val="out"/>
        <c:minorTickMark val="none"/>
        <c:tickLblPos val="nextTo"/>
        <c:crossAx val="4192972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Weights</a:t>
            </a:r>
          </a:p>
        </c:rich>
      </c:tx>
      <c:layout>
        <c:manualLayout>
          <c:xMode val="edge"/>
          <c:yMode val="edge"/>
          <c:x val="0.44151700840397001"/>
          <c:y val="5.5715097255882636E-3"/>
        </c:manualLayout>
      </c:layout>
      <c:overlay val="0"/>
      <c:spPr>
        <a:noFill/>
        <a:ln>
          <a:noFill/>
        </a:ln>
      </c:spPr>
    </c:title>
    <c:autoTitleDeleted val="0"/>
    <c:plotArea>
      <c:layout>
        <c:manualLayout>
          <c:layoutTarget val="inner"/>
          <c:xMode val="edge"/>
          <c:yMode val="edge"/>
          <c:x val="0.1222233143560707"/>
          <c:y val="0.16160329264558873"/>
          <c:w val="0.84316469349694634"/>
          <c:h val="0.720974015913593"/>
        </c:manualLayout>
      </c:layout>
      <c:barChart>
        <c:barDir val="col"/>
        <c:grouping val="clustered"/>
        <c:varyColors val="0"/>
        <c:ser>
          <c:idx val="0"/>
          <c:order val="0"/>
          <c:tx>
            <c:strRef>
              <c:f>'C=9'!$B$23</c:f>
              <c:strCache>
                <c:ptCount val="1"/>
                <c:pt idx="0">
                  <c:v>Weights</c:v>
                </c:pt>
              </c:strCache>
            </c:strRef>
          </c:tx>
          <c:invertIfNegative val="0"/>
          <c:cat>
            <c:strRef>
              <c:f>'C=9'!$C$23:$K$23</c:f>
              <c:strCache>
                <c:ptCount val="9"/>
                <c:pt idx="0">
                  <c:v>CI</c:v>
                </c:pt>
                <c:pt idx="1">
                  <c:v>BP</c:v>
                </c:pt>
                <c:pt idx="2">
                  <c:v>HIPC</c:v>
                </c:pt>
                <c:pt idx="3">
                  <c:v>LV</c:v>
                </c:pt>
                <c:pt idx="4">
                  <c:v>CT</c:v>
                </c:pt>
                <c:pt idx="5">
                  <c:v>LI</c:v>
                </c:pt>
                <c:pt idx="6">
                  <c:v>GC</c:v>
                </c:pt>
                <c:pt idx="7">
                  <c:v>RP</c:v>
                </c:pt>
                <c:pt idx="8">
                  <c:v>RV</c:v>
                </c:pt>
              </c:strCache>
            </c:strRef>
          </c:cat>
          <c:val>
            <c:numRef>
              <c:f>'C=9'!$C$24:$K$24</c:f>
              <c:numCache>
                <c:formatCode>General</c:formatCode>
                <c:ptCount val="9"/>
                <c:pt idx="0">
                  <c:v>0.38189127105666304</c:v>
                </c:pt>
                <c:pt idx="1">
                  <c:v>0.1607963246554385</c:v>
                </c:pt>
                <c:pt idx="2">
                  <c:v>6.8912710566616547E-2</c:v>
                </c:pt>
                <c:pt idx="3">
                  <c:v>9.6477794793261934E-2</c:v>
                </c:pt>
                <c:pt idx="4">
                  <c:v>6.8912710566615618E-2</c:v>
                </c:pt>
                <c:pt idx="5">
                  <c:v>5.3598774885144758E-2</c:v>
                </c:pt>
                <c:pt idx="6">
                  <c:v>6.0298621745789434E-2</c:v>
                </c:pt>
                <c:pt idx="7">
                  <c:v>6.8912710566615368E-2</c:v>
                </c:pt>
                <c:pt idx="8">
                  <c:v>4.0199081163858751E-2</c:v>
                </c:pt>
              </c:numCache>
            </c:numRef>
          </c:val>
          <c:extLst>
            <c:ext xmlns:c16="http://schemas.microsoft.com/office/drawing/2014/chart" uri="{C3380CC4-5D6E-409C-BE32-E72D297353CC}">
              <c16:uniqueId val="{00000000-8B4B-47E8-9EFF-B97CCDBC8A2B}"/>
            </c:ext>
          </c:extLst>
        </c:ser>
        <c:dLbls>
          <c:showLegendKey val="0"/>
          <c:showVal val="0"/>
          <c:showCatName val="0"/>
          <c:showSerName val="0"/>
          <c:showPercent val="0"/>
          <c:showBubbleSize val="0"/>
        </c:dLbls>
        <c:gapWidth val="100"/>
        <c:axId val="111481600"/>
        <c:axId val="111483136"/>
      </c:barChart>
      <c:catAx>
        <c:axId val="111481600"/>
        <c:scaling>
          <c:orientation val="minMax"/>
        </c:scaling>
        <c:delete val="0"/>
        <c:axPos val="b"/>
        <c:numFmt formatCode="General" sourceLinked="0"/>
        <c:majorTickMark val="out"/>
        <c:minorTickMark val="none"/>
        <c:tickLblPos val="nextTo"/>
        <c:crossAx val="111483136"/>
        <c:crosses val="autoZero"/>
        <c:auto val="1"/>
        <c:lblAlgn val="ctr"/>
        <c:lblOffset val="100"/>
        <c:noMultiLvlLbl val="0"/>
      </c:catAx>
      <c:valAx>
        <c:axId val="111483136"/>
        <c:scaling>
          <c:orientation val="minMax"/>
        </c:scaling>
        <c:delete val="0"/>
        <c:axPos val="l"/>
        <c:majorGridlines/>
        <c:numFmt formatCode="General" sourceLinked="1"/>
        <c:majorTickMark val="out"/>
        <c:minorTickMark val="none"/>
        <c:tickLblPos val="nextTo"/>
        <c:crossAx val="1114816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38101</xdr:colOff>
      <xdr:row>37</xdr:row>
      <xdr:rowOff>127001</xdr:rowOff>
    </xdr:from>
    <xdr:to>
      <xdr:col>9</xdr:col>
      <xdr:colOff>279774</xdr:colOff>
      <xdr:row>40</xdr:row>
      <xdr:rowOff>151965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stretch>
          <a:fillRect/>
        </a:stretch>
      </xdr:blipFill>
      <xdr:spPr>
        <a:xfrm>
          <a:off x="6470651" y="6889751"/>
          <a:ext cx="5366123" cy="605989"/>
        </a:xfrm>
        <a:prstGeom prst="rect">
          <a:avLst/>
        </a:prstGeom>
      </xdr:spPr>
    </xdr:pic>
    <xdr:clientData/>
  </xdr:twoCellAnchor>
  <xdr:twoCellAnchor editAs="oneCell">
    <xdr:from>
      <xdr:col>8</xdr:col>
      <xdr:colOff>692150</xdr:colOff>
      <xdr:row>42</xdr:row>
      <xdr:rowOff>8950</xdr:rowOff>
    </xdr:from>
    <xdr:to>
      <xdr:col>8</xdr:col>
      <xdr:colOff>4070646</xdr:colOff>
      <xdr:row>58</xdr:row>
      <xdr:rowOff>19901</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stretch>
          <a:fillRect/>
        </a:stretch>
      </xdr:blipFill>
      <xdr:spPr>
        <a:xfrm>
          <a:off x="7124700" y="7692450"/>
          <a:ext cx="3378496" cy="3151026"/>
        </a:xfrm>
        <a:prstGeom prst="rect">
          <a:avLst/>
        </a:prstGeom>
      </xdr:spPr>
    </xdr:pic>
    <xdr:clientData/>
  </xdr:twoCellAnchor>
  <xdr:twoCellAnchor editAs="oneCell">
    <xdr:from>
      <xdr:col>8</xdr:col>
      <xdr:colOff>711200</xdr:colOff>
      <xdr:row>59</xdr:row>
      <xdr:rowOff>101600</xdr:rowOff>
    </xdr:from>
    <xdr:to>
      <xdr:col>8</xdr:col>
      <xdr:colOff>4083049</xdr:colOff>
      <xdr:row>75</xdr:row>
      <xdr:rowOff>16223</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3"/>
        <a:srcRect l="-753" t="-5328" r="753" b="-5666"/>
        <a:stretch/>
      </xdr:blipFill>
      <xdr:spPr>
        <a:xfrm>
          <a:off x="7143750" y="10915650"/>
          <a:ext cx="3371849" cy="2861023"/>
        </a:xfrm>
        <a:prstGeom prst="rect">
          <a:avLst/>
        </a:prstGeom>
      </xdr:spPr>
    </xdr:pic>
    <xdr:clientData/>
  </xdr:twoCellAnchor>
  <xdr:twoCellAnchor>
    <xdr:from>
      <xdr:col>7</xdr:col>
      <xdr:colOff>590550</xdr:colOff>
      <xdr:row>5</xdr:row>
      <xdr:rowOff>38100</xdr:rowOff>
    </xdr:from>
    <xdr:to>
      <xdr:col>8</xdr:col>
      <xdr:colOff>4665980</xdr:colOff>
      <xdr:row>11</xdr:row>
      <xdr:rowOff>95250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6861810" y="1249680"/>
          <a:ext cx="4921250" cy="1230630"/>
          <a:chOff x="6276975" y="1247775"/>
          <a:chExt cx="4894580" cy="1238250"/>
        </a:xfrm>
      </xdr:grpSpPr>
      <xdr:pic>
        <xdr:nvPicPr>
          <xdr:cNvPr id="16" name="Picture 15">
            <a:extLst>
              <a:ext uri="{FF2B5EF4-FFF2-40B4-BE49-F238E27FC236}">
                <a16:creationId xmlns:a16="http://schemas.microsoft.com/office/drawing/2014/main" id="{00000000-0008-0000-0000-000010000000}"/>
              </a:ext>
            </a:extLst>
          </xdr:cNvPr>
          <xdr:cNvPicPr/>
        </xdr:nvPicPr>
        <xdr:blipFill rotWithShape="1">
          <a:blip xmlns:r="http://schemas.openxmlformats.org/officeDocument/2006/relationships" r:embed="rId4"/>
          <a:srcRect t="81176" r="58143"/>
          <a:stretch/>
        </xdr:blipFill>
        <xdr:spPr bwMode="auto">
          <a:xfrm>
            <a:off x="6276975" y="1247775"/>
            <a:ext cx="4894580" cy="1238250"/>
          </a:xfrm>
          <a:prstGeom prst="rect">
            <a:avLst/>
          </a:prstGeom>
          <a:ln>
            <a:noFill/>
          </a:ln>
          <a:extLst>
            <a:ext uri="{53640926-AAD7-44D8-BBD7-CCE9431645EC}">
              <a14:shadowObscured xmlns:a14="http://schemas.microsoft.com/office/drawing/2010/main"/>
            </a:ext>
          </a:extLst>
        </xdr:spPr>
      </xdr:pic>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8105775" y="1905000"/>
            <a:ext cx="257175" cy="2381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a:off x="8239125" y="1276350"/>
            <a:ext cx="0" cy="6286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590551</xdr:colOff>
      <xdr:row>13</xdr:row>
      <xdr:rowOff>47625</xdr:rowOff>
    </xdr:from>
    <xdr:to>
      <xdr:col>8</xdr:col>
      <xdr:colOff>4572001</xdr:colOff>
      <xdr:row>15</xdr:row>
      <xdr:rowOff>133350</xdr:rowOff>
    </xdr:to>
    <xdr:pic>
      <xdr:nvPicPr>
        <xdr:cNvPr id="2" name="Picture 1">
          <a:extLst>
            <a:ext uri="{FF2B5EF4-FFF2-40B4-BE49-F238E27FC236}">
              <a16:creationId xmlns:a16="http://schemas.microsoft.com/office/drawing/2014/main" id="{C79AA42F-5899-4DDA-A858-1CC2990DF287}"/>
            </a:ext>
          </a:extLst>
        </xdr:cNvPr>
        <xdr:cNvPicPr>
          <a:picLocks noChangeAspect="1"/>
        </xdr:cNvPicPr>
      </xdr:nvPicPr>
      <xdr:blipFill rotWithShape="1">
        <a:blip xmlns:r="http://schemas.openxmlformats.org/officeDocument/2006/relationships" r:embed="rId5"/>
        <a:srcRect l="1510" t="38153" r="72238" b="57124"/>
        <a:stretch/>
      </xdr:blipFill>
      <xdr:spPr>
        <a:xfrm>
          <a:off x="6686551" y="2847975"/>
          <a:ext cx="4800600" cy="485775"/>
        </a:xfrm>
        <a:prstGeom prst="rect">
          <a:avLst/>
        </a:prstGeom>
      </xdr:spPr>
    </xdr:pic>
    <xdr:clientData/>
  </xdr:twoCellAnchor>
  <xdr:twoCellAnchor editAs="oneCell">
    <xdr:from>
      <xdr:col>8</xdr:col>
      <xdr:colOff>981074</xdr:colOff>
      <xdr:row>20</xdr:row>
      <xdr:rowOff>85725</xdr:rowOff>
    </xdr:from>
    <xdr:to>
      <xdr:col>8</xdr:col>
      <xdr:colOff>2876549</xdr:colOff>
      <xdr:row>24</xdr:row>
      <xdr:rowOff>52070</xdr:rowOff>
    </xdr:to>
    <xdr:pic>
      <xdr:nvPicPr>
        <xdr:cNvPr id="17" name="Picture 16">
          <a:extLst>
            <a:ext uri="{FF2B5EF4-FFF2-40B4-BE49-F238E27FC236}">
              <a16:creationId xmlns:a16="http://schemas.microsoft.com/office/drawing/2014/main" id="{A8E96D39-F0DC-4145-9647-5B464AD2CBF5}"/>
            </a:ext>
          </a:extLst>
        </xdr:cNvPr>
        <xdr:cNvPicPr/>
      </xdr:nvPicPr>
      <xdr:blipFill rotWithShape="1">
        <a:blip xmlns:r="http://schemas.openxmlformats.org/officeDocument/2006/relationships" r:embed="rId6"/>
        <a:srcRect t="43320" r="86732" b="47759"/>
        <a:stretch/>
      </xdr:blipFill>
      <xdr:spPr bwMode="auto">
        <a:xfrm>
          <a:off x="7896224" y="4276725"/>
          <a:ext cx="1895475" cy="547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3314699</xdr:colOff>
      <xdr:row>19</xdr:row>
      <xdr:rowOff>9526</xdr:rowOff>
    </xdr:from>
    <xdr:to>
      <xdr:col>9</xdr:col>
      <xdr:colOff>142874</xdr:colOff>
      <xdr:row>24</xdr:row>
      <xdr:rowOff>171451</xdr:rowOff>
    </xdr:to>
    <xdr:pic>
      <xdr:nvPicPr>
        <xdr:cNvPr id="21" name="Picture 20">
          <a:extLst>
            <a:ext uri="{FF2B5EF4-FFF2-40B4-BE49-F238E27FC236}">
              <a16:creationId xmlns:a16="http://schemas.microsoft.com/office/drawing/2014/main" id="{3B2E532B-DBA2-4D04-A741-051A9FD1D597}"/>
            </a:ext>
          </a:extLst>
        </xdr:cNvPr>
        <xdr:cNvPicPr/>
      </xdr:nvPicPr>
      <xdr:blipFill rotWithShape="1">
        <a:blip xmlns:r="http://schemas.openxmlformats.org/officeDocument/2006/relationships" r:embed="rId7"/>
        <a:srcRect t="42790" r="86562" b="42846"/>
        <a:stretch/>
      </xdr:blipFill>
      <xdr:spPr bwMode="auto">
        <a:xfrm>
          <a:off x="10229849" y="4010026"/>
          <a:ext cx="1724025" cy="933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19050</xdr:colOff>
      <xdr:row>29</xdr:row>
      <xdr:rowOff>28575</xdr:rowOff>
    </xdr:from>
    <xdr:to>
      <xdr:col>8</xdr:col>
      <xdr:colOff>2209800</xdr:colOff>
      <xdr:row>34</xdr:row>
      <xdr:rowOff>60325</xdr:rowOff>
    </xdr:to>
    <xdr:pic>
      <xdr:nvPicPr>
        <xdr:cNvPr id="22" name="Picture 21">
          <a:extLst>
            <a:ext uri="{FF2B5EF4-FFF2-40B4-BE49-F238E27FC236}">
              <a16:creationId xmlns:a16="http://schemas.microsoft.com/office/drawing/2014/main" id="{D07DC914-912D-4ECB-83F9-6F9529E8A1FE}"/>
            </a:ext>
          </a:extLst>
        </xdr:cNvPr>
        <xdr:cNvPicPr/>
      </xdr:nvPicPr>
      <xdr:blipFill rotWithShape="1">
        <a:blip xmlns:r="http://schemas.openxmlformats.org/officeDocument/2006/relationships" r:embed="rId8"/>
        <a:srcRect t="51710" r="72103" b="33170"/>
        <a:stretch/>
      </xdr:blipFill>
      <xdr:spPr bwMode="auto">
        <a:xfrm>
          <a:off x="6115050" y="5810250"/>
          <a:ext cx="3009900" cy="984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2619374</xdr:colOff>
      <xdr:row>28</xdr:row>
      <xdr:rowOff>180975</xdr:rowOff>
    </xdr:from>
    <xdr:to>
      <xdr:col>8</xdr:col>
      <xdr:colOff>4800599</xdr:colOff>
      <xdr:row>34</xdr:row>
      <xdr:rowOff>153670</xdr:rowOff>
    </xdr:to>
    <xdr:pic>
      <xdr:nvPicPr>
        <xdr:cNvPr id="23" name="Picture 22">
          <a:extLst>
            <a:ext uri="{FF2B5EF4-FFF2-40B4-BE49-F238E27FC236}">
              <a16:creationId xmlns:a16="http://schemas.microsoft.com/office/drawing/2014/main" id="{9F385103-E665-4FBD-AAF7-A905B49097D5}"/>
            </a:ext>
          </a:extLst>
        </xdr:cNvPr>
        <xdr:cNvPicPr/>
      </xdr:nvPicPr>
      <xdr:blipFill rotWithShape="1">
        <a:blip xmlns:r="http://schemas.openxmlformats.org/officeDocument/2006/relationships" r:embed="rId9"/>
        <a:srcRect t="57456" r="86817" b="28331"/>
        <a:stretch/>
      </xdr:blipFill>
      <xdr:spPr bwMode="auto">
        <a:xfrm>
          <a:off x="9534524" y="5762625"/>
          <a:ext cx="2181225" cy="112522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549275</xdr:colOff>
      <xdr:row>29</xdr:row>
      <xdr:rowOff>85725</xdr:rowOff>
    </xdr:from>
    <xdr:to>
      <xdr:col>9</xdr:col>
      <xdr:colOff>457200</xdr:colOff>
      <xdr:row>39</xdr:row>
      <xdr:rowOff>180975</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7</xdr:row>
      <xdr:rowOff>112713</xdr:rowOff>
    </xdr:from>
    <xdr:to>
      <xdr:col>7</xdr:col>
      <xdr:colOff>444499</xdr:colOff>
      <xdr:row>8</xdr:row>
      <xdr:rowOff>104775</xdr:rowOff>
    </xdr:to>
    <xdr:cxnSp macro="">
      <xdr:nvCxnSpPr>
        <xdr:cNvPr id="43" name="Straight Arrow Connector 42">
          <a:extLst>
            <a:ext uri="{FF2B5EF4-FFF2-40B4-BE49-F238E27FC236}">
              <a16:creationId xmlns:a16="http://schemas.microsoft.com/office/drawing/2014/main" id="{00000000-0008-0000-0100-00002B000000}"/>
            </a:ext>
          </a:extLst>
        </xdr:cNvPr>
        <xdr:cNvCxnSpPr>
          <a:stCxn id="44" idx="1"/>
          <a:endCxn id="45" idx="3"/>
        </xdr:cNvCxnSpPr>
      </xdr:nvCxnSpPr>
      <xdr:spPr>
        <a:xfrm flipH="1">
          <a:off x="5438775" y="1922463"/>
          <a:ext cx="368299" cy="182562"/>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444499</xdr:colOff>
      <xdr:row>6</xdr:row>
      <xdr:rowOff>142875</xdr:rowOff>
    </xdr:from>
    <xdr:to>
      <xdr:col>11</xdr:col>
      <xdr:colOff>409574</xdr:colOff>
      <xdr:row>8</xdr:row>
      <xdr:rowOff>92075</xdr:rowOff>
    </xdr:to>
    <xdr:sp macro="" textlink="">
      <xdr:nvSpPr>
        <xdr:cNvPr id="44" name="Rectangle 43">
          <a:extLst>
            <a:ext uri="{FF2B5EF4-FFF2-40B4-BE49-F238E27FC236}">
              <a16:creationId xmlns:a16="http://schemas.microsoft.com/office/drawing/2014/main" id="{00000000-0008-0000-0100-00002C000000}"/>
            </a:ext>
          </a:extLst>
        </xdr:cNvPr>
        <xdr:cNvSpPr/>
      </xdr:nvSpPr>
      <xdr:spPr>
        <a:xfrm>
          <a:off x="5807074" y="1752600"/>
          <a:ext cx="2403475" cy="33972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Enter the names of the criteria </a:t>
          </a:r>
          <a:r>
            <a:rPr lang="nl-NL" sz="1100" baseline="0"/>
            <a:t>(Step 1)</a:t>
          </a:r>
        </a:p>
      </xdr:txBody>
    </xdr:sp>
    <xdr:clientData/>
  </xdr:twoCellAnchor>
  <xdr:twoCellAnchor>
    <xdr:from>
      <xdr:col>2</xdr:col>
      <xdr:colOff>3175</xdr:colOff>
      <xdr:row>7</xdr:row>
      <xdr:rowOff>161925</xdr:rowOff>
    </xdr:from>
    <xdr:to>
      <xdr:col>7</xdr:col>
      <xdr:colOff>76200</xdr:colOff>
      <xdr:row>9</xdr:row>
      <xdr:rowOff>47625</xdr:rowOff>
    </xdr:to>
    <xdr:sp macro="" textlink="">
      <xdr:nvSpPr>
        <xdr:cNvPr id="45" name="Rectangle 44">
          <a:extLst>
            <a:ext uri="{FF2B5EF4-FFF2-40B4-BE49-F238E27FC236}">
              <a16:creationId xmlns:a16="http://schemas.microsoft.com/office/drawing/2014/main" id="{00000000-0008-0000-0100-00002D000000}"/>
            </a:ext>
          </a:extLst>
        </xdr:cNvPr>
        <xdr:cNvSpPr/>
      </xdr:nvSpPr>
      <xdr:spPr>
        <a:xfrm>
          <a:off x="1879600" y="1971675"/>
          <a:ext cx="3559175"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3</xdr:col>
      <xdr:colOff>34925</xdr:colOff>
      <xdr:row>10</xdr:row>
      <xdr:rowOff>122238</xdr:rowOff>
    </xdr:from>
    <xdr:to>
      <xdr:col>4</xdr:col>
      <xdr:colOff>504824</xdr:colOff>
      <xdr:row>11</xdr:row>
      <xdr:rowOff>131938</xdr:rowOff>
    </xdr:to>
    <xdr:cxnSp macro="">
      <xdr:nvCxnSpPr>
        <xdr:cNvPr id="47" name="Straight Arrow Connector 46">
          <a:extLst>
            <a:ext uri="{FF2B5EF4-FFF2-40B4-BE49-F238E27FC236}">
              <a16:creationId xmlns:a16="http://schemas.microsoft.com/office/drawing/2014/main" id="{00000000-0008-0000-0100-00002F000000}"/>
            </a:ext>
          </a:extLst>
        </xdr:cNvPr>
        <xdr:cNvCxnSpPr>
          <a:stCxn id="48" idx="1"/>
          <a:endCxn id="49" idx="3"/>
        </xdr:cNvCxnSpPr>
      </xdr:nvCxnSpPr>
      <xdr:spPr>
        <a:xfrm flipH="1">
          <a:off x="2625725" y="2532063"/>
          <a:ext cx="1146174" cy="2192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504824</xdr:colOff>
      <xdr:row>9</xdr:row>
      <xdr:rowOff>161925</xdr:rowOff>
    </xdr:from>
    <xdr:to>
      <xdr:col>8</xdr:col>
      <xdr:colOff>47625</xdr:colOff>
      <xdr:row>11</xdr:row>
      <xdr:rowOff>92075</xdr:rowOff>
    </xdr:to>
    <xdr:sp macro="" textlink="">
      <xdr:nvSpPr>
        <xdr:cNvPr id="48" name="Rectangle 47">
          <a:extLst>
            <a:ext uri="{FF2B5EF4-FFF2-40B4-BE49-F238E27FC236}">
              <a16:creationId xmlns:a16="http://schemas.microsoft.com/office/drawing/2014/main" id="{00000000-0008-0000-0100-000030000000}"/>
            </a:ext>
          </a:extLst>
        </xdr:cNvPr>
        <xdr:cNvSpPr/>
      </xdr:nvSpPr>
      <xdr:spPr>
        <a:xfrm>
          <a:off x="3771899" y="2352675"/>
          <a:ext cx="2247901" cy="35877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Select the Best</a:t>
          </a:r>
          <a:r>
            <a:rPr lang="nl-NL" sz="1050" baseline="0"/>
            <a:t> and the Worst (Step 2)</a:t>
          </a:r>
        </a:p>
      </xdr:txBody>
    </xdr:sp>
    <xdr:clientData/>
  </xdr:twoCellAnchor>
  <xdr:twoCellAnchor>
    <xdr:from>
      <xdr:col>1</xdr:col>
      <xdr:colOff>1235075</xdr:colOff>
      <xdr:row>9</xdr:row>
      <xdr:rowOff>168275</xdr:rowOff>
    </xdr:from>
    <xdr:to>
      <xdr:col>3</xdr:col>
      <xdr:colOff>34925</xdr:colOff>
      <xdr:row>13</xdr:row>
      <xdr:rowOff>76550</xdr:rowOff>
    </xdr:to>
    <xdr:sp macro="" textlink="">
      <xdr:nvSpPr>
        <xdr:cNvPr id="49" name="Rectangle 48">
          <a:extLst>
            <a:ext uri="{FF2B5EF4-FFF2-40B4-BE49-F238E27FC236}">
              <a16:creationId xmlns:a16="http://schemas.microsoft.com/office/drawing/2014/main" id="{00000000-0008-0000-0100-000031000000}"/>
            </a:ext>
          </a:extLst>
        </xdr:cNvPr>
        <xdr:cNvSpPr/>
      </xdr:nvSpPr>
      <xdr:spPr>
        <a:xfrm>
          <a:off x="1844675" y="2359025"/>
          <a:ext cx="781050" cy="7845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7</xdr:col>
      <xdr:colOff>400049</xdr:colOff>
      <xdr:row>12</xdr:row>
      <xdr:rowOff>114300</xdr:rowOff>
    </xdr:from>
    <xdr:to>
      <xdr:col>12</xdr:col>
      <xdr:colOff>19050</xdr:colOff>
      <xdr:row>14</xdr:row>
      <xdr:rowOff>184150</xdr:rowOff>
    </xdr:to>
    <xdr:sp macro="" textlink="">
      <xdr:nvSpPr>
        <xdr:cNvPr id="50" name="Rectangle 49">
          <a:extLst>
            <a:ext uri="{FF2B5EF4-FFF2-40B4-BE49-F238E27FC236}">
              <a16:creationId xmlns:a16="http://schemas.microsoft.com/office/drawing/2014/main" id="{00000000-0008-0000-0100-000032000000}"/>
            </a:ext>
          </a:extLst>
        </xdr:cNvPr>
        <xdr:cNvSpPr/>
      </xdr:nvSpPr>
      <xdr:spPr>
        <a:xfrm>
          <a:off x="5762624" y="2990850"/>
          <a:ext cx="2667001" cy="45085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Enter the decision-maker's preferences (Best</a:t>
          </a:r>
          <a:r>
            <a:rPr lang="nl-NL" sz="1050" baseline="0"/>
            <a:t> to others: BO vector) (Step 3)</a:t>
          </a:r>
        </a:p>
      </xdr:txBody>
    </xdr:sp>
    <xdr:clientData/>
  </xdr:twoCellAnchor>
  <xdr:twoCellAnchor>
    <xdr:from>
      <xdr:col>7</xdr:col>
      <xdr:colOff>63500</xdr:colOff>
      <xdr:row>13</xdr:row>
      <xdr:rowOff>149225</xdr:rowOff>
    </xdr:from>
    <xdr:to>
      <xdr:col>7</xdr:col>
      <xdr:colOff>400049</xdr:colOff>
      <xdr:row>15</xdr:row>
      <xdr:rowOff>106362</xdr:rowOff>
    </xdr:to>
    <xdr:cxnSp macro="">
      <xdr:nvCxnSpPr>
        <xdr:cNvPr id="51" name="Straight Arrow Connector 50">
          <a:extLst>
            <a:ext uri="{FF2B5EF4-FFF2-40B4-BE49-F238E27FC236}">
              <a16:creationId xmlns:a16="http://schemas.microsoft.com/office/drawing/2014/main" id="{00000000-0008-0000-0100-000033000000}"/>
            </a:ext>
          </a:extLst>
        </xdr:cNvPr>
        <xdr:cNvCxnSpPr>
          <a:stCxn id="50" idx="1"/>
          <a:endCxn id="52" idx="3"/>
        </xdr:cNvCxnSpPr>
      </xdr:nvCxnSpPr>
      <xdr:spPr>
        <a:xfrm flipH="1">
          <a:off x="5426075" y="3216275"/>
          <a:ext cx="336549" cy="357187"/>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1257300</xdr:colOff>
      <xdr:row>14</xdr:row>
      <xdr:rowOff>180974</xdr:rowOff>
    </xdr:from>
    <xdr:to>
      <xdr:col>7</xdr:col>
      <xdr:colOff>63500</xdr:colOff>
      <xdr:row>16</xdr:row>
      <xdr:rowOff>50799</xdr:rowOff>
    </xdr:to>
    <xdr:sp macro="" textlink="">
      <xdr:nvSpPr>
        <xdr:cNvPr id="52" name="Rectangle 51">
          <a:extLst>
            <a:ext uri="{FF2B5EF4-FFF2-40B4-BE49-F238E27FC236}">
              <a16:creationId xmlns:a16="http://schemas.microsoft.com/office/drawing/2014/main" id="{00000000-0008-0000-0100-000034000000}"/>
            </a:ext>
          </a:extLst>
        </xdr:cNvPr>
        <xdr:cNvSpPr/>
      </xdr:nvSpPr>
      <xdr:spPr>
        <a:xfrm>
          <a:off x="1866900" y="3438524"/>
          <a:ext cx="3559175" cy="279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xdr:col>
      <xdr:colOff>1231900</xdr:colOff>
      <xdr:row>17</xdr:row>
      <xdr:rowOff>158750</xdr:rowOff>
    </xdr:from>
    <xdr:to>
      <xdr:col>3</xdr:col>
      <xdr:colOff>38100</xdr:colOff>
      <xdr:row>23</xdr:row>
      <xdr:rowOff>15875</xdr:rowOff>
    </xdr:to>
    <xdr:sp macro="" textlink="">
      <xdr:nvSpPr>
        <xdr:cNvPr id="53" name="Rectangle 52">
          <a:extLst>
            <a:ext uri="{FF2B5EF4-FFF2-40B4-BE49-F238E27FC236}">
              <a16:creationId xmlns:a16="http://schemas.microsoft.com/office/drawing/2014/main" id="{00000000-0008-0000-0100-000035000000}"/>
            </a:ext>
          </a:extLst>
        </xdr:cNvPr>
        <xdr:cNvSpPr/>
      </xdr:nvSpPr>
      <xdr:spPr>
        <a:xfrm>
          <a:off x="1841500" y="4006850"/>
          <a:ext cx="787400" cy="1000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xdr:col>
      <xdr:colOff>1222375</xdr:colOff>
      <xdr:row>24</xdr:row>
      <xdr:rowOff>180975</xdr:rowOff>
    </xdr:from>
    <xdr:to>
      <xdr:col>7</xdr:col>
      <xdr:colOff>47625</xdr:colOff>
      <xdr:row>26</xdr:row>
      <xdr:rowOff>31750</xdr:rowOff>
    </xdr:to>
    <xdr:sp macro="" textlink="">
      <xdr:nvSpPr>
        <xdr:cNvPr id="55" name="Rectangle 54">
          <a:extLst>
            <a:ext uri="{FF2B5EF4-FFF2-40B4-BE49-F238E27FC236}">
              <a16:creationId xmlns:a16="http://schemas.microsoft.com/office/drawing/2014/main" id="{00000000-0008-0000-0100-000037000000}"/>
            </a:ext>
          </a:extLst>
        </xdr:cNvPr>
        <xdr:cNvSpPr/>
      </xdr:nvSpPr>
      <xdr:spPr>
        <a:xfrm>
          <a:off x="1831975" y="5438775"/>
          <a:ext cx="3578225" cy="250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339725</xdr:colOff>
      <xdr:row>19</xdr:row>
      <xdr:rowOff>88899</xdr:rowOff>
    </xdr:from>
    <xdr:to>
      <xdr:col>11</xdr:col>
      <xdr:colOff>361950</xdr:colOff>
      <xdr:row>23</xdr:row>
      <xdr:rowOff>152400</xdr:rowOff>
    </xdr:to>
    <xdr:sp macro="" textlink="">
      <xdr:nvSpPr>
        <xdr:cNvPr id="56" name="Rectangle 55">
          <a:extLst>
            <a:ext uri="{FF2B5EF4-FFF2-40B4-BE49-F238E27FC236}">
              <a16:creationId xmlns:a16="http://schemas.microsoft.com/office/drawing/2014/main" id="{00000000-0008-0000-0100-000038000000}"/>
            </a:ext>
          </a:extLst>
        </xdr:cNvPr>
        <xdr:cNvSpPr/>
      </xdr:nvSpPr>
      <xdr:spPr>
        <a:xfrm>
          <a:off x="4987925" y="4317999"/>
          <a:ext cx="3336925" cy="825501"/>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Now, go to "Data" tab, and click on "Solver" (Step 5). The weights</a:t>
          </a:r>
          <a:r>
            <a:rPr lang="nl-NL" sz="1050" baseline="0"/>
            <a:t> will be automatically obtained and shown in the yellow cells and in the figure. If you change some green parts you should do Step 5 again to get the new results.</a:t>
          </a:r>
        </a:p>
      </xdr:txBody>
    </xdr:sp>
    <xdr:clientData/>
  </xdr:twoCellAnchor>
  <xdr:twoCellAnchor>
    <xdr:from>
      <xdr:col>2</xdr:col>
      <xdr:colOff>355601</xdr:colOff>
      <xdr:row>30</xdr:row>
      <xdr:rowOff>9525</xdr:rowOff>
    </xdr:from>
    <xdr:to>
      <xdr:col>2</xdr:col>
      <xdr:colOff>382586</xdr:colOff>
      <xdr:row>31</xdr:row>
      <xdr:rowOff>171450</xdr:rowOff>
    </xdr:to>
    <xdr:cxnSp macro="">
      <xdr:nvCxnSpPr>
        <xdr:cNvPr id="58" name="Straight Arrow Connector 57">
          <a:extLst>
            <a:ext uri="{FF2B5EF4-FFF2-40B4-BE49-F238E27FC236}">
              <a16:creationId xmlns:a16="http://schemas.microsoft.com/office/drawing/2014/main" id="{00000000-0008-0000-0100-00003A000000}"/>
            </a:ext>
          </a:extLst>
        </xdr:cNvPr>
        <xdr:cNvCxnSpPr>
          <a:stCxn id="59" idx="0"/>
          <a:endCxn id="60" idx="2"/>
        </xdr:cNvCxnSpPr>
      </xdr:nvCxnSpPr>
      <xdr:spPr>
        <a:xfrm flipH="1" flipV="1">
          <a:off x="2232026" y="6334125"/>
          <a:ext cx="26985" cy="3524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393696</xdr:colOff>
      <xdr:row>31</xdr:row>
      <xdr:rowOff>171450</xdr:rowOff>
    </xdr:from>
    <xdr:to>
      <xdr:col>4</xdr:col>
      <xdr:colOff>247650</xdr:colOff>
      <xdr:row>38</xdr:row>
      <xdr:rowOff>171450</xdr:rowOff>
    </xdr:to>
    <xdr:sp macro="" textlink="">
      <xdr:nvSpPr>
        <xdr:cNvPr id="59" name="Rectangle 58">
          <a:extLst>
            <a:ext uri="{FF2B5EF4-FFF2-40B4-BE49-F238E27FC236}">
              <a16:creationId xmlns:a16="http://schemas.microsoft.com/office/drawing/2014/main" id="{00000000-0008-0000-0100-00003B000000}"/>
            </a:ext>
          </a:extLst>
        </xdr:cNvPr>
        <xdr:cNvSpPr/>
      </xdr:nvSpPr>
      <xdr:spPr>
        <a:xfrm>
          <a:off x="1003296" y="6686550"/>
          <a:ext cx="2511429" cy="133350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The Input CR </a:t>
          </a:r>
          <a:r>
            <a:rPr lang="nl-NL" sz="1050" baseline="0"/>
            <a:t>shows to what extent the results are reliable. If the CR is not bigger than the threshold, the consistency of the comparisons is acceptable. Otherwise you might ask the DM to revise the pairwise comparisons. These two numbers are valid only when you have entered </a:t>
          </a:r>
          <a:r>
            <a:rPr lang="nl-NL" sz="1050" b="1" baseline="0"/>
            <a:t>all</a:t>
          </a:r>
          <a:r>
            <a:rPr lang="nl-NL" sz="1050" baseline="0"/>
            <a:t> input data.</a:t>
          </a:r>
        </a:p>
      </xdr:txBody>
    </xdr:sp>
    <xdr:clientData/>
  </xdr:twoCellAnchor>
  <xdr:twoCellAnchor>
    <xdr:from>
      <xdr:col>1</xdr:col>
      <xdr:colOff>1254126</xdr:colOff>
      <xdr:row>27</xdr:row>
      <xdr:rowOff>190499</xdr:rowOff>
    </xdr:from>
    <xdr:to>
      <xdr:col>3</xdr:col>
      <xdr:colOff>9526</xdr:colOff>
      <xdr:row>30</xdr:row>
      <xdr:rowOff>9525</xdr:rowOff>
    </xdr:to>
    <xdr:sp macro="" textlink="">
      <xdr:nvSpPr>
        <xdr:cNvPr id="60" name="Rectangle 59">
          <a:extLst>
            <a:ext uri="{FF2B5EF4-FFF2-40B4-BE49-F238E27FC236}">
              <a16:creationId xmlns:a16="http://schemas.microsoft.com/office/drawing/2014/main" id="{00000000-0008-0000-0100-00003C000000}"/>
            </a:ext>
          </a:extLst>
        </xdr:cNvPr>
        <xdr:cNvSpPr/>
      </xdr:nvSpPr>
      <xdr:spPr>
        <a:xfrm>
          <a:off x="1863726" y="6038849"/>
          <a:ext cx="736600" cy="3905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4</xdr:col>
      <xdr:colOff>354013</xdr:colOff>
      <xdr:row>21</xdr:row>
      <xdr:rowOff>120650</xdr:rowOff>
    </xdr:from>
    <xdr:to>
      <xdr:col>6</xdr:col>
      <xdr:colOff>339725</xdr:colOff>
      <xdr:row>24</xdr:row>
      <xdr:rowOff>180975</xdr:rowOff>
    </xdr:to>
    <xdr:cxnSp macro="">
      <xdr:nvCxnSpPr>
        <xdr:cNvPr id="61" name="Straight Arrow Connector 60">
          <a:extLst>
            <a:ext uri="{FF2B5EF4-FFF2-40B4-BE49-F238E27FC236}">
              <a16:creationId xmlns:a16="http://schemas.microsoft.com/office/drawing/2014/main" id="{00000000-0008-0000-0100-00003D000000}"/>
            </a:ext>
          </a:extLst>
        </xdr:cNvPr>
        <xdr:cNvCxnSpPr>
          <a:stCxn id="56" idx="1"/>
          <a:endCxn id="55" idx="0"/>
        </xdr:cNvCxnSpPr>
      </xdr:nvCxnSpPr>
      <xdr:spPr>
        <a:xfrm flipH="1">
          <a:off x="3621088" y="4730750"/>
          <a:ext cx="1366837" cy="6318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628649</xdr:colOff>
      <xdr:row>16</xdr:row>
      <xdr:rowOff>152400</xdr:rowOff>
    </xdr:from>
    <xdr:to>
      <xdr:col>7</xdr:col>
      <xdr:colOff>380999</xdr:colOff>
      <xdr:row>19</xdr:row>
      <xdr:rowOff>31750</xdr:rowOff>
    </xdr:to>
    <xdr:sp macro="" textlink="">
      <xdr:nvSpPr>
        <xdr:cNvPr id="80" name="Rectangle 79">
          <a:extLst>
            <a:ext uri="{FF2B5EF4-FFF2-40B4-BE49-F238E27FC236}">
              <a16:creationId xmlns:a16="http://schemas.microsoft.com/office/drawing/2014/main" id="{00000000-0008-0000-0100-000050000000}"/>
            </a:ext>
          </a:extLst>
        </xdr:cNvPr>
        <xdr:cNvSpPr/>
      </xdr:nvSpPr>
      <xdr:spPr>
        <a:xfrm>
          <a:off x="3219449" y="3810000"/>
          <a:ext cx="2524125" cy="47942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Enter the decision-maker's preferences (Others to Worst</a:t>
          </a:r>
          <a:r>
            <a:rPr lang="nl-NL" sz="1050" baseline="0"/>
            <a:t>: OW vector) (Step 4)</a:t>
          </a:r>
        </a:p>
      </xdr:txBody>
    </xdr:sp>
    <xdr:clientData/>
  </xdr:twoCellAnchor>
  <xdr:twoCellAnchor>
    <xdr:from>
      <xdr:col>3</xdr:col>
      <xdr:colOff>38100</xdr:colOff>
      <xdr:row>17</xdr:row>
      <xdr:rowOff>187325</xdr:rowOff>
    </xdr:from>
    <xdr:to>
      <xdr:col>3</xdr:col>
      <xdr:colOff>628649</xdr:colOff>
      <xdr:row>20</xdr:row>
      <xdr:rowOff>87313</xdr:rowOff>
    </xdr:to>
    <xdr:cxnSp macro="">
      <xdr:nvCxnSpPr>
        <xdr:cNvPr id="81" name="Straight Arrow Connector 80">
          <a:extLst>
            <a:ext uri="{FF2B5EF4-FFF2-40B4-BE49-F238E27FC236}">
              <a16:creationId xmlns:a16="http://schemas.microsoft.com/office/drawing/2014/main" id="{00000000-0008-0000-0100-000051000000}"/>
            </a:ext>
          </a:extLst>
        </xdr:cNvPr>
        <xdr:cNvCxnSpPr>
          <a:stCxn id="80" idx="1"/>
          <a:endCxn id="53" idx="3"/>
        </xdr:cNvCxnSpPr>
      </xdr:nvCxnSpPr>
      <xdr:spPr>
        <a:xfrm flipH="1">
          <a:off x="2628900" y="4035425"/>
          <a:ext cx="590549" cy="47148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104774</xdr:colOff>
      <xdr:row>3</xdr:row>
      <xdr:rowOff>57150</xdr:rowOff>
    </xdr:from>
    <xdr:to>
      <xdr:col>3</xdr:col>
      <xdr:colOff>514350</xdr:colOff>
      <xdr:row>5</xdr:row>
      <xdr:rowOff>123825</xdr:rowOff>
    </xdr:to>
    <xdr:sp macro="" textlink="">
      <xdr:nvSpPr>
        <xdr:cNvPr id="90" name="Rectangle 89">
          <a:extLst>
            <a:ext uri="{FF2B5EF4-FFF2-40B4-BE49-F238E27FC236}">
              <a16:creationId xmlns:a16="http://schemas.microsoft.com/office/drawing/2014/main" id="{00000000-0008-0000-0100-00005A000000}"/>
            </a:ext>
          </a:extLst>
        </xdr:cNvPr>
        <xdr:cNvSpPr/>
      </xdr:nvSpPr>
      <xdr:spPr>
        <a:xfrm>
          <a:off x="714374" y="1095375"/>
          <a:ext cx="2390776" cy="44767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Depending on the number of criteria (C) go to the right sheet (Step 1)</a:t>
          </a:r>
          <a:endParaRPr lang="nl-NL" sz="1100" baseline="0"/>
        </a:p>
      </xdr:txBody>
    </xdr:sp>
    <xdr:clientData/>
  </xdr:twoCellAnchor>
  <xdr:twoCellAnchor>
    <xdr:from>
      <xdr:col>1</xdr:col>
      <xdr:colOff>1047750</xdr:colOff>
      <xdr:row>5</xdr:row>
      <xdr:rowOff>123825</xdr:rowOff>
    </xdr:from>
    <xdr:to>
      <xdr:col>2</xdr:col>
      <xdr:colOff>33337</xdr:colOff>
      <xdr:row>7</xdr:row>
      <xdr:rowOff>0</xdr:rowOff>
    </xdr:to>
    <xdr:cxnSp macro="">
      <xdr:nvCxnSpPr>
        <xdr:cNvPr id="91" name="Straight Arrow Connector 90">
          <a:extLst>
            <a:ext uri="{FF2B5EF4-FFF2-40B4-BE49-F238E27FC236}">
              <a16:creationId xmlns:a16="http://schemas.microsoft.com/office/drawing/2014/main" id="{00000000-0008-0000-0100-00005B000000}"/>
            </a:ext>
          </a:extLst>
        </xdr:cNvPr>
        <xdr:cNvCxnSpPr>
          <a:stCxn id="90" idx="2"/>
        </xdr:cNvCxnSpPr>
      </xdr:nvCxnSpPr>
      <xdr:spPr>
        <a:xfrm flipH="1">
          <a:off x="1657350" y="1543050"/>
          <a:ext cx="252412" cy="26670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718620</xdr:colOff>
      <xdr:row>20</xdr:row>
      <xdr:rowOff>161925</xdr:rowOff>
    </xdr:from>
    <xdr:to>
      <xdr:col>7</xdr:col>
      <xdr:colOff>161925</xdr:colOff>
      <xdr:row>31</xdr:row>
      <xdr:rowOff>30637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568324</xdr:colOff>
      <xdr:row>22</xdr:row>
      <xdr:rowOff>114300</xdr:rowOff>
    </xdr:from>
    <xdr:to>
      <xdr:col>7</xdr:col>
      <xdr:colOff>142875</xdr:colOff>
      <xdr:row>33</xdr:row>
      <xdr:rowOff>152400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692149</xdr:colOff>
      <xdr:row>22</xdr:row>
      <xdr:rowOff>132229</xdr:rowOff>
    </xdr:from>
    <xdr:to>
      <xdr:col>7</xdr:col>
      <xdr:colOff>161924</xdr:colOff>
      <xdr:row>35</xdr:row>
      <xdr:rowOff>171450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733425</xdr:colOff>
      <xdr:row>24</xdr:row>
      <xdr:rowOff>2054</xdr:rowOff>
    </xdr:from>
    <xdr:to>
      <xdr:col>7</xdr:col>
      <xdr:colOff>638175</xdr:colOff>
      <xdr:row>36</xdr:row>
      <xdr:rowOff>85725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593724</xdr:colOff>
      <xdr:row>24</xdr:row>
      <xdr:rowOff>144929</xdr:rowOff>
    </xdr:from>
    <xdr:to>
      <xdr:col>8</xdr:col>
      <xdr:colOff>400049</xdr:colOff>
      <xdr:row>37</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117475</xdr:colOff>
      <xdr:row>26</xdr:row>
      <xdr:rowOff>78254</xdr:rowOff>
    </xdr:from>
    <xdr:to>
      <xdr:col>8</xdr:col>
      <xdr:colOff>447675</xdr:colOff>
      <xdr:row>38</xdr:row>
      <xdr:rowOff>123825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73025</xdr:colOff>
      <xdr:row>27</xdr:row>
      <xdr:rowOff>17929</xdr:rowOff>
    </xdr:from>
    <xdr:to>
      <xdr:col>8</xdr:col>
      <xdr:colOff>561975</xdr:colOff>
      <xdr:row>40</xdr:row>
      <xdr:rowOff>19050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iencedirect.com/science/article/pii/S0305048314001480" TargetMode="External"/><Relationship Id="rId1" Type="http://schemas.openxmlformats.org/officeDocument/2006/relationships/hyperlink" Target="https://www.sciencedirect.com/science/article/pii/S0305048315002479"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4"/>
  <sheetViews>
    <sheetView topLeftCell="D16" zoomScaleNormal="100" workbookViewId="0">
      <selection activeCell="J26" sqref="J26:N36"/>
    </sheetView>
  </sheetViews>
  <sheetFormatPr defaultColWidth="8.88671875" defaultRowHeight="14.4" x14ac:dyDescent="0.3"/>
  <cols>
    <col min="1" max="1" width="22.6640625" style="34" customWidth="1"/>
    <col min="2" max="5" width="11.44140625" style="34" customWidth="1"/>
    <col min="6" max="6" width="14.109375" style="34" customWidth="1"/>
    <col min="7" max="7" width="8.88671875" style="34"/>
    <col min="8" max="8" width="12.33203125" style="34" customWidth="1"/>
    <col min="9" max="9" width="73.44140625" style="34" customWidth="1"/>
    <col min="10" max="13" width="8.88671875" style="34"/>
    <col min="14" max="14" width="18.88671875" style="34" customWidth="1"/>
    <col min="15" max="16384" width="8.88671875" style="34"/>
  </cols>
  <sheetData>
    <row r="1" spans="1:15" ht="29.1" customHeight="1" x14ac:dyDescent="0.3">
      <c r="A1" s="123" t="s">
        <v>47</v>
      </c>
      <c r="B1" s="123"/>
      <c r="C1" s="123"/>
      <c r="D1" s="123"/>
      <c r="E1" s="123"/>
      <c r="F1" s="123"/>
      <c r="H1" s="35"/>
      <c r="I1" s="36" t="s">
        <v>61</v>
      </c>
      <c r="J1" s="36"/>
      <c r="K1" s="36"/>
      <c r="L1" s="35"/>
      <c r="M1" s="35"/>
      <c r="N1" s="35"/>
      <c r="O1" s="35"/>
    </row>
    <row r="2" spans="1:15" ht="14.4" customHeight="1" x14ac:dyDescent="0.3">
      <c r="A2" s="125" t="s">
        <v>68</v>
      </c>
      <c r="B2" s="125"/>
      <c r="C2" s="125"/>
      <c r="D2" s="125"/>
      <c r="E2" s="125"/>
      <c r="F2" s="125"/>
      <c r="H2" s="37" t="s">
        <v>23</v>
      </c>
      <c r="I2" s="126" t="s">
        <v>39</v>
      </c>
      <c r="J2" s="38"/>
      <c r="K2" s="38"/>
      <c r="L2" s="38"/>
      <c r="M2" s="38"/>
      <c r="N2" s="38"/>
      <c r="O2" s="38"/>
    </row>
    <row r="3" spans="1:15" ht="15.75" customHeight="1" x14ac:dyDescent="0.3">
      <c r="A3" s="125"/>
      <c r="B3" s="125"/>
      <c r="C3" s="125"/>
      <c r="D3" s="125"/>
      <c r="E3" s="125"/>
      <c r="F3" s="125"/>
      <c r="H3" s="38"/>
      <c r="I3" s="126"/>
      <c r="J3" s="38"/>
      <c r="K3" s="38"/>
      <c r="L3" s="38"/>
      <c r="M3" s="38"/>
      <c r="N3" s="38"/>
      <c r="O3" s="38"/>
    </row>
    <row r="4" spans="1:15" ht="21" customHeight="1" x14ac:dyDescent="0.3">
      <c r="A4" s="125"/>
      <c r="B4" s="125"/>
      <c r="C4" s="125"/>
      <c r="D4" s="125"/>
      <c r="E4" s="125"/>
      <c r="F4" s="125"/>
      <c r="H4" s="38"/>
      <c r="I4" s="126"/>
      <c r="J4" s="38"/>
      <c r="K4" s="38"/>
      <c r="L4" s="38"/>
      <c r="M4" s="38"/>
      <c r="N4" s="38"/>
      <c r="O4" s="38"/>
    </row>
    <row r="5" spans="1:15" ht="15.75" customHeight="1" x14ac:dyDescent="0.3">
      <c r="A5" s="125"/>
      <c r="B5" s="125"/>
      <c r="C5" s="125"/>
      <c r="D5" s="125"/>
      <c r="E5" s="125"/>
      <c r="F5" s="125"/>
      <c r="H5" s="38"/>
      <c r="I5" s="38"/>
      <c r="J5" s="38"/>
      <c r="K5" s="38"/>
      <c r="L5" s="38"/>
      <c r="M5" s="38"/>
      <c r="N5" s="38"/>
      <c r="O5" s="38"/>
    </row>
    <row r="6" spans="1:15" ht="15.75" customHeight="1" x14ac:dyDescent="0.3">
      <c r="A6" s="125"/>
      <c r="B6" s="125"/>
      <c r="C6" s="125"/>
      <c r="D6" s="125"/>
      <c r="E6" s="125"/>
      <c r="F6" s="125"/>
      <c r="H6" s="38"/>
      <c r="I6" s="38"/>
      <c r="J6" s="38"/>
      <c r="K6" s="38"/>
      <c r="L6" s="38"/>
      <c r="M6" s="38"/>
      <c r="N6" s="38"/>
      <c r="O6" s="38"/>
    </row>
    <row r="7" spans="1:15" ht="15.75" customHeight="1" x14ac:dyDescent="0.3">
      <c r="A7" s="125"/>
      <c r="B7" s="125"/>
      <c r="C7" s="125"/>
      <c r="D7" s="125"/>
      <c r="E7" s="125"/>
      <c r="F7" s="125"/>
      <c r="H7" s="38"/>
      <c r="I7" s="38"/>
      <c r="J7" s="38"/>
      <c r="K7" s="38"/>
      <c r="L7" s="38"/>
      <c r="M7" s="38"/>
      <c r="N7" s="38"/>
      <c r="O7" s="38"/>
    </row>
    <row r="8" spans="1:15" ht="15.75" customHeight="1" x14ac:dyDescent="0.3">
      <c r="A8" s="125"/>
      <c r="B8" s="125"/>
      <c r="C8" s="125"/>
      <c r="D8" s="125"/>
      <c r="E8" s="125"/>
      <c r="F8" s="125"/>
      <c r="H8" s="38"/>
      <c r="I8" s="38"/>
      <c r="J8" s="38"/>
      <c r="K8" s="38"/>
      <c r="L8" s="38"/>
      <c r="M8" s="38"/>
      <c r="N8" s="38"/>
      <c r="O8" s="38"/>
    </row>
    <row r="9" spans="1:15" ht="15.75" customHeight="1" x14ac:dyDescent="0.3">
      <c r="A9" s="125"/>
      <c r="B9" s="125"/>
      <c r="C9" s="125"/>
      <c r="D9" s="125"/>
      <c r="E9" s="125"/>
      <c r="F9" s="125"/>
      <c r="H9" s="38"/>
      <c r="I9" s="38"/>
      <c r="J9" s="38"/>
      <c r="K9" s="38"/>
      <c r="L9" s="38"/>
      <c r="M9" s="38"/>
      <c r="N9" s="38"/>
      <c r="O9" s="38"/>
    </row>
    <row r="10" spans="1:15" ht="15.6" x14ac:dyDescent="0.3">
      <c r="A10" s="39" t="s">
        <v>37</v>
      </c>
      <c r="B10" s="40"/>
      <c r="C10" s="40"/>
      <c r="D10" s="40"/>
      <c r="E10" s="40"/>
      <c r="F10" s="40"/>
      <c r="H10" s="38"/>
      <c r="I10" s="38"/>
      <c r="J10" s="38"/>
      <c r="K10" s="38"/>
      <c r="L10" s="38"/>
      <c r="M10" s="38"/>
      <c r="N10" s="38"/>
      <c r="O10" s="38"/>
    </row>
    <row r="11" spans="1:15" ht="14.4" customHeight="1" x14ac:dyDescent="0.3">
      <c r="A11" s="125" t="s">
        <v>62</v>
      </c>
      <c r="B11" s="125"/>
      <c r="C11" s="125"/>
      <c r="D11" s="125"/>
      <c r="E11" s="125"/>
      <c r="F11" s="125"/>
      <c r="H11" s="38"/>
      <c r="I11" s="38"/>
      <c r="J11" s="38"/>
      <c r="K11" s="38"/>
      <c r="L11" s="38"/>
      <c r="M11" s="38"/>
      <c r="N11" s="38"/>
      <c r="O11" s="38"/>
    </row>
    <row r="12" spans="1:15" ht="16.5" customHeight="1" x14ac:dyDescent="0.3">
      <c r="A12" s="125"/>
      <c r="B12" s="125"/>
      <c r="C12" s="125"/>
      <c r="D12" s="125"/>
      <c r="E12" s="125"/>
      <c r="F12" s="125"/>
      <c r="H12" s="38"/>
      <c r="I12" s="38"/>
      <c r="J12" s="38"/>
      <c r="K12" s="38"/>
      <c r="L12" s="38"/>
      <c r="M12" s="38"/>
      <c r="N12" s="38"/>
      <c r="O12" s="38"/>
    </row>
    <row r="13" spans="1:15" ht="15.75" customHeight="1" x14ac:dyDescent="0.3">
      <c r="A13" s="125"/>
      <c r="B13" s="125"/>
      <c r="C13" s="125"/>
      <c r="D13" s="125"/>
      <c r="E13" s="125"/>
      <c r="F13" s="125"/>
      <c r="H13" s="37"/>
      <c r="I13" s="41" t="s">
        <v>36</v>
      </c>
      <c r="J13" s="38"/>
      <c r="K13" s="38"/>
      <c r="L13" s="38"/>
      <c r="M13" s="38"/>
      <c r="N13" s="38"/>
      <c r="O13" s="38"/>
    </row>
    <row r="14" spans="1:15" ht="15.75" customHeight="1" x14ac:dyDescent="0.3">
      <c r="A14" s="125"/>
      <c r="B14" s="125"/>
      <c r="C14" s="125"/>
      <c r="D14" s="125"/>
      <c r="E14" s="125"/>
      <c r="F14" s="125"/>
      <c r="H14" s="38"/>
      <c r="I14" s="41"/>
      <c r="J14" s="38"/>
      <c r="K14" s="38"/>
      <c r="L14" s="38"/>
      <c r="M14" s="38"/>
      <c r="N14" s="38"/>
      <c r="O14" s="38"/>
    </row>
    <row r="15" spans="1:15" ht="15.75" customHeight="1" x14ac:dyDescent="0.3">
      <c r="A15" s="125"/>
      <c r="B15" s="125"/>
      <c r="C15" s="125"/>
      <c r="D15" s="125"/>
      <c r="E15" s="125"/>
      <c r="F15" s="125"/>
      <c r="H15" s="38"/>
      <c r="I15" s="41"/>
      <c r="J15" s="38"/>
      <c r="K15" s="38"/>
      <c r="L15" s="38"/>
      <c r="M15" s="38"/>
      <c r="N15" s="38"/>
      <c r="O15" s="38"/>
    </row>
    <row r="16" spans="1:15" ht="42.75" customHeight="1" x14ac:dyDescent="0.3">
      <c r="A16" s="125"/>
      <c r="B16" s="125"/>
      <c r="C16" s="125"/>
      <c r="D16" s="125"/>
      <c r="E16" s="125"/>
      <c r="F16" s="125"/>
      <c r="H16" s="38"/>
      <c r="I16" s="41"/>
      <c r="J16" s="38"/>
      <c r="K16" s="38"/>
      <c r="L16" s="38"/>
      <c r="M16" s="38"/>
      <c r="N16" s="38"/>
      <c r="O16" s="38"/>
    </row>
    <row r="17" spans="1:15" ht="15" customHeight="1" x14ac:dyDescent="0.3">
      <c r="A17" s="40"/>
      <c r="B17" s="40"/>
      <c r="C17" s="40"/>
      <c r="D17" s="40"/>
      <c r="E17" s="40"/>
      <c r="F17" s="40"/>
      <c r="H17" s="42"/>
      <c r="I17" s="127" t="s">
        <v>42</v>
      </c>
      <c r="J17" s="127"/>
      <c r="K17" s="127"/>
      <c r="L17" s="42"/>
      <c r="M17" s="42"/>
      <c r="N17" s="42"/>
      <c r="O17" s="42"/>
    </row>
    <row r="18" spans="1:15" ht="15" customHeight="1" x14ac:dyDescent="0.3">
      <c r="A18" s="43" t="s">
        <v>44</v>
      </c>
      <c r="B18" s="44"/>
      <c r="C18" s="44"/>
      <c r="D18" s="44"/>
      <c r="E18" s="44"/>
      <c r="F18" s="44"/>
      <c r="H18" s="45" t="s">
        <v>25</v>
      </c>
      <c r="I18" s="127"/>
      <c r="J18" s="127"/>
      <c r="K18" s="127"/>
      <c r="L18" s="42"/>
      <c r="M18" s="42"/>
      <c r="N18" s="42"/>
      <c r="O18" s="42"/>
    </row>
    <row r="19" spans="1:15" ht="17.399999999999999" customHeight="1" x14ac:dyDescent="0.3">
      <c r="A19" s="128" t="s">
        <v>46</v>
      </c>
      <c r="B19" s="128"/>
      <c r="C19" s="128"/>
      <c r="D19" s="128"/>
      <c r="E19" s="128"/>
      <c r="F19" s="128"/>
      <c r="H19" s="42"/>
      <c r="I19" s="127"/>
      <c r="J19" s="127"/>
      <c r="K19" s="127"/>
      <c r="L19" s="42"/>
      <c r="M19" s="42"/>
      <c r="N19" s="42"/>
      <c r="O19" s="42"/>
    </row>
    <row r="20" spans="1:15" ht="15" customHeight="1" x14ac:dyDescent="0.3">
      <c r="A20" s="128" t="s">
        <v>45</v>
      </c>
      <c r="B20" s="128"/>
      <c r="C20" s="128"/>
      <c r="D20" s="128"/>
      <c r="E20" s="128"/>
      <c r="F20" s="128"/>
      <c r="H20" s="42"/>
      <c r="I20" s="127"/>
      <c r="J20" s="127"/>
      <c r="K20" s="127"/>
      <c r="L20" s="42"/>
      <c r="M20" s="42"/>
      <c r="N20" s="42"/>
      <c r="O20" s="42"/>
    </row>
    <row r="21" spans="1:15" x14ac:dyDescent="0.3">
      <c r="A21" s="128"/>
      <c r="B21" s="128"/>
      <c r="C21" s="128"/>
      <c r="D21" s="128"/>
      <c r="E21" s="128"/>
      <c r="F21" s="128"/>
      <c r="H21" s="42"/>
      <c r="I21" s="42"/>
      <c r="J21" s="42"/>
      <c r="K21" s="42"/>
      <c r="L21" s="42"/>
      <c r="M21" s="42"/>
      <c r="N21" s="42"/>
      <c r="O21" s="42"/>
    </row>
    <row r="22" spans="1:15" ht="1.5" customHeight="1" x14ac:dyDescent="0.3">
      <c r="A22" s="46"/>
      <c r="B22" s="46"/>
      <c r="C22" s="46"/>
      <c r="D22" s="46"/>
      <c r="E22" s="46"/>
      <c r="F22" s="46"/>
      <c r="H22" s="42"/>
      <c r="I22" s="42"/>
      <c r="J22" s="42"/>
      <c r="K22" s="42"/>
      <c r="L22" s="42"/>
      <c r="M22" s="42"/>
      <c r="N22" s="42"/>
      <c r="O22" s="42"/>
    </row>
    <row r="23" spans="1:15" ht="15" customHeight="1" x14ac:dyDescent="0.3">
      <c r="A23" s="128" t="s">
        <v>69</v>
      </c>
      <c r="B23" s="128"/>
      <c r="C23" s="128"/>
      <c r="D23" s="128"/>
      <c r="E23" s="128"/>
      <c r="F23" s="128"/>
      <c r="H23" s="42"/>
      <c r="I23" s="42"/>
      <c r="J23" s="42"/>
      <c r="K23" s="42"/>
      <c r="L23" s="42"/>
      <c r="M23" s="42"/>
      <c r="N23" s="42"/>
      <c r="O23" s="42"/>
    </row>
    <row r="24" spans="1:15" ht="14.25" customHeight="1" x14ac:dyDescent="0.3">
      <c r="A24" s="128"/>
      <c r="B24" s="128"/>
      <c r="C24" s="128"/>
      <c r="D24" s="128"/>
      <c r="E24" s="128"/>
      <c r="F24" s="128"/>
      <c r="H24" s="42"/>
      <c r="I24" s="42"/>
      <c r="J24" s="42"/>
      <c r="K24" s="42"/>
      <c r="L24" s="42"/>
      <c r="M24" s="42"/>
      <c r="N24" s="42"/>
      <c r="O24" s="42"/>
    </row>
    <row r="25" spans="1:15" ht="15.75" customHeight="1" x14ac:dyDescent="0.3">
      <c r="A25" s="130" t="s">
        <v>71</v>
      </c>
      <c r="B25" s="130"/>
      <c r="C25" s="130"/>
      <c r="D25" s="130"/>
      <c r="E25" s="130"/>
      <c r="F25" s="130"/>
      <c r="H25" s="45"/>
      <c r="I25" s="42"/>
      <c r="J25" s="42"/>
      <c r="K25" s="42"/>
      <c r="L25" s="42"/>
      <c r="M25" s="42"/>
      <c r="N25" s="42"/>
      <c r="O25" s="42"/>
    </row>
    <row r="26" spans="1:15" x14ac:dyDescent="0.3">
      <c r="A26" s="130" t="s">
        <v>49</v>
      </c>
      <c r="B26" s="130"/>
      <c r="C26" s="130"/>
      <c r="D26" s="130"/>
      <c r="E26" s="130"/>
      <c r="F26" s="130"/>
      <c r="H26" s="47" t="s">
        <v>38</v>
      </c>
      <c r="I26" s="124" t="s">
        <v>43</v>
      </c>
      <c r="J26" s="48"/>
      <c r="K26" s="48"/>
      <c r="L26" s="48"/>
      <c r="M26" s="48"/>
      <c r="N26" s="48"/>
      <c r="O26" s="48"/>
    </row>
    <row r="27" spans="1:15" x14ac:dyDescent="0.3">
      <c r="A27" s="130" t="s">
        <v>60</v>
      </c>
      <c r="B27" s="130"/>
      <c r="C27" s="130"/>
      <c r="D27" s="130"/>
      <c r="E27" s="130"/>
      <c r="F27" s="130"/>
      <c r="H27" s="48"/>
      <c r="I27" s="124"/>
      <c r="J27" s="48"/>
      <c r="K27" s="49" t="s">
        <v>24</v>
      </c>
      <c r="L27" s="48"/>
      <c r="M27" s="48"/>
      <c r="N27" s="48"/>
      <c r="O27" s="48"/>
    </row>
    <row r="28" spans="1:15" x14ac:dyDescent="0.3">
      <c r="H28" s="48"/>
      <c r="I28" s="124"/>
      <c r="J28" s="48"/>
      <c r="K28" s="129" t="s">
        <v>50</v>
      </c>
      <c r="L28" s="129"/>
      <c r="M28" s="129"/>
      <c r="N28" s="129"/>
      <c r="O28" s="48"/>
    </row>
    <row r="29" spans="1:15" ht="15.75" customHeight="1" x14ac:dyDescent="0.3">
      <c r="H29" s="48"/>
      <c r="I29" s="48"/>
      <c r="J29" s="48"/>
      <c r="K29" s="129" t="s">
        <v>51</v>
      </c>
      <c r="L29" s="129"/>
      <c r="M29" s="129"/>
      <c r="N29" s="129"/>
      <c r="O29" s="48"/>
    </row>
    <row r="30" spans="1:15" x14ac:dyDescent="0.3">
      <c r="H30" s="48"/>
      <c r="I30" s="48"/>
      <c r="J30" s="48"/>
      <c r="K30" s="129" t="s">
        <v>52</v>
      </c>
      <c r="L30" s="129"/>
      <c r="M30" s="129"/>
      <c r="N30" s="129"/>
      <c r="O30" s="48"/>
    </row>
    <row r="31" spans="1:15" x14ac:dyDescent="0.3">
      <c r="H31" s="48"/>
      <c r="I31" s="48"/>
      <c r="J31" s="48"/>
      <c r="K31" s="129" t="s">
        <v>53</v>
      </c>
      <c r="L31" s="129"/>
      <c r="M31" s="129"/>
      <c r="N31" s="129"/>
      <c r="O31" s="48"/>
    </row>
    <row r="32" spans="1:15" x14ac:dyDescent="0.3">
      <c r="H32" s="48"/>
      <c r="I32" s="48"/>
      <c r="J32" s="48"/>
      <c r="K32" s="129" t="s">
        <v>54</v>
      </c>
      <c r="L32" s="129"/>
      <c r="M32" s="129"/>
      <c r="N32" s="129"/>
      <c r="O32" s="48"/>
    </row>
    <row r="33" spans="8:15" x14ac:dyDescent="0.3">
      <c r="H33" s="48"/>
      <c r="I33" s="48"/>
      <c r="J33" s="48"/>
      <c r="K33" s="129" t="s">
        <v>55</v>
      </c>
      <c r="L33" s="129"/>
      <c r="M33" s="129"/>
      <c r="N33" s="129"/>
      <c r="O33" s="48"/>
    </row>
    <row r="34" spans="8:15" x14ac:dyDescent="0.3">
      <c r="H34" s="48"/>
      <c r="I34" s="48"/>
      <c r="J34" s="48"/>
      <c r="K34" s="129" t="s">
        <v>56</v>
      </c>
      <c r="L34" s="129"/>
      <c r="M34" s="129"/>
      <c r="N34" s="129"/>
      <c r="O34" s="48"/>
    </row>
    <row r="35" spans="8:15" x14ac:dyDescent="0.3">
      <c r="H35" s="48"/>
      <c r="I35" s="50"/>
      <c r="J35" s="48"/>
      <c r="K35" s="129" t="s">
        <v>57</v>
      </c>
      <c r="L35" s="129"/>
      <c r="M35" s="129"/>
      <c r="N35" s="129"/>
      <c r="O35" s="48"/>
    </row>
    <row r="36" spans="8:15" x14ac:dyDescent="0.3">
      <c r="H36" s="48"/>
      <c r="I36" s="48"/>
      <c r="J36" s="48"/>
      <c r="K36" s="129" t="s">
        <v>58</v>
      </c>
      <c r="L36" s="129"/>
      <c r="M36" s="129"/>
      <c r="N36" s="129"/>
      <c r="O36" s="48"/>
    </row>
    <row r="37" spans="8:15" x14ac:dyDescent="0.3">
      <c r="H37" s="51" t="s">
        <v>35</v>
      </c>
      <c r="I37" s="52" t="s">
        <v>40</v>
      </c>
      <c r="J37" s="53"/>
      <c r="K37" s="53"/>
      <c r="L37" s="53"/>
      <c r="M37" s="53"/>
      <c r="N37" s="53"/>
      <c r="O37" s="53"/>
    </row>
    <row r="38" spans="8:15" x14ac:dyDescent="0.3">
      <c r="H38" s="31"/>
      <c r="I38" s="53"/>
      <c r="J38" s="53"/>
      <c r="K38" s="53"/>
      <c r="L38" s="53"/>
      <c r="M38" s="53"/>
      <c r="N38" s="53"/>
      <c r="O38" s="53"/>
    </row>
    <row r="39" spans="8:15" x14ac:dyDescent="0.3">
      <c r="H39" s="31"/>
      <c r="I39" s="53"/>
      <c r="J39" s="53"/>
      <c r="K39" s="53"/>
      <c r="L39" s="53"/>
      <c r="M39" s="53"/>
      <c r="N39" s="53"/>
      <c r="O39" s="53"/>
    </row>
    <row r="40" spans="8:15" x14ac:dyDescent="0.3">
      <c r="H40" s="31"/>
      <c r="I40" s="53"/>
      <c r="J40" s="53"/>
      <c r="K40" s="53"/>
      <c r="L40" s="53"/>
      <c r="M40" s="53"/>
      <c r="N40" s="53"/>
      <c r="O40" s="53"/>
    </row>
    <row r="41" spans="8:15" x14ac:dyDescent="0.3">
      <c r="H41" s="31"/>
      <c r="I41" s="53"/>
      <c r="J41" s="53"/>
      <c r="K41" s="53"/>
      <c r="L41" s="53"/>
      <c r="M41" s="53"/>
      <c r="N41" s="53"/>
      <c r="O41" s="53"/>
    </row>
    <row r="42" spans="8:15" x14ac:dyDescent="0.3">
      <c r="H42" s="31"/>
      <c r="I42" s="53" t="s">
        <v>59</v>
      </c>
      <c r="J42" s="53"/>
      <c r="K42" s="53"/>
      <c r="L42" s="53"/>
      <c r="M42" s="53"/>
      <c r="N42" s="53"/>
      <c r="O42" s="53"/>
    </row>
    <row r="43" spans="8:15" x14ac:dyDescent="0.3">
      <c r="H43" s="31"/>
      <c r="I43" s="53"/>
      <c r="J43" s="53"/>
      <c r="K43" s="53"/>
      <c r="L43" s="53"/>
      <c r="M43" s="53"/>
      <c r="N43" s="53"/>
      <c r="O43" s="53"/>
    </row>
    <row r="44" spans="8:15" x14ac:dyDescent="0.3">
      <c r="H44" s="31"/>
      <c r="I44" s="53"/>
      <c r="J44" s="53"/>
      <c r="K44" s="53"/>
      <c r="L44" s="53"/>
      <c r="M44" s="53"/>
      <c r="N44" s="53"/>
      <c r="O44" s="53"/>
    </row>
    <row r="45" spans="8:15" x14ac:dyDescent="0.3">
      <c r="H45" s="31"/>
      <c r="I45" s="53"/>
      <c r="J45" s="53"/>
      <c r="K45" s="53"/>
      <c r="L45" s="53"/>
      <c r="M45" s="53"/>
      <c r="N45" s="53"/>
      <c r="O45" s="53"/>
    </row>
    <row r="46" spans="8:15" x14ac:dyDescent="0.3">
      <c r="H46" s="31"/>
      <c r="I46" s="53"/>
      <c r="J46" s="53"/>
      <c r="K46" s="53"/>
      <c r="L46" s="53"/>
      <c r="M46" s="53"/>
      <c r="N46" s="53"/>
      <c r="O46" s="53"/>
    </row>
    <row r="47" spans="8:15" ht="15" customHeight="1" x14ac:dyDescent="0.3">
      <c r="H47" s="31"/>
      <c r="I47" s="53"/>
      <c r="J47" s="53"/>
      <c r="K47" s="53"/>
      <c r="L47" s="53"/>
      <c r="M47" s="53"/>
      <c r="N47" s="53"/>
      <c r="O47" s="53"/>
    </row>
    <row r="48" spans="8:15" ht="15" customHeight="1" x14ac:dyDescent="0.3">
      <c r="H48" s="54"/>
      <c r="I48" s="53"/>
      <c r="J48" s="53"/>
      <c r="K48" s="53"/>
      <c r="L48" s="53"/>
      <c r="M48" s="53"/>
      <c r="N48" s="53"/>
      <c r="O48" s="53"/>
    </row>
    <row r="49" spans="1:15" x14ac:dyDescent="0.3">
      <c r="H49" s="53"/>
      <c r="I49" s="53"/>
      <c r="J49" s="53"/>
      <c r="K49" s="53"/>
      <c r="L49" s="53"/>
      <c r="M49" s="53"/>
      <c r="N49" s="53"/>
      <c r="O49" s="53"/>
    </row>
    <row r="50" spans="1:15" x14ac:dyDescent="0.3">
      <c r="H50" s="53"/>
      <c r="I50" s="53"/>
      <c r="J50" s="53"/>
      <c r="K50" s="53"/>
      <c r="L50" s="53"/>
      <c r="M50" s="53"/>
      <c r="N50" s="53"/>
      <c r="O50" s="53"/>
    </row>
    <row r="51" spans="1:15" x14ac:dyDescent="0.3">
      <c r="H51" s="53"/>
      <c r="I51" s="53"/>
      <c r="J51" s="53"/>
      <c r="K51" s="53"/>
      <c r="L51" s="53"/>
      <c r="M51" s="53"/>
      <c r="N51" s="53"/>
      <c r="O51" s="53"/>
    </row>
    <row r="52" spans="1:15" ht="29.25" customHeight="1" x14ac:dyDescent="0.3">
      <c r="A52" s="55"/>
      <c r="B52" s="55"/>
      <c r="C52" s="55"/>
      <c r="D52" s="55"/>
      <c r="E52" s="55"/>
      <c r="F52" s="55"/>
      <c r="H52" s="53"/>
      <c r="I52" s="53"/>
      <c r="J52" s="53"/>
      <c r="K52" s="53"/>
      <c r="L52" s="53"/>
      <c r="M52" s="53"/>
      <c r="N52" s="53"/>
      <c r="O52" s="53"/>
    </row>
    <row r="53" spans="1:15" x14ac:dyDescent="0.3">
      <c r="H53" s="53"/>
      <c r="I53" s="53"/>
      <c r="J53" s="53"/>
      <c r="K53" s="53"/>
      <c r="L53" s="53"/>
      <c r="M53" s="53"/>
      <c r="N53" s="53"/>
      <c r="O53" s="53"/>
    </row>
    <row r="54" spans="1:15" x14ac:dyDescent="0.3">
      <c r="H54" s="53"/>
      <c r="I54" s="53"/>
      <c r="J54" s="53"/>
      <c r="K54" s="53"/>
      <c r="L54" s="53"/>
      <c r="M54" s="53"/>
      <c r="N54" s="53"/>
      <c r="O54" s="53"/>
    </row>
    <row r="55" spans="1:15" x14ac:dyDescent="0.3">
      <c r="G55" s="56"/>
      <c r="H55" s="53"/>
      <c r="I55" s="53"/>
      <c r="J55" s="53"/>
      <c r="K55" s="53"/>
      <c r="L55" s="53"/>
      <c r="M55" s="53"/>
      <c r="N55" s="53"/>
      <c r="O55" s="53"/>
    </row>
    <row r="56" spans="1:15" x14ac:dyDescent="0.3">
      <c r="G56" s="55"/>
      <c r="H56" s="53"/>
      <c r="I56" s="53"/>
      <c r="J56" s="53"/>
      <c r="K56" s="53"/>
      <c r="L56" s="53"/>
      <c r="M56" s="53"/>
      <c r="N56" s="53"/>
      <c r="O56" s="53"/>
    </row>
    <row r="57" spans="1:15" x14ac:dyDescent="0.3">
      <c r="G57" s="55"/>
      <c r="H57" s="53"/>
      <c r="I57" s="53"/>
      <c r="J57" s="53"/>
      <c r="K57" s="53"/>
      <c r="L57" s="53"/>
      <c r="M57" s="53"/>
      <c r="N57" s="53"/>
      <c r="O57" s="53"/>
    </row>
    <row r="58" spans="1:15" x14ac:dyDescent="0.3">
      <c r="H58" s="53"/>
      <c r="I58" s="53"/>
      <c r="J58" s="53"/>
      <c r="K58" s="53"/>
      <c r="L58" s="53"/>
      <c r="M58" s="53"/>
      <c r="N58" s="53"/>
      <c r="O58" s="53"/>
    </row>
    <row r="59" spans="1:15" x14ac:dyDescent="0.3">
      <c r="H59" s="53"/>
      <c r="I59" s="53"/>
      <c r="J59" s="53"/>
      <c r="K59" s="53"/>
      <c r="L59" s="53"/>
      <c r="M59" s="53"/>
      <c r="N59" s="53"/>
      <c r="O59" s="53"/>
    </row>
    <row r="60" spans="1:15" x14ac:dyDescent="0.3">
      <c r="H60" s="53"/>
      <c r="I60" s="53"/>
      <c r="J60" s="53"/>
      <c r="K60" s="53"/>
      <c r="L60" s="53"/>
      <c r="M60" s="53"/>
      <c r="N60" s="53"/>
      <c r="O60" s="53"/>
    </row>
    <row r="61" spans="1:15" x14ac:dyDescent="0.3">
      <c r="H61" s="53"/>
      <c r="I61" s="53"/>
      <c r="J61" s="53"/>
      <c r="K61" s="53"/>
      <c r="L61" s="53"/>
      <c r="M61" s="53"/>
      <c r="N61" s="53"/>
      <c r="O61" s="53"/>
    </row>
    <row r="62" spans="1:15" x14ac:dyDescent="0.3">
      <c r="H62" s="53"/>
      <c r="I62" s="53"/>
      <c r="J62" s="53"/>
      <c r="K62" s="53"/>
      <c r="L62" s="53"/>
      <c r="M62" s="53"/>
      <c r="N62" s="53"/>
      <c r="O62" s="53"/>
    </row>
    <row r="63" spans="1:15" x14ac:dyDescent="0.3">
      <c r="H63" s="53"/>
      <c r="I63" s="53"/>
      <c r="J63" s="53"/>
      <c r="K63" s="53"/>
      <c r="L63" s="53"/>
      <c r="M63" s="53"/>
      <c r="N63" s="53"/>
      <c r="O63" s="53"/>
    </row>
    <row r="64" spans="1:15" x14ac:dyDescent="0.3">
      <c r="H64" s="53"/>
      <c r="I64" s="53"/>
      <c r="J64" s="53"/>
      <c r="K64" s="53"/>
      <c r="L64" s="53"/>
      <c r="M64" s="53"/>
      <c r="N64" s="53"/>
      <c r="O64" s="53"/>
    </row>
    <row r="65" spans="8:15" x14ac:dyDescent="0.3">
      <c r="H65" s="53"/>
      <c r="I65" s="53"/>
      <c r="J65" s="53"/>
      <c r="K65" s="53"/>
      <c r="L65" s="53"/>
      <c r="M65" s="53"/>
      <c r="N65" s="53"/>
      <c r="O65" s="53"/>
    </row>
    <row r="66" spans="8:15" x14ac:dyDescent="0.3">
      <c r="H66" s="53"/>
      <c r="I66" s="53"/>
      <c r="J66" s="53"/>
      <c r="K66" s="53"/>
      <c r="L66" s="53"/>
      <c r="M66" s="53"/>
      <c r="N66" s="53"/>
      <c r="O66" s="53"/>
    </row>
    <row r="67" spans="8:15" x14ac:dyDescent="0.3">
      <c r="H67" s="53"/>
      <c r="I67" s="53"/>
      <c r="J67" s="53"/>
      <c r="K67" s="53"/>
      <c r="L67" s="53"/>
      <c r="M67" s="53"/>
      <c r="N67" s="53"/>
      <c r="O67" s="53"/>
    </row>
    <row r="68" spans="8:15" x14ac:dyDescent="0.3">
      <c r="H68" s="53"/>
      <c r="I68" s="53"/>
      <c r="J68" s="53"/>
      <c r="K68" s="53"/>
      <c r="L68" s="53"/>
      <c r="M68" s="53"/>
      <c r="N68" s="53"/>
      <c r="O68" s="53"/>
    </row>
    <row r="69" spans="8:15" x14ac:dyDescent="0.3">
      <c r="H69" s="53"/>
      <c r="I69" s="53"/>
      <c r="J69" s="53"/>
      <c r="K69" s="53"/>
      <c r="L69" s="53"/>
      <c r="M69" s="53"/>
      <c r="N69" s="53"/>
      <c r="O69" s="53"/>
    </row>
    <row r="70" spans="8:15" x14ac:dyDescent="0.3">
      <c r="H70" s="53"/>
      <c r="I70" s="53"/>
      <c r="J70" s="53"/>
      <c r="K70" s="53"/>
      <c r="L70" s="53"/>
      <c r="M70" s="53"/>
      <c r="N70" s="53"/>
      <c r="O70" s="53"/>
    </row>
    <row r="71" spans="8:15" x14ac:dyDescent="0.3">
      <c r="H71" s="53"/>
      <c r="I71" s="53"/>
      <c r="J71" s="53"/>
      <c r="K71" s="53"/>
      <c r="L71" s="53"/>
      <c r="M71" s="53"/>
      <c r="N71" s="53"/>
      <c r="O71" s="53"/>
    </row>
    <row r="72" spans="8:15" x14ac:dyDescent="0.3">
      <c r="H72" s="53"/>
      <c r="I72" s="53"/>
      <c r="J72" s="53"/>
      <c r="K72" s="53"/>
      <c r="L72" s="53"/>
      <c r="M72" s="53"/>
      <c r="N72" s="53"/>
      <c r="O72" s="53"/>
    </row>
    <row r="73" spans="8:15" x14ac:dyDescent="0.3">
      <c r="H73" s="53"/>
      <c r="I73" s="53"/>
      <c r="J73" s="53"/>
      <c r="K73" s="53"/>
      <c r="L73" s="53"/>
      <c r="M73" s="53"/>
      <c r="N73" s="53"/>
      <c r="O73" s="53"/>
    </row>
    <row r="74" spans="8:15" x14ac:dyDescent="0.3">
      <c r="H74" s="53"/>
      <c r="I74" s="53"/>
      <c r="J74" s="53"/>
      <c r="K74" s="53"/>
      <c r="L74" s="53"/>
      <c r="M74" s="53"/>
      <c r="N74" s="53"/>
      <c r="O74" s="53"/>
    </row>
    <row r="75" spans="8:15" x14ac:dyDescent="0.3">
      <c r="H75" s="53"/>
      <c r="I75" s="53"/>
      <c r="J75" s="53"/>
      <c r="K75" s="53"/>
      <c r="L75" s="53"/>
      <c r="M75" s="53"/>
      <c r="N75" s="53"/>
      <c r="O75" s="53"/>
    </row>
    <row r="76" spans="8:15" ht="18.899999999999999" customHeight="1" x14ac:dyDescent="0.3">
      <c r="H76" s="53"/>
      <c r="I76" s="57" t="s">
        <v>70</v>
      </c>
      <c r="J76" s="53"/>
      <c r="K76" s="53"/>
      <c r="L76" s="53"/>
      <c r="M76" s="53"/>
      <c r="N76" s="53"/>
      <c r="O76" s="53"/>
    </row>
    <row r="77" spans="8:15" ht="15" customHeight="1" x14ac:dyDescent="0.3">
      <c r="H77" s="53"/>
      <c r="I77" s="57"/>
      <c r="J77" s="53"/>
      <c r="K77" s="53"/>
      <c r="L77" s="53"/>
      <c r="M77" s="53"/>
      <c r="N77" s="53"/>
      <c r="O77" s="53"/>
    </row>
    <row r="78" spans="8:15" ht="15" customHeight="1" x14ac:dyDescent="0.3">
      <c r="H78" s="53"/>
      <c r="I78" s="57"/>
      <c r="J78" s="53"/>
      <c r="K78" s="53"/>
      <c r="L78" s="53"/>
      <c r="M78" s="53"/>
      <c r="N78" s="53"/>
      <c r="O78" s="53"/>
    </row>
    <row r="79" spans="8:15" x14ac:dyDescent="0.3">
      <c r="H79" s="58" t="s">
        <v>26</v>
      </c>
      <c r="I79" s="122" t="s">
        <v>27</v>
      </c>
      <c r="J79" s="53"/>
      <c r="K79" s="53"/>
      <c r="L79" s="53"/>
      <c r="M79" s="53"/>
      <c r="N79" s="53"/>
      <c r="O79" s="53"/>
    </row>
    <row r="80" spans="8:15" ht="17.399999999999999" customHeight="1" x14ac:dyDescent="0.3">
      <c r="H80" s="53"/>
      <c r="I80" s="122"/>
      <c r="J80" s="53"/>
      <c r="K80" s="53"/>
      <c r="L80" s="53"/>
      <c r="M80" s="53"/>
      <c r="N80" s="53"/>
      <c r="O80" s="53"/>
    </row>
    <row r="81" spans="9:9" ht="18" customHeight="1" x14ac:dyDescent="0.3">
      <c r="I81" s="59"/>
    </row>
    <row r="82" spans="9:9" x14ac:dyDescent="0.3">
      <c r="I82" s="60"/>
    </row>
    <row r="83" spans="9:9" x14ac:dyDescent="0.3">
      <c r="I83" s="61"/>
    </row>
    <row r="84" spans="9:9" x14ac:dyDescent="0.3">
      <c r="I84" s="62"/>
    </row>
  </sheetData>
  <sheetProtection algorithmName="SHA-512" hashValue="42FbcNzVSZuuPre4VLRZ7eoH1n3a/Lrepv6orEMNjIvdtmbIk0ImhJ4WgCBE/ccHrofXCsycXzqyhWeED8JtoA==" saltValue="JSpLQWBmlG3bVvPx4nHbGQ==" spinCount="100000" sheet="1" objects="1" scenarios="1"/>
  <mergeCells count="22">
    <mergeCell ref="K30:N30"/>
    <mergeCell ref="A26:F26"/>
    <mergeCell ref="A27:F27"/>
    <mergeCell ref="K36:N36"/>
    <mergeCell ref="A23:F24"/>
    <mergeCell ref="A25:F25"/>
    <mergeCell ref="I79:I80"/>
    <mergeCell ref="A1:F1"/>
    <mergeCell ref="I26:I28"/>
    <mergeCell ref="A2:F9"/>
    <mergeCell ref="I2:I4"/>
    <mergeCell ref="I17:K20"/>
    <mergeCell ref="A19:F19"/>
    <mergeCell ref="A20:F21"/>
    <mergeCell ref="K31:N31"/>
    <mergeCell ref="K32:N32"/>
    <mergeCell ref="K33:N33"/>
    <mergeCell ref="K34:N34"/>
    <mergeCell ref="K35:N35"/>
    <mergeCell ref="A11:F16"/>
    <mergeCell ref="K28:N28"/>
    <mergeCell ref="K29:N29"/>
  </mergeCells>
  <hyperlinks>
    <hyperlink ref="A20:F21" r:id="rId1" display="Rezaei, J. (2016). Best-worst multi-criteria decision-making method: Some properties and a linear model. Omega, 64, 126-130." xr:uid="{00000000-0004-0000-0000-000000000000}"/>
    <hyperlink ref="A19:F19" r:id="rId2" display="Rezaei, J. (2015).Best-worst multi-criteria decision-making method. Omega, 53, 49-57." xr:uid="{00000000-0004-0000-0000-000001000000}"/>
  </hyperlinks>
  <pageMargins left="0.7" right="0.7" top="0.75" bottom="0.75" header="0.3" footer="0.3"/>
  <pageSetup paperSize="9" orientation="portrait" horizontalDpi="1200" verticalDpi="12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K17"/>
  <sheetViews>
    <sheetView workbookViewId="0">
      <selection activeCell="N25" sqref="N25"/>
    </sheetView>
  </sheetViews>
  <sheetFormatPr defaultColWidth="9.109375" defaultRowHeight="14.4" x14ac:dyDescent="0.3"/>
  <cols>
    <col min="1" max="16384" width="9.109375" style="4"/>
  </cols>
  <sheetData>
    <row r="1" spans="1:11" ht="15" customHeight="1" x14ac:dyDescent="0.3">
      <c r="A1" s="149" t="s">
        <v>63</v>
      </c>
      <c r="B1" s="150"/>
      <c r="C1" s="150"/>
      <c r="D1" s="150"/>
      <c r="E1" s="150"/>
      <c r="F1" s="150"/>
      <c r="G1" s="150"/>
      <c r="H1" s="150"/>
      <c r="I1" s="150"/>
      <c r="J1" s="150"/>
      <c r="K1" s="151"/>
    </row>
    <row r="2" spans="1:11" x14ac:dyDescent="0.3">
      <c r="A2" s="152"/>
      <c r="B2" s="153"/>
      <c r="C2" s="153"/>
      <c r="D2" s="153"/>
      <c r="E2" s="153"/>
      <c r="F2" s="153"/>
      <c r="G2" s="153"/>
      <c r="H2" s="153"/>
      <c r="I2" s="153"/>
      <c r="J2" s="153"/>
      <c r="K2" s="154"/>
    </row>
    <row r="3" spans="1:11" x14ac:dyDescent="0.3">
      <c r="A3" s="152"/>
      <c r="B3" s="153"/>
      <c r="C3" s="153"/>
      <c r="D3" s="153"/>
      <c r="E3" s="153"/>
      <c r="F3" s="153"/>
      <c r="G3" s="153"/>
      <c r="H3" s="153"/>
      <c r="I3" s="153"/>
      <c r="J3" s="153"/>
      <c r="K3" s="154"/>
    </row>
    <row r="4" spans="1:11" x14ac:dyDescent="0.3">
      <c r="A4" s="152"/>
      <c r="B4" s="153"/>
      <c r="C4" s="153"/>
      <c r="D4" s="153"/>
      <c r="E4" s="153"/>
      <c r="F4" s="153"/>
      <c r="G4" s="153"/>
      <c r="H4" s="153"/>
      <c r="I4" s="153"/>
      <c r="J4" s="153"/>
      <c r="K4" s="154"/>
    </row>
    <row r="5" spans="1:11" x14ac:dyDescent="0.3">
      <c r="A5" s="152"/>
      <c r="B5" s="153"/>
      <c r="C5" s="153"/>
      <c r="D5" s="153"/>
      <c r="E5" s="153"/>
      <c r="F5" s="153"/>
      <c r="G5" s="153"/>
      <c r="H5" s="153"/>
      <c r="I5" s="153"/>
      <c r="J5" s="153"/>
      <c r="K5" s="154"/>
    </row>
    <row r="6" spans="1:11" x14ac:dyDescent="0.3">
      <c r="A6" s="152"/>
      <c r="B6" s="153"/>
      <c r="C6" s="153"/>
      <c r="D6" s="153"/>
      <c r="E6" s="153"/>
      <c r="F6" s="153"/>
      <c r="G6" s="153"/>
      <c r="H6" s="153"/>
      <c r="I6" s="153"/>
      <c r="J6" s="153"/>
      <c r="K6" s="154"/>
    </row>
    <row r="7" spans="1:11" x14ac:dyDescent="0.3">
      <c r="A7" s="152"/>
      <c r="B7" s="153"/>
      <c r="C7" s="153"/>
      <c r="D7" s="153"/>
      <c r="E7" s="153"/>
      <c r="F7" s="153"/>
      <c r="G7" s="153"/>
      <c r="H7" s="153"/>
      <c r="I7" s="153"/>
      <c r="J7" s="153"/>
      <c r="K7" s="154"/>
    </row>
    <row r="8" spans="1:11" x14ac:dyDescent="0.3">
      <c r="A8" s="152"/>
      <c r="B8" s="153"/>
      <c r="C8" s="153"/>
      <c r="D8" s="153"/>
      <c r="E8" s="153"/>
      <c r="F8" s="153"/>
      <c r="G8" s="153"/>
      <c r="H8" s="153"/>
      <c r="I8" s="153"/>
      <c r="J8" s="153"/>
      <c r="K8" s="154"/>
    </row>
    <row r="9" spans="1:11" x14ac:dyDescent="0.3">
      <c r="A9" s="152"/>
      <c r="B9" s="153"/>
      <c r="C9" s="153"/>
      <c r="D9" s="153"/>
      <c r="E9" s="153"/>
      <c r="F9" s="153"/>
      <c r="G9" s="153"/>
      <c r="H9" s="153"/>
      <c r="I9" s="153"/>
      <c r="J9" s="153"/>
      <c r="K9" s="154"/>
    </row>
    <row r="10" spans="1:11" x14ac:dyDescent="0.3">
      <c r="A10" s="152"/>
      <c r="B10" s="153"/>
      <c r="C10" s="153"/>
      <c r="D10" s="153"/>
      <c r="E10" s="153"/>
      <c r="F10" s="153"/>
      <c r="G10" s="153"/>
      <c r="H10" s="153"/>
      <c r="I10" s="153"/>
      <c r="J10" s="153"/>
      <c r="K10" s="154"/>
    </row>
    <row r="11" spans="1:11" x14ac:dyDescent="0.3">
      <c r="A11" s="152"/>
      <c r="B11" s="153"/>
      <c r="C11" s="153"/>
      <c r="D11" s="153"/>
      <c r="E11" s="153"/>
      <c r="F11" s="153"/>
      <c r="G11" s="153"/>
      <c r="H11" s="153"/>
      <c r="I11" s="153"/>
      <c r="J11" s="153"/>
      <c r="K11" s="154"/>
    </row>
    <row r="12" spans="1:11" x14ac:dyDescent="0.3">
      <c r="A12" s="152"/>
      <c r="B12" s="153"/>
      <c r="C12" s="153"/>
      <c r="D12" s="153"/>
      <c r="E12" s="153"/>
      <c r="F12" s="153"/>
      <c r="G12" s="153"/>
      <c r="H12" s="153"/>
      <c r="I12" s="153"/>
      <c r="J12" s="153"/>
      <c r="K12" s="154"/>
    </row>
    <row r="13" spans="1:11" x14ac:dyDescent="0.3">
      <c r="A13" s="152"/>
      <c r="B13" s="153"/>
      <c r="C13" s="153"/>
      <c r="D13" s="153"/>
      <c r="E13" s="153"/>
      <c r="F13" s="153"/>
      <c r="G13" s="153"/>
      <c r="H13" s="153"/>
      <c r="I13" s="153"/>
      <c r="J13" s="153"/>
      <c r="K13" s="154"/>
    </row>
    <row r="14" spans="1:11" x14ac:dyDescent="0.3">
      <c r="A14" s="152"/>
      <c r="B14" s="153"/>
      <c r="C14" s="153"/>
      <c r="D14" s="153"/>
      <c r="E14" s="153"/>
      <c r="F14" s="153"/>
      <c r="G14" s="153"/>
      <c r="H14" s="153"/>
      <c r="I14" s="153"/>
      <c r="J14" s="153"/>
      <c r="K14" s="154"/>
    </row>
    <row r="15" spans="1:11" x14ac:dyDescent="0.3">
      <c r="A15" s="152"/>
      <c r="B15" s="153"/>
      <c r="C15" s="153"/>
      <c r="D15" s="153"/>
      <c r="E15" s="153"/>
      <c r="F15" s="153"/>
      <c r="G15" s="153"/>
      <c r="H15" s="153"/>
      <c r="I15" s="153"/>
      <c r="J15" s="153"/>
      <c r="K15" s="154"/>
    </row>
    <row r="16" spans="1:11" x14ac:dyDescent="0.3">
      <c r="A16" s="152"/>
      <c r="B16" s="153"/>
      <c r="C16" s="153"/>
      <c r="D16" s="153"/>
      <c r="E16" s="153"/>
      <c r="F16" s="153"/>
      <c r="G16" s="153"/>
      <c r="H16" s="153"/>
      <c r="I16" s="153"/>
      <c r="J16" s="153"/>
      <c r="K16" s="154"/>
    </row>
    <row r="17" spans="1:11" ht="15" thickBot="1" x14ac:dyDescent="0.35">
      <c r="A17" s="155"/>
      <c r="B17" s="156"/>
      <c r="C17" s="156"/>
      <c r="D17" s="156"/>
      <c r="E17" s="156"/>
      <c r="F17" s="156"/>
      <c r="G17" s="156"/>
      <c r="H17" s="156"/>
      <c r="I17" s="156"/>
      <c r="J17" s="156"/>
      <c r="K17" s="157"/>
    </row>
  </sheetData>
  <sheetProtection algorithmName="SHA-512" hashValue="1kuu20SkHIKHTPba00rlwniJ8Gn1D2Ys0WsuVaqI7zF7C1slhvuDH8dsoQx9Xlk8V4RWe+cesRmo+Ute+kiDwg==" saltValue="DCDJPP/rLjaSEkIsToPUgQ==" spinCount="100000" sheet="1" objects="1" scenarios="1"/>
  <mergeCells count="1">
    <mergeCell ref="A1:K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Q50"/>
  <sheetViews>
    <sheetView topLeftCell="A3" zoomScale="78" zoomScaleNormal="78" workbookViewId="0">
      <selection activeCell="C9" sqref="C9"/>
    </sheetView>
  </sheetViews>
  <sheetFormatPr defaultColWidth="9.109375" defaultRowHeight="14.4" x14ac:dyDescent="0.3"/>
  <cols>
    <col min="1" max="1" width="9.109375" style="63" customWidth="1"/>
    <col min="2" max="2" width="19" style="63" customWidth="1"/>
    <col min="3" max="3" width="10.6640625" style="63" customWidth="1"/>
    <col min="4" max="4" width="10.109375" style="63" customWidth="1"/>
    <col min="5" max="5" width="10.33203125" style="63" customWidth="1"/>
    <col min="6" max="6" width="10.44140625" style="63" customWidth="1"/>
    <col min="7" max="7" width="10.6640625" style="63" customWidth="1"/>
    <col min="8" max="8" width="9.109375" style="63"/>
    <col min="9" max="9" width="9.109375" style="94"/>
    <col min="10" max="10" width="9.109375" style="63"/>
    <col min="11" max="12" width="11.5546875" style="63" bestFit="1" customWidth="1"/>
    <col min="13" max="16384" width="9.109375" style="63"/>
  </cols>
  <sheetData>
    <row r="1" spans="2:17" ht="15" customHeight="1" x14ac:dyDescent="0.3">
      <c r="B1" s="133" t="s">
        <v>41</v>
      </c>
      <c r="C1" s="133"/>
      <c r="D1" s="133"/>
      <c r="E1" s="133"/>
      <c r="F1" s="133"/>
      <c r="G1" s="133"/>
      <c r="H1" s="133"/>
      <c r="I1" s="133"/>
      <c r="J1" s="133"/>
      <c r="K1" s="133"/>
      <c r="L1" s="133"/>
      <c r="M1" s="133"/>
      <c r="N1" s="133"/>
    </row>
    <row r="2" spans="2:17" ht="51.75" customHeight="1" x14ac:dyDescent="0.3">
      <c r="B2" s="133"/>
      <c r="C2" s="133"/>
      <c r="D2" s="133"/>
      <c r="E2" s="133"/>
      <c r="F2" s="133"/>
      <c r="G2" s="133"/>
      <c r="H2" s="133"/>
      <c r="I2" s="133"/>
      <c r="J2" s="133"/>
      <c r="K2" s="133"/>
      <c r="L2" s="133"/>
      <c r="M2" s="133"/>
      <c r="N2" s="133"/>
    </row>
    <row r="3" spans="2:17" x14ac:dyDescent="0.3">
      <c r="B3" s="64"/>
      <c r="C3" s="64"/>
      <c r="D3" s="64"/>
      <c r="E3" s="64"/>
      <c r="F3" s="64"/>
      <c r="G3" s="64"/>
      <c r="H3" s="64"/>
      <c r="I3" s="65"/>
      <c r="J3" s="64"/>
    </row>
    <row r="4" spans="2:17" ht="15" customHeight="1" x14ac:dyDescent="0.3">
      <c r="B4" s="64"/>
      <c r="C4" s="64"/>
      <c r="D4" s="64"/>
      <c r="E4" s="64"/>
      <c r="F4" s="64"/>
      <c r="G4" s="64"/>
      <c r="H4" s="64"/>
      <c r="I4" s="66"/>
      <c r="J4" s="66"/>
      <c r="K4" s="66"/>
      <c r="L4" s="67"/>
      <c r="M4" s="67"/>
      <c r="N4" s="67"/>
      <c r="O4" s="67"/>
      <c r="P4" s="67"/>
      <c r="Q4" s="67"/>
    </row>
    <row r="5" spans="2:17" x14ac:dyDescent="0.3">
      <c r="B5" s="64"/>
      <c r="C5" s="64"/>
      <c r="D5" s="64"/>
      <c r="E5" s="64"/>
      <c r="F5" s="64"/>
      <c r="G5" s="64"/>
      <c r="H5" s="64"/>
      <c r="I5" s="66"/>
      <c r="J5" s="66"/>
      <c r="K5" s="66"/>
      <c r="L5" s="67"/>
      <c r="M5" s="67"/>
      <c r="N5" s="67"/>
      <c r="O5" s="67"/>
      <c r="P5" s="67"/>
      <c r="Q5" s="67"/>
    </row>
    <row r="6" spans="2:17" x14ac:dyDescent="0.3">
      <c r="I6" s="67"/>
      <c r="J6" s="67"/>
      <c r="K6" s="66"/>
      <c r="L6" s="67"/>
      <c r="M6" s="67"/>
      <c r="N6" s="67"/>
      <c r="O6" s="67"/>
      <c r="P6" s="67"/>
      <c r="Q6" s="67"/>
    </row>
    <row r="7" spans="2:17" ht="15.6" x14ac:dyDescent="0.3">
      <c r="B7" s="68"/>
      <c r="C7" s="68"/>
      <c r="D7" s="68"/>
      <c r="E7" s="68"/>
      <c r="F7" s="68"/>
      <c r="G7" s="68"/>
      <c r="H7" s="69"/>
      <c r="I7" s="67"/>
      <c r="J7" s="67"/>
      <c r="K7" s="66"/>
      <c r="L7" s="67"/>
      <c r="M7" s="67"/>
      <c r="N7" s="67"/>
      <c r="O7" s="67"/>
      <c r="P7" s="67"/>
      <c r="Q7" s="67"/>
    </row>
    <row r="8" spans="2:17" x14ac:dyDescent="0.3">
      <c r="B8" s="23" t="s">
        <v>28</v>
      </c>
      <c r="C8" s="70" t="s">
        <v>5</v>
      </c>
      <c r="D8" s="70" t="s">
        <v>6</v>
      </c>
      <c r="E8" s="70" t="s">
        <v>7</v>
      </c>
      <c r="F8" s="70" t="s">
        <v>8</v>
      </c>
      <c r="G8" s="70" t="s">
        <v>9</v>
      </c>
      <c r="H8" s="69"/>
      <c r="I8" s="67"/>
      <c r="J8" s="67"/>
      <c r="K8" s="67"/>
      <c r="L8" s="67"/>
      <c r="M8" s="67"/>
      <c r="N8" s="67"/>
      <c r="O8" s="67"/>
      <c r="P8" s="67"/>
      <c r="Q8" s="67"/>
    </row>
    <row r="9" spans="2:17" x14ac:dyDescent="0.3">
      <c r="B9" s="23" t="s">
        <v>16</v>
      </c>
      <c r="C9" s="2" t="s">
        <v>19</v>
      </c>
      <c r="D9" s="2" t="s">
        <v>20</v>
      </c>
      <c r="E9" s="2" t="s">
        <v>48</v>
      </c>
      <c r="F9" s="2" t="s">
        <v>21</v>
      </c>
      <c r="G9" s="2" t="s">
        <v>22</v>
      </c>
      <c r="H9" s="69"/>
      <c r="I9" s="67"/>
      <c r="J9" s="67"/>
      <c r="K9" s="67"/>
      <c r="L9" s="67"/>
      <c r="M9" s="67"/>
      <c r="N9" s="71"/>
      <c r="O9" s="71"/>
      <c r="P9" s="71"/>
      <c r="Q9" s="71"/>
    </row>
    <row r="10" spans="2:17" ht="17.25" customHeight="1" x14ac:dyDescent="0.3">
      <c r="B10" s="72"/>
      <c r="C10" s="72"/>
      <c r="D10" s="72"/>
      <c r="E10" s="72"/>
      <c r="F10" s="72"/>
      <c r="G10" s="72"/>
      <c r="H10" s="69"/>
      <c r="I10" s="71"/>
      <c r="J10" s="71"/>
      <c r="K10" s="71"/>
      <c r="L10" s="71"/>
      <c r="M10" s="71"/>
      <c r="N10" s="71"/>
      <c r="O10" s="71"/>
      <c r="P10" s="71"/>
      <c r="Q10" s="71"/>
    </row>
    <row r="11" spans="2:17" ht="16.5" customHeight="1" x14ac:dyDescent="0.3">
      <c r="B11" s="23" t="s">
        <v>15</v>
      </c>
      <c r="C11" s="2" t="s">
        <v>20</v>
      </c>
      <c r="D11" s="72"/>
      <c r="E11" s="72"/>
      <c r="F11" s="72"/>
      <c r="G11" s="72"/>
      <c r="H11" s="69"/>
      <c r="I11" s="71"/>
      <c r="J11" s="71"/>
      <c r="K11" s="71"/>
      <c r="L11" s="71"/>
      <c r="M11" s="71"/>
      <c r="N11" s="71"/>
      <c r="O11" s="71"/>
      <c r="P11" s="71"/>
      <c r="Q11" s="71"/>
    </row>
    <row r="12" spans="2:17" ht="20.25" customHeight="1" x14ac:dyDescent="0.3">
      <c r="B12" s="72"/>
      <c r="C12" s="72"/>
      <c r="D12" s="72"/>
      <c r="E12" s="72"/>
      <c r="F12" s="72"/>
      <c r="G12" s="72"/>
      <c r="H12" s="69"/>
      <c r="I12" s="71"/>
      <c r="J12" s="71"/>
      <c r="K12" s="71"/>
      <c r="L12" s="71"/>
      <c r="M12" s="71"/>
      <c r="N12" s="71"/>
      <c r="O12" s="71"/>
      <c r="P12" s="71"/>
      <c r="Q12" s="71"/>
    </row>
    <row r="13" spans="2:17" ht="15" customHeight="1" x14ac:dyDescent="0.3">
      <c r="B13" s="23" t="s">
        <v>17</v>
      </c>
      <c r="C13" s="2" t="s">
        <v>22</v>
      </c>
      <c r="D13" s="72"/>
      <c r="E13" s="72"/>
      <c r="F13" s="72"/>
      <c r="G13" s="72"/>
      <c r="H13" s="69"/>
      <c r="I13" s="71"/>
      <c r="J13" s="71"/>
      <c r="K13" s="71"/>
      <c r="L13" s="71"/>
      <c r="M13" s="71"/>
      <c r="N13" s="71"/>
      <c r="O13" s="71"/>
      <c r="P13" s="71"/>
      <c r="Q13" s="71"/>
    </row>
    <row r="14" spans="2:17" x14ac:dyDescent="0.3">
      <c r="B14" s="72"/>
      <c r="C14" s="72"/>
      <c r="D14" s="72"/>
      <c r="E14" s="72"/>
      <c r="F14" s="72"/>
      <c r="G14" s="72"/>
      <c r="H14" s="69"/>
      <c r="I14" s="71"/>
      <c r="J14" s="73" t="s">
        <v>65</v>
      </c>
      <c r="K14" s="132">
        <v>9</v>
      </c>
      <c r="L14" s="71"/>
      <c r="M14" s="71"/>
      <c r="N14" s="71"/>
      <c r="O14" s="71"/>
      <c r="P14" s="71"/>
      <c r="Q14" s="71"/>
    </row>
    <row r="15" spans="2:17" ht="16.5" customHeight="1" x14ac:dyDescent="0.3">
      <c r="B15" s="74" t="s">
        <v>4</v>
      </c>
      <c r="C15" s="75" t="str">
        <f>IF(C$9="",C$8,C$9)</f>
        <v>Quality</v>
      </c>
      <c r="D15" s="75" t="str">
        <f>IF(D$9="",D$8,D$9)</f>
        <v>Price</v>
      </c>
      <c r="E15" s="75" t="str">
        <f>IF(E$9="",E$8,E$9)</f>
        <v>Comfort</v>
      </c>
      <c r="F15" s="75" t="str">
        <f>IF(F$9="",F$8,F$9)</f>
        <v>Safety</v>
      </c>
      <c r="G15" s="75" t="str">
        <f>IF(G$9="",G$8,G$9)</f>
        <v>Style</v>
      </c>
      <c r="H15" s="69"/>
      <c r="I15" s="71"/>
      <c r="J15" s="76" t="s">
        <v>66</v>
      </c>
      <c r="K15" s="132"/>
      <c r="L15" s="71"/>
      <c r="M15" s="71"/>
      <c r="N15" s="71"/>
      <c r="O15" s="71"/>
      <c r="P15" s="71"/>
      <c r="Q15" s="71"/>
    </row>
    <row r="16" spans="2:17" x14ac:dyDescent="0.3">
      <c r="B16" s="75" t="str">
        <f>C11</f>
        <v>Price</v>
      </c>
      <c r="C16" s="2">
        <v>2</v>
      </c>
      <c r="D16" s="2">
        <v>1</v>
      </c>
      <c r="E16" s="2">
        <v>4</v>
      </c>
      <c r="F16" s="2">
        <v>3</v>
      </c>
      <c r="G16" s="2">
        <v>8</v>
      </c>
      <c r="H16" s="69"/>
      <c r="I16" s="71">
        <f>IF(MAX($C$16:$G$16)=1,0, ABS(C16*C19-MAX($C$16:$G$16))/(MAX($C$16:$G$16)*MAX($C$16:$G$16)-MAX($C$16:$G$16)))</f>
        <v>0</v>
      </c>
      <c r="J16" s="71">
        <f>IF(MAX($C$16:$G$16)=1,0, ABS(D16*C20-MAX($C$16:$G$16))/(MAX($C$16:$G$16)*MAX($C$16:$G$16)-MAX($C$16:$G$16)))</f>
        <v>0</v>
      </c>
      <c r="K16" s="71">
        <f>IF(MAX($C$16:$G$16)=1,0, ABS(E16*C21-MAX($C$16:$G$16))/(MAX($C$16:$G$16)*MAX($C$16:$G$16)-MAX($C$16:$G$16)))</f>
        <v>0</v>
      </c>
      <c r="L16" s="71">
        <f>IF(MAX($C$16:$G$16)=1,0, ABS(F16*C22-MAX($C$16:$G$16))/(MAX($C$16:$G$16)*MAX($C$16:$G$16)-MAX($C$16:$G$16)))</f>
        <v>1.7857142857142856E-2</v>
      </c>
      <c r="M16" s="71">
        <f>IF(MAX($C$16:$G$16)=1,0, ABS(G16*C23-MAX($C$16:$G$16))/(MAX($C$16:$G$16)*MAX($C$16:$G$16)-MAX($C$16:$G$16)))</f>
        <v>0</v>
      </c>
      <c r="N16" s="71"/>
      <c r="O16" s="71"/>
      <c r="P16" s="71"/>
      <c r="Q16" s="71"/>
    </row>
    <row r="17" spans="2:17" x14ac:dyDescent="0.3">
      <c r="B17" s="72"/>
      <c r="C17" s="77"/>
      <c r="D17" s="77"/>
      <c r="E17" s="77"/>
      <c r="F17" s="77"/>
      <c r="G17" s="77"/>
      <c r="H17" s="69"/>
      <c r="I17" s="71"/>
      <c r="J17" s="78"/>
      <c r="K17" s="78"/>
      <c r="L17" s="71"/>
      <c r="M17" s="71"/>
      <c r="N17" s="71"/>
      <c r="O17" s="71"/>
      <c r="P17" s="71"/>
      <c r="Q17" s="71"/>
    </row>
    <row r="18" spans="2:17" x14ac:dyDescent="0.3">
      <c r="B18" s="75" t="s">
        <v>18</v>
      </c>
      <c r="C18" s="75" t="str">
        <f>C13</f>
        <v>Style</v>
      </c>
      <c r="D18" s="79"/>
      <c r="E18" s="79"/>
      <c r="F18" s="79"/>
      <c r="G18" s="79"/>
      <c r="H18" s="69"/>
      <c r="I18" s="71"/>
      <c r="J18" s="78"/>
      <c r="K18" s="78"/>
      <c r="L18" s="71"/>
      <c r="M18" s="73" t="s">
        <v>65</v>
      </c>
      <c r="N18" s="132">
        <v>5</v>
      </c>
      <c r="O18" s="71"/>
      <c r="P18" s="71"/>
      <c r="Q18" s="71"/>
    </row>
    <row r="19" spans="2:17" x14ac:dyDescent="0.3">
      <c r="B19" s="75" t="str">
        <f>IF(C$9="",C$8,C$9)</f>
        <v>Quality</v>
      </c>
      <c r="C19" s="2">
        <v>4</v>
      </c>
      <c r="D19" s="72"/>
      <c r="E19" s="72"/>
      <c r="F19" s="72"/>
      <c r="G19" s="72"/>
      <c r="H19" s="69"/>
      <c r="I19" s="71"/>
      <c r="J19" s="78"/>
      <c r="K19" s="78"/>
      <c r="L19" s="71"/>
      <c r="M19" s="76" t="s">
        <v>66</v>
      </c>
      <c r="N19" s="132"/>
      <c r="O19" s="71"/>
      <c r="P19" s="71"/>
      <c r="Q19" s="71"/>
    </row>
    <row r="20" spans="2:17" x14ac:dyDescent="0.3">
      <c r="B20" s="80" t="str">
        <f>IF(D$9="",D$8,D$9)</f>
        <v>Price</v>
      </c>
      <c r="C20" s="2">
        <v>8</v>
      </c>
      <c r="D20" s="69"/>
      <c r="E20" s="69"/>
      <c r="F20" s="69"/>
      <c r="G20" s="69"/>
      <c r="H20" s="69"/>
      <c r="I20" s="71"/>
      <c r="J20" s="78"/>
      <c r="K20" s="78"/>
      <c r="L20" s="71"/>
      <c r="M20" s="78">
        <v>3</v>
      </c>
      <c r="N20" s="78">
        <v>0.16669999999999999</v>
      </c>
      <c r="O20" s="71"/>
      <c r="P20" s="71"/>
      <c r="Q20" s="71"/>
    </row>
    <row r="21" spans="2:17" x14ac:dyDescent="0.3">
      <c r="B21" s="80" t="str">
        <f>IF(E$9="",E$8,E$9)</f>
        <v>Comfort</v>
      </c>
      <c r="C21" s="2">
        <v>2</v>
      </c>
      <c r="D21" s="69"/>
      <c r="E21" s="69"/>
      <c r="F21" s="69"/>
      <c r="G21" s="81"/>
      <c r="H21" s="69"/>
      <c r="I21" s="71"/>
      <c r="J21" s="78"/>
      <c r="K21" s="78"/>
      <c r="L21" s="71"/>
      <c r="M21" s="78">
        <v>4</v>
      </c>
      <c r="N21" s="78">
        <v>0.1898</v>
      </c>
      <c r="O21" s="71"/>
      <c r="P21" s="71"/>
      <c r="Q21" s="71"/>
    </row>
    <row r="22" spans="2:17" x14ac:dyDescent="0.3">
      <c r="B22" s="80" t="str">
        <f>IF(F$9="",F$8,F$9)</f>
        <v>Safety</v>
      </c>
      <c r="C22" s="2">
        <v>3</v>
      </c>
      <c r="D22" s="69"/>
      <c r="E22" s="69"/>
      <c r="F22" s="69"/>
      <c r="G22" s="69"/>
      <c r="H22" s="69"/>
      <c r="I22" s="71"/>
      <c r="J22" s="78"/>
      <c r="K22" s="78"/>
      <c r="L22" s="71"/>
      <c r="M22" s="78">
        <v>5</v>
      </c>
      <c r="N22" s="78">
        <v>0.2306</v>
      </c>
      <c r="O22" s="71"/>
      <c r="P22" s="71"/>
      <c r="Q22" s="71"/>
    </row>
    <row r="23" spans="2:17" x14ac:dyDescent="0.3">
      <c r="B23" s="80" t="str">
        <f>IF(G$9="",G$8,G$9)</f>
        <v>Style</v>
      </c>
      <c r="C23" s="2">
        <v>1</v>
      </c>
      <c r="D23" s="69"/>
      <c r="E23" s="69"/>
      <c r="F23" s="69"/>
      <c r="G23" s="69"/>
      <c r="H23" s="69"/>
      <c r="I23" s="71"/>
      <c r="J23" s="71"/>
      <c r="K23" s="71"/>
      <c r="L23" s="71"/>
      <c r="M23" s="78">
        <v>6</v>
      </c>
      <c r="N23" s="78">
        <v>0.26429999999999998</v>
      </c>
      <c r="O23" s="71"/>
      <c r="P23" s="71"/>
      <c r="Q23" s="71"/>
    </row>
    <row r="24" spans="2:17" x14ac:dyDescent="0.3">
      <c r="B24" s="79"/>
      <c r="C24" s="69"/>
      <c r="D24" s="72"/>
      <c r="E24" s="72"/>
      <c r="F24" s="72"/>
      <c r="G24" s="72"/>
      <c r="H24" s="69"/>
      <c r="I24" s="71"/>
      <c r="J24" s="71"/>
      <c r="K24" s="71"/>
      <c r="L24" s="71"/>
      <c r="M24" s="78">
        <v>7</v>
      </c>
      <c r="N24" s="78">
        <v>0.28189999999999998</v>
      </c>
      <c r="O24" s="71"/>
      <c r="P24" s="71"/>
      <c r="Q24" s="71"/>
    </row>
    <row r="25" spans="2:17" x14ac:dyDescent="0.3">
      <c r="B25" s="134" t="s">
        <v>1</v>
      </c>
      <c r="C25" s="23" t="str">
        <f>C15</f>
        <v>Quality</v>
      </c>
      <c r="D25" s="23" t="str">
        <f>D15</f>
        <v>Price</v>
      </c>
      <c r="E25" s="23" t="str">
        <f>E15</f>
        <v>Comfort</v>
      </c>
      <c r="F25" s="23" t="str">
        <f>F15</f>
        <v>Safety</v>
      </c>
      <c r="G25" s="23" t="str">
        <f>G15</f>
        <v>Style</v>
      </c>
      <c r="H25" s="69"/>
      <c r="I25" s="67"/>
      <c r="J25" s="67"/>
      <c r="K25" s="67"/>
      <c r="L25" s="67"/>
      <c r="M25" s="78">
        <v>8</v>
      </c>
      <c r="N25" s="78">
        <v>0.29580000000000001</v>
      </c>
      <c r="O25" s="67"/>
      <c r="P25" s="67"/>
      <c r="Q25" s="67"/>
    </row>
    <row r="26" spans="2:17" x14ac:dyDescent="0.3">
      <c r="B26" s="135"/>
      <c r="C26" s="82">
        <v>0.22950819672131148</v>
      </c>
      <c r="D26" s="82">
        <v>0.44808743169398907</v>
      </c>
      <c r="E26" s="82">
        <v>0.11475409836065574</v>
      </c>
      <c r="F26" s="82">
        <v>0.15300546448087429</v>
      </c>
      <c r="G26" s="82">
        <v>5.4644808743169397E-2</v>
      </c>
      <c r="H26" s="69"/>
      <c r="I26" s="67"/>
      <c r="J26" s="67"/>
      <c r="K26" s="67"/>
      <c r="L26" s="67"/>
      <c r="M26" s="83">
        <v>9</v>
      </c>
      <c r="N26" s="78">
        <v>0.30620000000000003</v>
      </c>
      <c r="O26" s="67"/>
      <c r="P26" s="67"/>
      <c r="Q26" s="67"/>
    </row>
    <row r="27" spans="2:17" x14ac:dyDescent="0.3">
      <c r="B27" s="69"/>
      <c r="C27" s="84"/>
      <c r="D27" s="84"/>
      <c r="E27" s="69"/>
      <c r="F27" s="69"/>
      <c r="G27" s="69"/>
      <c r="H27" s="69"/>
      <c r="I27" s="67"/>
      <c r="J27" s="67"/>
      <c r="K27" s="67"/>
      <c r="L27" s="67"/>
      <c r="M27" s="71"/>
      <c r="N27" s="71">
        <f>MAX(C16:G16)</f>
        <v>8</v>
      </c>
      <c r="O27" s="67"/>
      <c r="P27" s="67"/>
      <c r="Q27" s="67"/>
    </row>
    <row r="28" spans="2:17" x14ac:dyDescent="0.3">
      <c r="B28" s="85" t="s">
        <v>0</v>
      </c>
      <c r="C28" s="85">
        <v>1.092896174863388E-2</v>
      </c>
      <c r="D28" s="69"/>
      <c r="E28" s="136"/>
      <c r="F28" s="136"/>
      <c r="G28" s="69"/>
      <c r="H28" s="86"/>
      <c r="I28" s="67"/>
      <c r="J28" s="67"/>
      <c r="K28" s="67"/>
      <c r="L28" s="67"/>
      <c r="M28" s="71"/>
      <c r="N28" s="71">
        <f>VLOOKUP(N27,M20:N26,2)</f>
        <v>0.29580000000000001</v>
      </c>
      <c r="O28" s="67"/>
      <c r="P28" s="67"/>
      <c r="Q28" s="67"/>
    </row>
    <row r="29" spans="2:17" x14ac:dyDescent="0.3">
      <c r="B29" s="87" t="s">
        <v>64</v>
      </c>
      <c r="C29" s="88">
        <f>MAX(I16:M16)</f>
        <v>1.7857142857142856E-2</v>
      </c>
      <c r="D29" s="131" t="str">
        <f>IF(C29&lt;C30, "The pairwise comparison consistency level is acceptable", "The pairwise comparison consistency level is not acceptable")</f>
        <v>The pairwise comparison consistency level is acceptable</v>
      </c>
      <c r="E29" s="131"/>
      <c r="F29" s="131"/>
      <c r="G29" s="131"/>
      <c r="H29" s="131"/>
      <c r="I29" s="131"/>
      <c r="J29" s="131"/>
      <c r="K29" s="131"/>
    </row>
    <row r="30" spans="2:17" x14ac:dyDescent="0.3">
      <c r="B30" s="89" t="s">
        <v>67</v>
      </c>
      <c r="C30" s="87">
        <f>N28</f>
        <v>0.29580000000000001</v>
      </c>
      <c r="D30" s="77"/>
      <c r="E30" s="77"/>
      <c r="F30" s="77"/>
      <c r="G30" s="77"/>
      <c r="H30" s="77"/>
      <c r="I30" s="77"/>
      <c r="J30" s="77"/>
      <c r="K30" s="77"/>
      <c r="L30" s="90"/>
    </row>
    <row r="31" spans="2:17" x14ac:dyDescent="0.3">
      <c r="B31" s="91"/>
      <c r="C31" s="91"/>
      <c r="D31" s="91"/>
      <c r="E31" s="91"/>
      <c r="F31" s="91"/>
      <c r="G31" s="91"/>
      <c r="H31" s="91"/>
      <c r="I31" s="67"/>
    </row>
    <row r="32" spans="2:17" x14ac:dyDescent="0.3">
      <c r="B32" s="71" t="s">
        <v>14</v>
      </c>
      <c r="C32" s="71">
        <f>SUM(C26:G26)</f>
        <v>0.99999999999999989</v>
      </c>
      <c r="D32" s="71"/>
      <c r="E32" s="71"/>
      <c r="F32" s="71"/>
      <c r="G32" s="71"/>
      <c r="H32" s="91"/>
      <c r="I32" s="67"/>
    </row>
    <row r="33" spans="2:11" x14ac:dyDescent="0.3">
      <c r="B33" s="71"/>
      <c r="C33" s="71"/>
      <c r="D33" s="71"/>
      <c r="E33" s="71"/>
      <c r="F33" s="71"/>
      <c r="G33" s="71"/>
      <c r="H33" s="91"/>
      <c r="I33" s="67"/>
    </row>
    <row r="34" spans="2:11" x14ac:dyDescent="0.3">
      <c r="B34" s="71" t="s">
        <v>2</v>
      </c>
      <c r="C34" s="71">
        <f>IF($C$16=1,$C$26,IF($D$16=1,$D$26,IF($E$16=1,$E$26,IF($F$16=1,$F$26,IF($G$16=1,$G$26)))))-C16*C26</f>
        <v>-1.0928961748633892E-2</v>
      </c>
      <c r="D34" s="71">
        <f>IF($C$16=1,$C$26,IF($D$16=1,$D$26,IF($E$16=1,$E$26,IF($F$16=1,$F$26,IF($G$16=1,$G$26)))))-D16*D26</f>
        <v>0</v>
      </c>
      <c r="E34" s="71">
        <f>IF($C$16=1,$C$26,IF($D$16=1,$D$26,IF($E$16=1,$E$26,IF($F$16=1,$F$26,IF($G$16=1,$G$26)))))-E16*E26</f>
        <v>-1.0928961748633892E-2</v>
      </c>
      <c r="F34" s="71">
        <f>IF($C$16=1,$C$26,IF($D$16=1,$D$26,IF($E$16=1,$E$26,IF($F$16=1,$F$26,IF($G$16=1,$G$26)))))-F16*F26</f>
        <v>-1.0928961748633836E-2</v>
      </c>
      <c r="G34" s="71">
        <f>IF($C$16=1,$C$26,IF($D$16=1,$D$26,IF($E$16=1,$E$26,IF($F$16=1,$F$26,IF($G$16=1,$G$26)))))-G16*G26</f>
        <v>1.0928961748633892E-2</v>
      </c>
      <c r="H34" s="91"/>
      <c r="I34" s="67"/>
    </row>
    <row r="35" spans="2:11" x14ac:dyDescent="0.3">
      <c r="B35" s="71"/>
      <c r="C35" s="71">
        <f>-C34</f>
        <v>1.0928961748633892E-2</v>
      </c>
      <c r="D35" s="71">
        <f>-D34</f>
        <v>0</v>
      </c>
      <c r="E35" s="71">
        <f>-E34</f>
        <v>1.0928961748633892E-2</v>
      </c>
      <c r="F35" s="71">
        <f>-F34</f>
        <v>1.0928961748633836E-2</v>
      </c>
      <c r="G35" s="71">
        <f>-G34</f>
        <v>-1.0928961748633892E-2</v>
      </c>
      <c r="H35" s="91"/>
      <c r="I35" s="67"/>
    </row>
    <row r="36" spans="2:11" x14ac:dyDescent="0.3">
      <c r="B36" s="71"/>
      <c r="C36" s="71"/>
      <c r="D36" s="71"/>
      <c r="E36" s="71"/>
      <c r="F36" s="71"/>
      <c r="G36" s="71"/>
      <c r="H36" s="91"/>
      <c r="I36" s="67"/>
      <c r="J36" s="92"/>
      <c r="K36" s="92"/>
    </row>
    <row r="37" spans="2:11" x14ac:dyDescent="0.3">
      <c r="B37" s="71" t="s">
        <v>3</v>
      </c>
      <c r="C37" s="71">
        <f>C26-$C19*IF($C$19=1,$C$26,IF($C$20=1,$D$26,IF($C$21=1,$E$26,IF($C$22=1,$F$26,IF($C$23=1,$G$26)))))</f>
        <v>1.0928961748633892E-2</v>
      </c>
      <c r="D37" s="71">
        <f>D26-$C20*IF($C$19=1,$C$26,IF($C$20=1,$D$26,IF($C$21=1,$E$26,IF($C$22=1,$F$26,IF($C$23=1,$G$26)))))</f>
        <v>1.0928961748633892E-2</v>
      </c>
      <c r="E37" s="71">
        <f>E26-$C21*IF($C$19=1,$C$26,IF($C$20=1,$D$26,IF($C$21=1,$E$26,IF($C$22=1,$F$26,IF($C$23=1,$G$26)))))</f>
        <v>5.464480874316946E-3</v>
      </c>
      <c r="F37" s="71">
        <f>F26-$C22*IF($C$19=1,$C$26,IF($C$20=1,$D$26,IF($C$21=1,$E$26,IF($C$22=1,$F$26,IF($C$23=1,$G$26)))))</f>
        <v>-1.0928961748633892E-2</v>
      </c>
      <c r="G37" s="71">
        <f>G26-$C23*IF($C$19=1,$C$26,IF($C$20=1,$D$26,IF($C$21=1,$E$26,IF($C$22=1,$F$26,IF($C$23=1,$G$26)))))</f>
        <v>0</v>
      </c>
      <c r="H37" s="91"/>
      <c r="I37" s="67"/>
      <c r="J37" s="92"/>
      <c r="K37" s="92"/>
    </row>
    <row r="38" spans="2:11" x14ac:dyDescent="0.3">
      <c r="B38" s="71"/>
      <c r="C38" s="71">
        <f>-C37</f>
        <v>-1.0928961748633892E-2</v>
      </c>
      <c r="D38" s="71">
        <f>-D37</f>
        <v>-1.0928961748633892E-2</v>
      </c>
      <c r="E38" s="71">
        <f>-E37</f>
        <v>-5.464480874316946E-3</v>
      </c>
      <c r="F38" s="71">
        <f>-F37</f>
        <v>1.0928961748633892E-2</v>
      </c>
      <c r="G38" s="71">
        <f>-G37</f>
        <v>0</v>
      </c>
      <c r="H38" s="91"/>
      <c r="I38" s="67"/>
      <c r="J38" s="92"/>
      <c r="K38" s="92"/>
    </row>
    <row r="39" spans="2:11" x14ac:dyDescent="0.3">
      <c r="B39" s="91"/>
      <c r="C39" s="91"/>
      <c r="D39" s="91"/>
      <c r="E39" s="91"/>
      <c r="F39" s="91"/>
      <c r="G39" s="91"/>
      <c r="H39" s="91"/>
      <c r="I39" s="67"/>
      <c r="J39" s="92"/>
      <c r="K39" s="92"/>
    </row>
    <row r="40" spans="2:11" x14ac:dyDescent="0.3">
      <c r="B40" s="91"/>
      <c r="C40" s="91"/>
      <c r="D40" s="71"/>
      <c r="E40" s="91"/>
      <c r="F40" s="91"/>
      <c r="G40" s="91"/>
      <c r="H40" s="71"/>
      <c r="I40" s="67"/>
      <c r="J40" s="92"/>
      <c r="K40" s="92"/>
    </row>
    <row r="41" spans="2:11" x14ac:dyDescent="0.3">
      <c r="B41" s="77"/>
      <c r="C41" s="77"/>
      <c r="D41" s="77"/>
      <c r="E41" s="77"/>
      <c r="F41" s="77"/>
      <c r="G41" s="77"/>
      <c r="H41" s="71"/>
      <c r="I41" s="67"/>
      <c r="J41" s="92"/>
      <c r="K41" s="92"/>
    </row>
    <row r="42" spans="2:11" x14ac:dyDescent="0.3">
      <c r="B42" s="92"/>
      <c r="C42" s="92"/>
      <c r="D42" s="92"/>
      <c r="E42" s="92"/>
      <c r="F42" s="92"/>
      <c r="G42" s="92"/>
      <c r="H42" s="92"/>
      <c r="I42" s="93"/>
      <c r="J42" s="92"/>
      <c r="K42" s="92"/>
    </row>
    <row r="43" spans="2:11" x14ac:dyDescent="0.3">
      <c r="B43" s="92"/>
      <c r="C43" s="92"/>
      <c r="D43" s="92"/>
      <c r="E43" s="92"/>
      <c r="F43" s="92"/>
      <c r="G43" s="92"/>
      <c r="H43" s="92"/>
      <c r="I43" s="93"/>
      <c r="J43" s="92"/>
      <c r="K43" s="92"/>
    </row>
    <row r="44" spans="2:11" x14ac:dyDescent="0.3">
      <c r="B44" s="92"/>
      <c r="C44" s="92"/>
      <c r="D44" s="92"/>
      <c r="E44" s="92"/>
      <c r="F44" s="92"/>
      <c r="G44" s="92"/>
      <c r="H44" s="92"/>
      <c r="I44" s="93"/>
      <c r="J44" s="92"/>
      <c r="K44" s="92"/>
    </row>
    <row r="45" spans="2:11" x14ac:dyDescent="0.3">
      <c r="B45" s="92"/>
      <c r="C45" s="92"/>
      <c r="D45" s="92"/>
      <c r="E45" s="92"/>
      <c r="F45" s="92"/>
      <c r="G45" s="92"/>
      <c r="H45" s="92"/>
      <c r="I45" s="93"/>
      <c r="J45" s="92"/>
      <c r="K45" s="92"/>
    </row>
    <row r="46" spans="2:11" x14ac:dyDescent="0.3">
      <c r="B46" s="92"/>
      <c r="C46" s="92"/>
      <c r="D46" s="92"/>
      <c r="E46" s="92"/>
      <c r="F46" s="92"/>
      <c r="G46" s="92"/>
      <c r="H46" s="92"/>
      <c r="I46" s="93"/>
      <c r="J46" s="92"/>
      <c r="K46" s="92"/>
    </row>
    <row r="47" spans="2:11" x14ac:dyDescent="0.3">
      <c r="B47" s="92"/>
      <c r="C47" s="92"/>
      <c r="D47" s="92"/>
      <c r="E47" s="92"/>
      <c r="F47" s="92"/>
      <c r="G47" s="92"/>
      <c r="H47" s="92"/>
      <c r="I47" s="93"/>
      <c r="J47" s="92"/>
      <c r="K47" s="92"/>
    </row>
    <row r="48" spans="2:11" x14ac:dyDescent="0.3">
      <c r="B48" s="92"/>
      <c r="C48" s="92"/>
      <c r="D48" s="92"/>
      <c r="E48" s="92"/>
      <c r="F48" s="92"/>
      <c r="G48" s="92"/>
      <c r="H48" s="92"/>
      <c r="I48" s="93"/>
      <c r="J48" s="92"/>
      <c r="K48" s="92"/>
    </row>
    <row r="49" spans="2:11" x14ac:dyDescent="0.3">
      <c r="B49" s="92"/>
      <c r="C49" s="92"/>
      <c r="D49" s="92"/>
      <c r="E49" s="92"/>
      <c r="F49" s="92"/>
      <c r="G49" s="92"/>
      <c r="H49" s="92"/>
      <c r="I49" s="93"/>
      <c r="J49" s="92"/>
      <c r="K49" s="92"/>
    </row>
    <row r="50" spans="2:11" x14ac:dyDescent="0.3">
      <c r="B50" s="92"/>
      <c r="C50" s="92"/>
      <c r="D50" s="92"/>
      <c r="E50" s="92"/>
      <c r="F50" s="92"/>
      <c r="G50" s="92"/>
      <c r="H50" s="92"/>
      <c r="I50" s="93"/>
      <c r="J50" s="92"/>
      <c r="K50" s="92"/>
    </row>
  </sheetData>
  <mergeCells count="6">
    <mergeCell ref="D29:K29"/>
    <mergeCell ref="N18:N19"/>
    <mergeCell ref="B1:N2"/>
    <mergeCell ref="B25:B26"/>
    <mergeCell ref="E28:F28"/>
    <mergeCell ref="K14:K15"/>
  </mergeCells>
  <conditionalFormatting sqref="G28">
    <cfRule type="cellIs" dxfId="15" priority="1" operator="equal">
      <formula>"YES"</formula>
    </cfRule>
    <cfRule type="cellIs" dxfId="14" priority="2" operator="equal">
      <formula>"NO"</formula>
    </cfRule>
  </conditionalFormatting>
  <dataValidations count="2">
    <dataValidation type="list" allowBlank="1" showInputMessage="1" showErrorMessage="1" sqref="C16:G16 C19:C23" xr:uid="{00000000-0002-0000-0100-000000000000}">
      <formula1>"1,2,3,4,5,6,7,8,9"</formula1>
    </dataValidation>
    <dataValidation type="list" allowBlank="1" showInputMessage="1" showErrorMessage="1" sqref="C13 C11" xr:uid="{00000000-0002-0000-0100-000001000000}">
      <formula1>$C$9:$G$9</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U113"/>
  <sheetViews>
    <sheetView zoomScaleNormal="100" workbookViewId="0">
      <selection activeCell="G10" sqref="G10"/>
    </sheetView>
  </sheetViews>
  <sheetFormatPr defaultColWidth="8.88671875" defaultRowHeight="14.4" customHeight="1" x14ac:dyDescent="0.3"/>
  <cols>
    <col min="1" max="1" width="8.88671875" style="72"/>
    <col min="2" max="2" width="19.33203125" style="72" customWidth="1"/>
    <col min="3" max="5" width="11.44140625" style="72" customWidth="1"/>
    <col min="6" max="6" width="8.88671875" style="72"/>
    <col min="7" max="7" width="11.5546875" style="72" bestFit="1" customWidth="1"/>
    <col min="8" max="16384" width="8.88671875" style="72"/>
  </cols>
  <sheetData>
    <row r="2" spans="2:19" ht="14.4" customHeight="1" x14ac:dyDescent="0.3">
      <c r="B2" s="23" t="s">
        <v>29</v>
      </c>
      <c r="C2" s="70" t="s">
        <v>5</v>
      </c>
      <c r="D2" s="70" t="s">
        <v>6</v>
      </c>
      <c r="E2" s="70" t="s">
        <v>7</v>
      </c>
    </row>
    <row r="3" spans="2:19" ht="14.4" customHeight="1" x14ac:dyDescent="0.3">
      <c r="B3" s="23" t="s">
        <v>16</v>
      </c>
      <c r="C3" s="2" t="s">
        <v>72</v>
      </c>
      <c r="D3" s="2" t="s">
        <v>73</v>
      </c>
      <c r="E3" s="2" t="s">
        <v>74</v>
      </c>
    </row>
    <row r="5" spans="2:19" ht="14.4" customHeight="1" x14ac:dyDescent="0.3">
      <c r="B5" s="23" t="s">
        <v>15</v>
      </c>
      <c r="C5" s="33" t="s">
        <v>72</v>
      </c>
    </row>
    <row r="7" spans="2:19" ht="14.4" customHeight="1" x14ac:dyDescent="0.3">
      <c r="B7" s="23" t="s">
        <v>17</v>
      </c>
      <c r="C7" s="2" t="s">
        <v>74</v>
      </c>
      <c r="G7" s="77"/>
      <c r="H7" s="77"/>
      <c r="I7" s="77"/>
      <c r="J7" s="77"/>
      <c r="K7" s="77"/>
      <c r="L7" s="77"/>
      <c r="M7" s="77"/>
      <c r="N7" s="77"/>
    </row>
    <row r="8" spans="2:19" ht="14.4" customHeight="1" x14ac:dyDescent="0.3">
      <c r="G8" s="77"/>
      <c r="H8" s="77"/>
      <c r="I8" s="77"/>
      <c r="J8" s="77"/>
      <c r="K8" s="77"/>
      <c r="L8" s="77"/>
      <c r="M8" s="77"/>
      <c r="N8" s="77"/>
    </row>
    <row r="9" spans="2:19" ht="14.4" customHeight="1" x14ac:dyDescent="0.3">
      <c r="B9" s="74" t="s">
        <v>4</v>
      </c>
      <c r="C9" s="75" t="str">
        <f>IF(C$3="",C$2,C$3)</f>
        <v>A</v>
      </c>
      <c r="D9" s="75" t="str">
        <f t="shared" ref="D9:E9" si="0">IF(D$3="",D$2,D$3)</f>
        <v>B</v>
      </c>
      <c r="E9" s="75" t="str">
        <f t="shared" si="0"/>
        <v>C</v>
      </c>
      <c r="F9" s="105"/>
      <c r="J9" s="97"/>
      <c r="K9" s="97"/>
      <c r="L9" s="97"/>
      <c r="M9" s="97"/>
      <c r="N9" s="97"/>
      <c r="O9" s="105"/>
      <c r="P9" s="105"/>
      <c r="Q9" s="105"/>
      <c r="R9" s="105"/>
      <c r="S9" s="105"/>
    </row>
    <row r="10" spans="2:19" ht="14.4" customHeight="1" x14ac:dyDescent="0.3">
      <c r="B10" s="103" t="str">
        <f>C5</f>
        <v>A</v>
      </c>
      <c r="C10" s="2">
        <v>1</v>
      </c>
      <c r="D10" s="2">
        <v>3</v>
      </c>
      <c r="E10" s="2">
        <v>4</v>
      </c>
      <c r="F10" s="105"/>
      <c r="G10" s="97"/>
      <c r="H10" s="97"/>
      <c r="I10" s="97"/>
      <c r="J10" s="97"/>
      <c r="K10" s="97"/>
      <c r="L10" s="97"/>
      <c r="M10" s="97"/>
      <c r="N10" s="97"/>
      <c r="O10" s="105"/>
      <c r="P10" s="105"/>
      <c r="Q10" s="105"/>
      <c r="R10" s="105"/>
      <c r="S10" s="105"/>
    </row>
    <row r="11" spans="2:19" ht="14.4" customHeight="1" x14ac:dyDescent="0.3">
      <c r="C11" s="77"/>
      <c r="D11" s="77"/>
      <c r="E11" s="77"/>
      <c r="F11" s="105"/>
      <c r="G11" s="97"/>
      <c r="H11" s="97"/>
      <c r="I11" s="97"/>
      <c r="R11" s="105"/>
      <c r="S11" s="105"/>
    </row>
    <row r="12" spans="2:19" ht="14.4" customHeight="1" x14ac:dyDescent="0.3">
      <c r="B12" s="75" t="s">
        <v>18</v>
      </c>
      <c r="C12" s="75" t="str">
        <f>C7</f>
        <v>C</v>
      </c>
      <c r="D12" s="79"/>
      <c r="E12" s="79"/>
      <c r="F12" s="105"/>
      <c r="G12" s="97"/>
      <c r="H12" s="97"/>
      <c r="I12" s="97"/>
      <c r="R12" s="105"/>
      <c r="S12" s="105"/>
    </row>
    <row r="13" spans="2:19" ht="14.4" customHeight="1" x14ac:dyDescent="0.3">
      <c r="B13" s="75" t="str">
        <f>IF(C$3="",C$2,C$3)</f>
        <v>A</v>
      </c>
      <c r="C13" s="2">
        <v>2</v>
      </c>
      <c r="F13" s="105"/>
      <c r="G13" s="14"/>
      <c r="H13" s="14"/>
      <c r="I13" s="14"/>
      <c r="R13" s="105"/>
      <c r="S13" s="105"/>
    </row>
    <row r="14" spans="2:19" ht="14.4" customHeight="1" x14ac:dyDescent="0.3">
      <c r="B14" s="80" t="str">
        <f>IF(D$3="",D$2,D$3)</f>
        <v>B</v>
      </c>
      <c r="C14" s="2">
        <v>5</v>
      </c>
      <c r="D14" s="69"/>
      <c r="E14" s="69"/>
      <c r="F14" s="105"/>
      <c r="G14" s="14"/>
      <c r="H14" s="100"/>
      <c r="I14" s="137"/>
      <c r="R14" s="105"/>
      <c r="S14" s="105"/>
    </row>
    <row r="15" spans="2:19" ht="14.4" customHeight="1" x14ac:dyDescent="0.3">
      <c r="B15" s="80" t="str">
        <f>IF(E$3="",E$2,E$3)</f>
        <v>C</v>
      </c>
      <c r="C15" s="2">
        <v>1</v>
      </c>
      <c r="D15" s="69"/>
      <c r="E15" s="69"/>
      <c r="F15" s="105"/>
      <c r="G15" s="14"/>
      <c r="H15" s="101"/>
      <c r="I15" s="137"/>
      <c r="R15" s="105"/>
      <c r="S15" s="105"/>
    </row>
    <row r="16" spans="2:19" ht="14.4" customHeight="1" x14ac:dyDescent="0.3">
      <c r="B16" s="79"/>
      <c r="C16" s="69"/>
      <c r="G16" s="71"/>
      <c r="H16" s="78"/>
      <c r="I16" s="112"/>
      <c r="R16" s="105"/>
      <c r="S16" s="105"/>
    </row>
    <row r="17" spans="2:19" ht="14.4" customHeight="1" x14ac:dyDescent="0.3">
      <c r="B17" s="134" t="s">
        <v>1</v>
      </c>
      <c r="C17" s="23" t="str">
        <f>C9</f>
        <v>A</v>
      </c>
      <c r="D17" s="23" t="str">
        <f t="shared" ref="D17:E17" si="1">D9</f>
        <v>B</v>
      </c>
      <c r="E17" s="23" t="str">
        <f t="shared" si="1"/>
        <v>C</v>
      </c>
      <c r="G17" s="69"/>
      <c r="H17" s="78"/>
      <c r="I17" s="112"/>
      <c r="R17" s="105"/>
      <c r="S17" s="105"/>
    </row>
    <row r="18" spans="2:19" ht="14.4" customHeight="1" x14ac:dyDescent="0.3">
      <c r="B18" s="135"/>
      <c r="C18" s="82">
        <v>0.57500000000000007</v>
      </c>
      <c r="D18" s="82">
        <v>0.3000000000000001</v>
      </c>
      <c r="E18" s="82">
        <v>0.12499999999999993</v>
      </c>
      <c r="G18" s="69"/>
      <c r="H18" s="78"/>
      <c r="I18" s="112"/>
      <c r="R18" s="105"/>
      <c r="S18" s="105"/>
    </row>
    <row r="19" spans="2:19" s="69" customFormat="1" ht="14.4" customHeight="1" x14ac:dyDescent="0.3">
      <c r="B19" s="34"/>
      <c r="C19" s="98"/>
      <c r="D19" s="34"/>
      <c r="H19" s="78"/>
      <c r="I19" s="112"/>
      <c r="R19" s="34"/>
      <c r="S19" s="34"/>
    </row>
    <row r="20" spans="2:19" s="69" customFormat="1" ht="14.4" customHeight="1" x14ac:dyDescent="0.3">
      <c r="B20" s="14" t="s">
        <v>0</v>
      </c>
      <c r="C20" s="14">
        <v>0.32500000000000001</v>
      </c>
      <c r="D20" s="107"/>
      <c r="H20" s="78"/>
      <c r="I20" s="112"/>
      <c r="R20" s="34"/>
      <c r="S20" s="34"/>
    </row>
    <row r="21" spans="2:19" ht="14.4" customHeight="1" x14ac:dyDescent="0.3">
      <c r="B21" s="75" t="s">
        <v>64</v>
      </c>
      <c r="C21" s="88">
        <f>IFERROR(MAX(B83:D83),"")</f>
        <v>0.91666666666666663</v>
      </c>
      <c r="D21" s="104" t="str">
        <f>IF(C21&lt;C22, "The pairwise comparison consistency level is acceptable", "The pairwise comparison consistency level is not acceptable")</f>
        <v>The pairwise comparison consistency level is not acceptable</v>
      </c>
      <c r="E21" s="104"/>
      <c r="F21" s="104"/>
      <c r="G21" s="96"/>
      <c r="H21" s="83"/>
      <c r="I21" s="102"/>
      <c r="R21" s="105"/>
      <c r="S21" s="105"/>
    </row>
    <row r="22" spans="2:19" ht="14.4" customHeight="1" x14ac:dyDescent="0.3">
      <c r="B22" s="74" t="s">
        <v>67</v>
      </c>
      <c r="C22" s="75">
        <f>IFERROR(Q100,"")</f>
        <v>0.11210000000000001</v>
      </c>
      <c r="D22" s="95"/>
      <c r="E22" s="95"/>
      <c r="F22" s="95"/>
      <c r="G22" s="79"/>
      <c r="H22" s="71"/>
      <c r="I22" s="14"/>
      <c r="R22" s="105"/>
      <c r="S22" s="105"/>
    </row>
    <row r="23" spans="2:19" s="69" customFormat="1" ht="14.4" customHeight="1" x14ac:dyDescent="0.3">
      <c r="B23" s="24"/>
      <c r="C23" s="24"/>
      <c r="D23" s="24"/>
      <c r="E23" s="24"/>
      <c r="F23" s="24"/>
      <c r="G23" s="29"/>
      <c r="H23" s="14"/>
      <c r="I23" s="14"/>
      <c r="R23" s="34"/>
      <c r="S23" s="34"/>
    </row>
    <row r="24" spans="2:19" ht="14.4" customHeight="1" x14ac:dyDescent="0.3">
      <c r="B24" s="14" t="s">
        <v>14</v>
      </c>
      <c r="C24" s="14">
        <f>SUM(C18:E18)</f>
        <v>1.0000000000000002</v>
      </c>
      <c r="D24" s="14"/>
      <c r="E24" s="14"/>
      <c r="F24" s="25"/>
      <c r="G24" s="29"/>
      <c r="H24" s="14"/>
      <c r="I24" s="14"/>
      <c r="R24" s="105"/>
      <c r="S24" s="105"/>
    </row>
    <row r="25" spans="2:19" ht="14.4" customHeight="1" x14ac:dyDescent="0.3">
      <c r="B25" s="14"/>
      <c r="C25" s="14"/>
      <c r="D25" s="14"/>
      <c r="E25" s="14"/>
      <c r="F25" s="25"/>
      <c r="G25" s="26"/>
      <c r="H25" s="34"/>
      <c r="I25" s="113"/>
      <c r="R25" s="105"/>
      <c r="S25" s="105"/>
    </row>
    <row r="26" spans="2:19" ht="14.4" customHeight="1" x14ac:dyDescent="0.3">
      <c r="B26" s="14" t="s">
        <v>2</v>
      </c>
      <c r="C26" s="14">
        <f>IF($C$10=1,$C$18,IF($D$10=1,$D$18,IF($E$10=1,$E$18)))-C10*C18</f>
        <v>0</v>
      </c>
      <c r="D26" s="14">
        <f>IF($C$10=1,$C$18,IF($D$10=1,$D$18,IF($E$10=1,$E$18)))-D10*D18</f>
        <v>-0.32500000000000029</v>
      </c>
      <c r="E26" s="14">
        <f>IF($C$10=1,$C$18,IF($D$10=1,$D$18,IF($E$10=1,$E$18)))-E10*E18</f>
        <v>7.5000000000000344E-2</v>
      </c>
      <c r="F26" s="25"/>
      <c r="G26" s="26"/>
      <c r="H26" s="34"/>
      <c r="I26" s="113"/>
      <c r="R26" s="105"/>
      <c r="S26" s="105"/>
    </row>
    <row r="27" spans="2:19" ht="14.4" customHeight="1" x14ac:dyDescent="0.3">
      <c r="B27" s="14"/>
      <c r="C27" s="14">
        <f>-C26</f>
        <v>0</v>
      </c>
      <c r="D27" s="14">
        <f t="shared" ref="D27:E27" si="2">-D26</f>
        <v>0.32500000000000029</v>
      </c>
      <c r="E27" s="14">
        <f t="shared" si="2"/>
        <v>-7.5000000000000344E-2</v>
      </c>
      <c r="F27" s="25"/>
      <c r="G27" s="27"/>
      <c r="H27" s="105"/>
      <c r="I27" s="105"/>
      <c r="R27" s="105"/>
      <c r="S27" s="105"/>
    </row>
    <row r="28" spans="2:19" ht="14.4" customHeight="1" x14ac:dyDescent="0.3">
      <c r="B28" s="14"/>
      <c r="C28" s="14"/>
      <c r="D28" s="14"/>
      <c r="E28" s="14"/>
      <c r="F28" s="25"/>
      <c r="G28" s="27"/>
      <c r="H28" s="105"/>
      <c r="I28" s="105"/>
      <c r="R28" s="105"/>
      <c r="S28" s="105"/>
    </row>
    <row r="29" spans="2:19" ht="14.4" customHeight="1" x14ac:dyDescent="0.3">
      <c r="B29" s="14" t="s">
        <v>3</v>
      </c>
      <c r="C29" s="14">
        <f>C18-$C13*IF($C$13=1,$C$18,IF($C$14=1,$D$18,IF($C$15=1,$E$18)))</f>
        <v>0.32500000000000018</v>
      </c>
      <c r="D29" s="14">
        <f>D18-$C14*IF($C$13=1,$C$18,IF($C$14=1,$D$18,IF($C$15=1,$E$18)))</f>
        <v>-0.32499999999999957</v>
      </c>
      <c r="E29" s="14">
        <f>E18-$C15*IF($C$13=1,$C$18,IF($C$14=1,$D$18,IF($C$15=1,$E$18)))</f>
        <v>0</v>
      </c>
      <c r="F29" s="25"/>
      <c r="G29" s="27"/>
      <c r="H29" s="105"/>
      <c r="I29" s="105"/>
      <c r="R29" s="105"/>
      <c r="S29" s="105"/>
    </row>
    <row r="30" spans="2:19" ht="14.4" customHeight="1" x14ac:dyDescent="0.3">
      <c r="B30" s="14"/>
      <c r="C30" s="14">
        <f>-C29</f>
        <v>-0.32500000000000018</v>
      </c>
      <c r="D30" s="14">
        <f>-D29</f>
        <v>0.32499999999999957</v>
      </c>
      <c r="E30" s="14">
        <f t="shared" ref="E30" si="3">-E29</f>
        <v>0</v>
      </c>
      <c r="F30" s="25"/>
      <c r="G30" s="27"/>
      <c r="H30" s="105"/>
      <c r="I30" s="105"/>
      <c r="R30" s="105"/>
      <c r="S30" s="105"/>
    </row>
    <row r="31" spans="2:19" ht="14.4" customHeight="1" x14ac:dyDescent="0.3">
      <c r="B31" s="25"/>
      <c r="C31" s="25"/>
      <c r="D31" s="25"/>
      <c r="E31" s="25"/>
      <c r="F31" s="25"/>
      <c r="G31" s="27"/>
      <c r="H31" s="105"/>
      <c r="I31" s="105"/>
      <c r="R31" s="105"/>
      <c r="S31" s="105"/>
    </row>
    <row r="32" spans="2:19" ht="14.4" customHeight="1" x14ac:dyDescent="0.3">
      <c r="B32" s="25"/>
      <c r="C32" s="25"/>
      <c r="D32" s="25"/>
      <c r="E32" s="25"/>
      <c r="F32" s="25"/>
      <c r="G32" s="27"/>
      <c r="H32" s="105"/>
      <c r="I32" s="105"/>
      <c r="R32" s="105"/>
      <c r="S32" s="105"/>
    </row>
    <row r="33" spans="2:19" ht="14.4" customHeight="1" x14ac:dyDescent="0.3">
      <c r="B33" s="108"/>
      <c r="C33" s="108"/>
      <c r="D33" s="108"/>
      <c r="E33" s="108"/>
      <c r="F33" s="108"/>
      <c r="G33" s="105"/>
      <c r="H33" s="105"/>
      <c r="I33" s="105"/>
      <c r="R33" s="105"/>
      <c r="S33" s="105"/>
    </row>
    <row r="34" spans="2:19" ht="14.4" customHeight="1" x14ac:dyDescent="0.3">
      <c r="B34" s="105"/>
      <c r="C34" s="105"/>
      <c r="D34" s="105"/>
      <c r="E34" s="105"/>
      <c r="F34" s="105"/>
      <c r="G34" s="105"/>
      <c r="H34" s="105"/>
      <c r="I34" s="105"/>
      <c r="R34" s="105"/>
      <c r="S34" s="105"/>
    </row>
    <row r="35" spans="2:19" ht="14.4" customHeight="1" x14ac:dyDescent="0.3">
      <c r="B35" s="105"/>
      <c r="C35" s="105"/>
      <c r="D35" s="105"/>
      <c r="E35" s="105"/>
      <c r="F35" s="105"/>
      <c r="G35" s="105"/>
      <c r="H35" s="105"/>
      <c r="I35" s="105"/>
    </row>
    <row r="36" spans="2:19" ht="14.4" customHeight="1" x14ac:dyDescent="0.3">
      <c r="B36" s="105"/>
      <c r="C36" s="105"/>
      <c r="D36" s="105"/>
      <c r="E36" s="105"/>
      <c r="F36" s="105"/>
      <c r="G36" s="105"/>
      <c r="H36" s="105"/>
      <c r="I36" s="105"/>
    </row>
    <row r="37" spans="2:19" ht="14.4" customHeight="1" x14ac:dyDescent="0.3">
      <c r="B37" s="105"/>
      <c r="C37" s="105"/>
      <c r="D37" s="105"/>
      <c r="E37" s="105"/>
      <c r="F37" s="105"/>
      <c r="G37" s="105"/>
      <c r="H37" s="105"/>
      <c r="I37" s="105"/>
    </row>
    <row r="38" spans="2:19" ht="14.4" customHeight="1" x14ac:dyDescent="0.3">
      <c r="B38" s="105"/>
      <c r="C38" s="105"/>
      <c r="D38" s="105"/>
      <c r="E38" s="105"/>
      <c r="F38" s="105"/>
      <c r="G38" s="105"/>
      <c r="H38" s="105"/>
      <c r="I38" s="105"/>
    </row>
    <row r="83" spans="2:21" ht="14.4" customHeight="1" x14ac:dyDescent="0.3">
      <c r="B83" s="97">
        <f>IF(MAX($C$10:$E$10)=1,0, ABS(C10*C13-MAX($C$10:$E$10))/(MAX($C$10:$E$10)*MAX($C$10:$E$10)-MAX($C$10:$E$10)))</f>
        <v>0.16666666666666666</v>
      </c>
      <c r="C83" s="97">
        <f>IF(MAX($C$10:$E$10)=1,0, ABS(D10*C14-MAX($C$10:$E$10))/(MAX($C$10:$E$10)*MAX($C$10:$E$10)-MAX($C$10:$E$10)))</f>
        <v>0.91666666666666663</v>
      </c>
      <c r="D83" s="97">
        <f>IF(MAX($C$10:$E$10)=1,0, ABS(E10*C15-MAX($C$10:$E$10))/(MAX($C$10:$E$10)*MAX($C$10:$E$10)-MAX($C$10:$E$10)))</f>
        <v>0</v>
      </c>
    </row>
    <row r="87" spans="2:21" ht="14.4" customHeight="1" x14ac:dyDescent="0.3">
      <c r="N87" s="97"/>
      <c r="O87" s="97"/>
      <c r="P87" s="97"/>
      <c r="Q87" s="97"/>
      <c r="R87" s="97"/>
      <c r="S87" s="105"/>
      <c r="T87" s="105"/>
      <c r="U87" s="105"/>
    </row>
    <row r="88" spans="2:21" ht="14.4" customHeight="1" x14ac:dyDescent="0.3">
      <c r="N88" s="97"/>
      <c r="O88" s="97"/>
      <c r="P88" s="97"/>
      <c r="Q88" s="97"/>
      <c r="R88" s="97"/>
      <c r="S88" s="105"/>
      <c r="T88" s="105"/>
      <c r="U88" s="105"/>
    </row>
    <row r="89" spans="2:21" ht="14.4" customHeight="1" x14ac:dyDescent="0.3">
      <c r="N89" s="14"/>
      <c r="O89" s="14"/>
      <c r="P89" s="14"/>
      <c r="Q89" s="14"/>
      <c r="R89" s="14"/>
      <c r="S89" s="105"/>
      <c r="T89" s="105"/>
      <c r="U89" s="105"/>
    </row>
    <row r="90" spans="2:21" ht="14.4" customHeight="1" x14ac:dyDescent="0.3">
      <c r="N90" s="14"/>
      <c r="O90" s="14"/>
      <c r="P90" s="100" t="s">
        <v>65</v>
      </c>
      <c r="Q90" s="137">
        <v>3</v>
      </c>
      <c r="R90" s="14"/>
      <c r="S90" s="105"/>
      <c r="T90" s="105"/>
      <c r="U90" s="105"/>
    </row>
    <row r="91" spans="2:21" ht="14.4" customHeight="1" x14ac:dyDescent="0.3">
      <c r="N91" s="14"/>
      <c r="O91" s="14"/>
      <c r="P91" s="101" t="s">
        <v>66</v>
      </c>
      <c r="Q91" s="137"/>
      <c r="R91" s="14"/>
      <c r="S91" s="105"/>
      <c r="T91" s="105"/>
      <c r="U91" s="105"/>
    </row>
    <row r="92" spans="2:21" ht="14.4" customHeight="1" x14ac:dyDescent="0.3">
      <c r="N92" s="14"/>
      <c r="O92" s="14"/>
      <c r="P92" s="112">
        <v>3</v>
      </c>
      <c r="Q92" s="112">
        <v>0.16669999999999999</v>
      </c>
      <c r="R92" s="14"/>
      <c r="S92" s="105"/>
      <c r="T92" s="105"/>
      <c r="U92" s="105"/>
    </row>
    <row r="93" spans="2:21" ht="14.4" customHeight="1" x14ac:dyDescent="0.3">
      <c r="N93" s="113"/>
      <c r="O93" s="14"/>
      <c r="P93" s="112">
        <v>4</v>
      </c>
      <c r="Q93" s="112">
        <v>0.11210000000000001</v>
      </c>
      <c r="R93" s="14"/>
      <c r="S93" s="105"/>
      <c r="T93" s="105"/>
      <c r="U93" s="105"/>
    </row>
    <row r="94" spans="2:21" ht="14.4" customHeight="1" x14ac:dyDescent="0.3">
      <c r="N94" s="113"/>
      <c r="O94" s="14"/>
      <c r="P94" s="112">
        <v>5</v>
      </c>
      <c r="Q94" s="112">
        <v>0.13539999999999999</v>
      </c>
      <c r="R94" s="14"/>
      <c r="S94" s="105"/>
      <c r="T94" s="105"/>
      <c r="U94" s="105"/>
    </row>
    <row r="95" spans="2:21" ht="14.4" customHeight="1" x14ac:dyDescent="0.3">
      <c r="N95" s="113"/>
      <c r="O95" s="14"/>
      <c r="P95" s="112">
        <v>6</v>
      </c>
      <c r="Q95" s="112">
        <v>0.13300000000000001</v>
      </c>
      <c r="R95" s="14"/>
      <c r="S95" s="105"/>
      <c r="T95" s="34"/>
      <c r="U95" s="34"/>
    </row>
    <row r="96" spans="2:21" ht="14.4" customHeight="1" x14ac:dyDescent="0.3">
      <c r="N96" s="113"/>
      <c r="O96" s="14"/>
      <c r="P96" s="112">
        <v>7</v>
      </c>
      <c r="Q96" s="112">
        <v>0.12939999999999999</v>
      </c>
      <c r="R96" s="14"/>
      <c r="S96" s="105"/>
      <c r="T96" s="34"/>
      <c r="U96" s="34"/>
    </row>
    <row r="97" spans="14:21" ht="14.4" customHeight="1" x14ac:dyDescent="0.3">
      <c r="N97" s="106"/>
      <c r="O97" s="102"/>
      <c r="P97" s="112">
        <v>8</v>
      </c>
      <c r="Q97" s="112">
        <v>0.13089999999999999</v>
      </c>
      <c r="R97" s="14"/>
      <c r="S97" s="105"/>
      <c r="T97" s="105"/>
      <c r="U97" s="105"/>
    </row>
    <row r="98" spans="14:21" ht="14.4" customHeight="1" x14ac:dyDescent="0.3">
      <c r="N98" s="29"/>
      <c r="O98" s="14"/>
      <c r="P98" s="112">
        <v>9</v>
      </c>
      <c r="Q98" s="112">
        <v>0.13589999999999999</v>
      </c>
      <c r="R98" s="14"/>
      <c r="S98" s="105"/>
      <c r="T98" s="105"/>
      <c r="U98" s="105"/>
    </row>
    <row r="99" spans="14:21" ht="14.4" customHeight="1" x14ac:dyDescent="0.3">
      <c r="N99" s="29"/>
      <c r="O99" s="14"/>
      <c r="P99" s="14"/>
      <c r="Q99" s="14">
        <f>MAX(B10:E10)</f>
        <v>4</v>
      </c>
      <c r="R99" s="14"/>
      <c r="S99" s="105"/>
      <c r="T99" s="34"/>
      <c r="U99" s="34"/>
    </row>
    <row r="100" spans="14:21" ht="14.4" customHeight="1" x14ac:dyDescent="0.3">
      <c r="N100" s="29"/>
      <c r="O100" s="14"/>
      <c r="P100" s="14"/>
      <c r="Q100" s="14">
        <f>VLOOKUP(Q99,P92:Q98,2)</f>
        <v>0.11210000000000001</v>
      </c>
      <c r="R100" s="14"/>
      <c r="S100" s="113"/>
      <c r="T100" s="105"/>
      <c r="U100" s="105"/>
    </row>
    <row r="101" spans="14:21" ht="14.4" customHeight="1" x14ac:dyDescent="0.3">
      <c r="N101" s="113"/>
      <c r="O101" s="14"/>
      <c r="P101" s="14"/>
      <c r="Q101" s="14"/>
      <c r="R101" s="14"/>
      <c r="S101" s="105"/>
      <c r="T101" s="105"/>
      <c r="U101" s="105"/>
    </row>
    <row r="102" spans="14:21" ht="14.4" customHeight="1" x14ac:dyDescent="0.3">
      <c r="N102" s="113"/>
      <c r="O102" s="105"/>
      <c r="P102" s="105"/>
      <c r="Q102" s="105"/>
      <c r="R102" s="105"/>
      <c r="S102" s="105"/>
      <c r="T102" s="105"/>
      <c r="U102" s="105"/>
    </row>
    <row r="103" spans="14:21" ht="14.4" customHeight="1" x14ac:dyDescent="0.3">
      <c r="N103" s="105"/>
      <c r="O103" s="105"/>
      <c r="P103" s="105"/>
      <c r="Q103" s="105"/>
      <c r="R103" s="105"/>
      <c r="S103" s="105"/>
      <c r="T103" s="105"/>
      <c r="U103" s="105"/>
    </row>
    <row r="104" spans="14:21" ht="14.4" customHeight="1" x14ac:dyDescent="0.3">
      <c r="N104" s="105"/>
      <c r="O104" s="105"/>
      <c r="P104" s="105"/>
      <c r="Q104" s="105"/>
      <c r="R104" s="105"/>
      <c r="S104" s="105"/>
      <c r="T104" s="105"/>
      <c r="U104" s="105"/>
    </row>
    <row r="105" spans="14:21" ht="14.4" customHeight="1" x14ac:dyDescent="0.3">
      <c r="N105" s="105"/>
      <c r="O105" s="105"/>
      <c r="P105" s="105"/>
      <c r="Q105" s="105"/>
      <c r="R105" s="105"/>
      <c r="S105" s="105"/>
      <c r="T105" s="105"/>
      <c r="U105" s="105"/>
    </row>
    <row r="106" spans="14:21" ht="14.4" customHeight="1" x14ac:dyDescent="0.3">
      <c r="N106" s="105"/>
      <c r="O106" s="105"/>
      <c r="P106" s="105"/>
      <c r="Q106" s="105"/>
      <c r="R106" s="105"/>
      <c r="S106" s="105"/>
      <c r="T106" s="105"/>
      <c r="U106" s="105"/>
    </row>
    <row r="107" spans="14:21" ht="14.4" customHeight="1" x14ac:dyDescent="0.3">
      <c r="N107" s="105"/>
      <c r="O107" s="105"/>
      <c r="P107" s="105"/>
      <c r="Q107" s="105"/>
      <c r="R107" s="105"/>
      <c r="S107" s="105"/>
      <c r="T107" s="105"/>
      <c r="U107" s="105"/>
    </row>
    <row r="108" spans="14:21" ht="14.4" customHeight="1" x14ac:dyDescent="0.3">
      <c r="N108" s="105"/>
      <c r="O108" s="105"/>
      <c r="P108" s="105"/>
      <c r="Q108" s="105"/>
      <c r="R108" s="105"/>
      <c r="S108" s="105"/>
      <c r="T108" s="105"/>
      <c r="U108" s="105"/>
    </row>
    <row r="109" spans="14:21" ht="14.4" customHeight="1" x14ac:dyDescent="0.3">
      <c r="N109" s="105"/>
      <c r="O109" s="105"/>
      <c r="P109" s="105"/>
      <c r="Q109" s="105"/>
      <c r="R109" s="105"/>
      <c r="S109" s="105"/>
      <c r="T109" s="105"/>
      <c r="U109" s="105"/>
    </row>
    <row r="110" spans="14:21" ht="14.4" customHeight="1" x14ac:dyDescent="0.3">
      <c r="N110" s="105"/>
      <c r="O110" s="105"/>
      <c r="P110" s="105"/>
      <c r="Q110" s="105"/>
      <c r="R110" s="105"/>
      <c r="S110" s="105"/>
      <c r="T110" s="105"/>
      <c r="U110" s="105"/>
    </row>
    <row r="111" spans="14:21" ht="14.4" customHeight="1" x14ac:dyDescent="0.3">
      <c r="N111" s="105"/>
      <c r="O111" s="105"/>
      <c r="P111" s="105"/>
      <c r="Q111" s="105"/>
      <c r="R111" s="105"/>
      <c r="S111" s="105"/>
    </row>
    <row r="112" spans="14:21" ht="14.4" customHeight="1" x14ac:dyDescent="0.3">
      <c r="N112" s="105"/>
      <c r="O112" s="105"/>
      <c r="P112" s="105"/>
      <c r="Q112" s="105"/>
      <c r="R112" s="105"/>
      <c r="S112" s="105"/>
    </row>
    <row r="113" spans="14:19" ht="14.4" customHeight="1" x14ac:dyDescent="0.3">
      <c r="N113" s="105"/>
      <c r="O113" s="105"/>
      <c r="P113" s="105"/>
      <c r="Q113" s="105"/>
      <c r="R113" s="105"/>
      <c r="S113" s="105"/>
    </row>
  </sheetData>
  <mergeCells count="3">
    <mergeCell ref="B17:B18"/>
    <mergeCell ref="I14:I15"/>
    <mergeCell ref="Q90:Q91"/>
  </mergeCells>
  <conditionalFormatting sqref="E20">
    <cfRule type="cellIs" dxfId="13" priority="1" operator="equal">
      <formula>"YES"</formula>
    </cfRule>
    <cfRule type="cellIs" dxfId="12" priority="2" operator="equal">
      <formula>"NO"</formula>
    </cfRule>
  </conditionalFormatting>
  <dataValidations count="2">
    <dataValidation type="list" allowBlank="1" showInputMessage="1" showErrorMessage="1" sqref="C10:E10 C13:C15" xr:uid="{00000000-0002-0000-0200-000000000000}">
      <formula1>"1,2,3,4,5,6,7,8,9"</formula1>
    </dataValidation>
    <dataValidation type="list" allowBlank="1" showInputMessage="1" showErrorMessage="1" sqref="C5 C7" xr:uid="{00000000-0002-0000-0200-000001000000}">
      <formula1>$C$3:$E$3</formula1>
    </dataValidation>
  </dataValidation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T96"/>
  <sheetViews>
    <sheetView zoomScaleNormal="100" workbookViewId="0">
      <selection activeCell="C24" sqref="C24"/>
    </sheetView>
  </sheetViews>
  <sheetFormatPr defaultColWidth="8.88671875" defaultRowHeight="14.4" customHeight="1" x14ac:dyDescent="0.3"/>
  <cols>
    <col min="1" max="1" width="8.88671875" style="72"/>
    <col min="2" max="2" width="19.33203125" style="72" customWidth="1"/>
    <col min="3" max="6" width="11.44140625" style="72" customWidth="1"/>
    <col min="7" max="16384" width="8.88671875" style="72"/>
  </cols>
  <sheetData>
    <row r="2" spans="2:18" ht="14.4" customHeight="1" x14ac:dyDescent="0.3">
      <c r="B2" s="23" t="s">
        <v>30</v>
      </c>
      <c r="C2" s="70" t="s">
        <v>5</v>
      </c>
      <c r="D2" s="70" t="s">
        <v>6</v>
      </c>
      <c r="E2" s="70" t="s">
        <v>7</v>
      </c>
      <c r="F2" s="70" t="s">
        <v>8</v>
      </c>
    </row>
    <row r="3" spans="2:18" ht="14.4" customHeight="1" x14ac:dyDescent="0.3">
      <c r="B3" s="23" t="s">
        <v>16</v>
      </c>
      <c r="C3" s="2"/>
      <c r="D3" s="2"/>
      <c r="E3" s="2"/>
      <c r="F3" s="2"/>
    </row>
    <row r="5" spans="2:18" ht="14.4" customHeight="1" x14ac:dyDescent="0.3">
      <c r="B5" s="23" t="s">
        <v>15</v>
      </c>
      <c r="C5" s="2"/>
    </row>
    <row r="7" spans="2:18" ht="14.4" customHeight="1" x14ac:dyDescent="0.3">
      <c r="B7" s="23" t="s">
        <v>17</v>
      </c>
      <c r="C7" s="2"/>
    </row>
    <row r="8" spans="2:18" ht="14.4" customHeight="1" x14ac:dyDescent="0.3">
      <c r="H8" s="77"/>
      <c r="I8" s="77"/>
      <c r="J8" s="77"/>
      <c r="K8" s="77"/>
      <c r="L8" s="77"/>
    </row>
    <row r="9" spans="2:18" ht="14.4" customHeight="1" x14ac:dyDescent="0.3">
      <c r="B9" s="74" t="s">
        <v>4</v>
      </c>
      <c r="C9" s="75" t="str">
        <f>IF(C$3="",C$2,C$3)</f>
        <v>Criterion 1</v>
      </c>
      <c r="D9" s="75" t="str">
        <f t="shared" ref="D9:F9" si="0">IF(D$3="",D$2,D$3)</f>
        <v>Criterion 2</v>
      </c>
      <c r="E9" s="75" t="str">
        <f t="shared" si="0"/>
        <v>Criterion 3</v>
      </c>
      <c r="F9" s="75" t="str">
        <f t="shared" si="0"/>
        <v>Criterion 4</v>
      </c>
      <c r="O9" s="105"/>
      <c r="P9" s="105"/>
      <c r="Q9" s="105"/>
      <c r="R9" s="105"/>
    </row>
    <row r="10" spans="2:18" ht="14.4" customHeight="1" x14ac:dyDescent="0.3">
      <c r="B10" s="75">
        <f>C5</f>
        <v>0</v>
      </c>
      <c r="C10" s="2"/>
      <c r="D10" s="2"/>
      <c r="E10" s="2"/>
      <c r="F10" s="2"/>
      <c r="O10" s="105"/>
      <c r="P10" s="105"/>
      <c r="Q10" s="105"/>
      <c r="R10" s="105"/>
    </row>
    <row r="11" spans="2:18" ht="14.4" customHeight="1" x14ac:dyDescent="0.3">
      <c r="C11" s="77"/>
      <c r="D11" s="77"/>
      <c r="E11" s="77"/>
      <c r="F11" s="77"/>
      <c r="O11" s="14"/>
      <c r="P11" s="105"/>
      <c r="Q11" s="105"/>
      <c r="R11" s="105"/>
    </row>
    <row r="12" spans="2:18" ht="14.4" customHeight="1" x14ac:dyDescent="0.3">
      <c r="B12" s="75" t="s">
        <v>18</v>
      </c>
      <c r="C12" s="75">
        <f>C7</f>
        <v>0</v>
      </c>
      <c r="D12" s="79"/>
      <c r="E12" s="79"/>
      <c r="F12" s="79"/>
      <c r="G12" s="105"/>
      <c r="H12" s="105"/>
      <c r="I12" s="105"/>
      <c r="J12" s="105"/>
      <c r="K12" s="105"/>
      <c r="R12" s="105"/>
    </row>
    <row r="13" spans="2:18" ht="14.4" customHeight="1" x14ac:dyDescent="0.3">
      <c r="B13" s="75" t="str">
        <f>IF(C$3="",C$2,C$3)</f>
        <v>Criterion 1</v>
      </c>
      <c r="C13" s="2"/>
      <c r="H13" s="69"/>
      <c r="I13" s="69"/>
      <c r="J13" s="69"/>
      <c r="K13" s="69"/>
    </row>
    <row r="14" spans="2:18" ht="14.4" customHeight="1" x14ac:dyDescent="0.3">
      <c r="B14" s="80" t="str">
        <f>IF(D$3="",D$2,D$3)</f>
        <v>Criterion 2</v>
      </c>
      <c r="C14" s="2"/>
      <c r="D14" s="69"/>
      <c r="E14" s="69"/>
      <c r="F14" s="69"/>
      <c r="H14" s="69"/>
      <c r="I14" s="109"/>
      <c r="J14" s="139"/>
      <c r="K14" s="69"/>
      <c r="R14" s="105"/>
    </row>
    <row r="15" spans="2:18" ht="14.4" customHeight="1" x14ac:dyDescent="0.3">
      <c r="B15" s="80" t="str">
        <f>IF(E$3="",E$2,E$3)</f>
        <v>Criterion 3</v>
      </c>
      <c r="C15" s="2"/>
      <c r="D15" s="69"/>
      <c r="E15" s="69"/>
      <c r="F15" s="69"/>
      <c r="H15" s="69"/>
      <c r="I15" s="110"/>
      <c r="J15" s="139"/>
      <c r="K15" s="69"/>
      <c r="R15" s="105"/>
    </row>
    <row r="16" spans="2:18" ht="14.4" customHeight="1" x14ac:dyDescent="0.3">
      <c r="B16" s="80" t="str">
        <f>IF(F$3="",F$2,F$3)</f>
        <v>Criterion 4</v>
      </c>
      <c r="C16" s="2"/>
      <c r="D16" s="69"/>
      <c r="E16" s="69"/>
      <c r="F16" s="69"/>
      <c r="H16" s="69"/>
      <c r="I16" s="111"/>
      <c r="J16" s="111"/>
      <c r="K16" s="69"/>
      <c r="R16" s="105"/>
    </row>
    <row r="17" spans="1:18" ht="14.4" customHeight="1" x14ac:dyDescent="0.3">
      <c r="B17" s="79"/>
      <c r="C17" s="69"/>
      <c r="H17" s="69"/>
      <c r="I17" s="111"/>
      <c r="J17" s="111"/>
      <c r="K17" s="69"/>
      <c r="R17" s="105"/>
    </row>
    <row r="18" spans="1:18" ht="14.4" customHeight="1" x14ac:dyDescent="0.3">
      <c r="B18" s="134" t="s">
        <v>1</v>
      </c>
      <c r="C18" s="23" t="str">
        <f>C9</f>
        <v>Criterion 1</v>
      </c>
      <c r="D18" s="23" t="str">
        <f>D9</f>
        <v>Criterion 2</v>
      </c>
      <c r="E18" s="23" t="str">
        <f>E9</f>
        <v>Criterion 3</v>
      </c>
      <c r="F18" s="23" t="str">
        <f>F9</f>
        <v>Criterion 4</v>
      </c>
      <c r="H18" s="69"/>
      <c r="I18" s="111"/>
      <c r="J18" s="111"/>
      <c r="K18" s="69"/>
      <c r="R18" s="105"/>
    </row>
    <row r="19" spans="1:18" ht="14.4" customHeight="1" x14ac:dyDescent="0.3">
      <c r="B19" s="135"/>
      <c r="C19" s="82"/>
      <c r="D19" s="82"/>
      <c r="E19" s="82"/>
      <c r="F19" s="82"/>
      <c r="H19" s="69"/>
      <c r="I19" s="111"/>
      <c r="J19" s="111"/>
      <c r="K19" s="69"/>
      <c r="R19" s="105"/>
    </row>
    <row r="20" spans="1:18" s="69" customFormat="1" ht="14.4" customHeight="1" x14ac:dyDescent="0.3">
      <c r="B20" s="34"/>
      <c r="C20" s="98"/>
      <c r="D20" s="34"/>
      <c r="E20" s="34"/>
      <c r="I20" s="111"/>
      <c r="J20" s="111"/>
      <c r="R20" s="34"/>
    </row>
    <row r="21" spans="1:18" s="69" customFormat="1" ht="14.4" customHeight="1" x14ac:dyDescent="0.3">
      <c r="B21" s="14" t="s">
        <v>0</v>
      </c>
      <c r="C21" s="14">
        <v>0.56250000000000022</v>
      </c>
      <c r="D21" s="138"/>
      <c r="E21" s="138"/>
      <c r="I21" s="111"/>
      <c r="J21" s="111"/>
      <c r="R21" s="34"/>
    </row>
    <row r="22" spans="1:18" ht="14.4" customHeight="1" x14ac:dyDescent="0.3">
      <c r="B22" s="75" t="s">
        <v>64</v>
      </c>
      <c r="C22" s="88" t="str">
        <f>IFERROR(MAX(C83:F83),"")</f>
        <v/>
      </c>
      <c r="D22" s="140" t="str">
        <f>IF(C22&lt;C23, "The pairwise comparison consistency level is acceptable", "The pairwise comparison consistency level is not acceptable")</f>
        <v>The pairwise comparison consistency level is not acceptable</v>
      </c>
      <c r="E22" s="140"/>
      <c r="F22" s="140"/>
      <c r="G22" s="140"/>
      <c r="H22" s="140"/>
      <c r="I22" s="140"/>
      <c r="J22" s="140"/>
      <c r="K22" s="140"/>
      <c r="R22" s="105"/>
    </row>
    <row r="23" spans="1:18" ht="14.4" customHeight="1" x14ac:dyDescent="0.3">
      <c r="B23" s="74" t="s">
        <v>67</v>
      </c>
      <c r="C23" s="75" t="str">
        <f>IFERROR(Q86,"")</f>
        <v/>
      </c>
      <c r="D23" s="95"/>
      <c r="E23" s="95"/>
      <c r="F23" s="95"/>
      <c r="G23" s="95"/>
      <c r="H23" s="95"/>
      <c r="I23" s="95"/>
      <c r="J23" s="95"/>
      <c r="K23" s="95"/>
      <c r="R23" s="105"/>
    </row>
    <row r="24" spans="1:18" s="69" customFormat="1" ht="14.4" customHeight="1" x14ac:dyDescent="0.3">
      <c r="A24" s="34"/>
      <c r="B24" s="24"/>
      <c r="C24" s="24"/>
      <c r="D24" s="24"/>
      <c r="E24" s="24"/>
      <c r="F24" s="24"/>
      <c r="G24" s="24"/>
      <c r="H24" s="29"/>
      <c r="I24" s="29"/>
      <c r="J24" s="34"/>
      <c r="K24" s="29"/>
      <c r="R24" s="34"/>
    </row>
    <row r="25" spans="1:18" ht="14.4" customHeight="1" x14ac:dyDescent="0.3">
      <c r="A25" s="105"/>
      <c r="B25" s="14" t="s">
        <v>14</v>
      </c>
      <c r="C25" s="14">
        <f>SUM(C19:F19)</f>
        <v>0</v>
      </c>
      <c r="D25" s="14"/>
      <c r="E25" s="14"/>
      <c r="F25" s="14"/>
      <c r="G25" s="25"/>
      <c r="H25" s="27"/>
      <c r="I25" s="105"/>
      <c r="J25" s="105"/>
      <c r="K25" s="105"/>
      <c r="R25" s="105"/>
    </row>
    <row r="26" spans="1:18" ht="14.4" customHeight="1" x14ac:dyDescent="0.3">
      <c r="A26" s="105"/>
      <c r="B26" s="14"/>
      <c r="C26" s="14"/>
      <c r="D26" s="14"/>
      <c r="E26" s="14"/>
      <c r="F26" s="14"/>
      <c r="G26" s="25"/>
      <c r="H26" s="27"/>
      <c r="I26" s="105"/>
      <c r="J26" s="105"/>
      <c r="K26" s="105"/>
      <c r="R26" s="105"/>
    </row>
    <row r="27" spans="1:18" ht="14.4" customHeight="1" x14ac:dyDescent="0.3">
      <c r="A27" s="105"/>
      <c r="B27" s="14" t="s">
        <v>2</v>
      </c>
      <c r="C27" s="14">
        <f>IF($C$10=1,$C$19,IF($D$10=1,$D$19,IF($E$10=1,$E$19,IF($F$10=1,$F$19))))-C10*C19</f>
        <v>0</v>
      </c>
      <c r="D27" s="14">
        <f>IF($C$10=1,$C$19,IF($D$10=1,$D$19,IF($E$10=1,$E$19,IF($F$10=1,$F$19))))-D10*D19</f>
        <v>0</v>
      </c>
      <c r="E27" s="14">
        <f>IF($C$10=1,$C$19,IF($D$10=1,$D$19,IF($E$10=1,$E$19,IF($F$10=1,$F$19))))-E10*E19</f>
        <v>0</v>
      </c>
      <c r="F27" s="14">
        <f>IF($C$10=1,$C$19,IF($D$10=1,$D$19,IF($E$10=1,$E$19,IF($F$10=1,$F$19))))-F10*F19</f>
        <v>0</v>
      </c>
      <c r="G27" s="25"/>
      <c r="H27" s="27"/>
      <c r="I27" s="105"/>
      <c r="J27" s="105"/>
      <c r="K27" s="105"/>
      <c r="R27" s="105"/>
    </row>
    <row r="28" spans="1:18" ht="14.4" customHeight="1" x14ac:dyDescent="0.3">
      <c r="A28" s="105"/>
      <c r="B28" s="14"/>
      <c r="C28" s="14">
        <f>-C27</f>
        <v>0</v>
      </c>
      <c r="D28" s="14">
        <f t="shared" ref="D28:F28" si="1">-D27</f>
        <v>0</v>
      </c>
      <c r="E28" s="14">
        <f t="shared" si="1"/>
        <v>0</v>
      </c>
      <c r="F28" s="14">
        <f t="shared" si="1"/>
        <v>0</v>
      </c>
      <c r="G28" s="25"/>
      <c r="H28" s="27"/>
      <c r="I28" s="105"/>
      <c r="J28" s="105"/>
      <c r="K28" s="105"/>
      <c r="R28" s="105"/>
    </row>
    <row r="29" spans="1:18" ht="14.4" customHeight="1" x14ac:dyDescent="0.3">
      <c r="A29" s="105"/>
      <c r="B29" s="14"/>
      <c r="C29" s="14"/>
      <c r="D29" s="14"/>
      <c r="E29" s="14"/>
      <c r="F29" s="14"/>
      <c r="G29" s="25"/>
      <c r="H29" s="27"/>
      <c r="I29" s="105"/>
      <c r="J29" s="105"/>
      <c r="K29" s="105"/>
      <c r="R29" s="105"/>
    </row>
    <row r="30" spans="1:18" ht="14.4" customHeight="1" x14ac:dyDescent="0.3">
      <c r="A30" s="105"/>
      <c r="B30" s="14" t="s">
        <v>3</v>
      </c>
      <c r="C30" s="14">
        <f>C19-$C13*IF($C$13=1,$C$19,IF($C$14=1,$D$19,IF($C$15=1,$E$19,IF($C$16=1,$F$19))))</f>
        <v>0</v>
      </c>
      <c r="D30" s="14">
        <f>D19-$C14*IF($C$13=1,$C$19,IF($C$14=1,$D$19,IF($C$15=1,$E$19,IF($C$16=1,$F$19))))</f>
        <v>0</v>
      </c>
      <c r="E30" s="14">
        <f>E19-$C15*IF($C$13=1,$C$19,IF($C$14=1,$D$19,IF($C$15=1,$E$19,IF($C$16=1,$F$19))))</f>
        <v>0</v>
      </c>
      <c r="F30" s="14">
        <f>F19-$C16*IF($C$13=1,$C$19,IF($C$14=1,$D$19,IF($C$15=1,$E$19,IF($C$16=1,$F$19))))</f>
        <v>0</v>
      </c>
      <c r="G30" s="25"/>
      <c r="H30" s="27"/>
      <c r="I30" s="105"/>
      <c r="J30" s="105"/>
      <c r="K30" s="105"/>
      <c r="R30" s="105"/>
    </row>
    <row r="31" spans="1:18" ht="14.4" customHeight="1" x14ac:dyDescent="0.3">
      <c r="A31" s="105"/>
      <c r="B31" s="14"/>
      <c r="C31" s="14">
        <f>-C30</f>
        <v>0</v>
      </c>
      <c r="D31" s="14">
        <f>-D30</f>
        <v>0</v>
      </c>
      <c r="E31" s="14">
        <f t="shared" ref="E31:F31" si="2">-E30</f>
        <v>0</v>
      </c>
      <c r="F31" s="14">
        <f t="shared" si="2"/>
        <v>0</v>
      </c>
      <c r="G31" s="25"/>
      <c r="H31" s="27"/>
      <c r="I31" s="105"/>
      <c r="J31" s="105"/>
      <c r="K31" s="105"/>
      <c r="R31" s="105"/>
    </row>
    <row r="32" spans="1:18" ht="14.4" customHeight="1" x14ac:dyDescent="0.3">
      <c r="A32" s="105"/>
      <c r="B32" s="25"/>
      <c r="C32" s="25"/>
      <c r="D32" s="25"/>
      <c r="E32" s="25"/>
      <c r="F32" s="25"/>
      <c r="G32" s="25"/>
      <c r="H32" s="27"/>
      <c r="I32" s="105"/>
      <c r="J32" s="105"/>
      <c r="K32" s="105"/>
      <c r="R32" s="105"/>
    </row>
    <row r="33" spans="1:18" ht="14.4" customHeight="1" x14ac:dyDescent="0.3">
      <c r="A33" s="105"/>
      <c r="B33" s="25"/>
      <c r="C33" s="25"/>
      <c r="D33" s="25"/>
      <c r="E33" s="25"/>
      <c r="F33" s="25"/>
      <c r="G33" s="25"/>
      <c r="H33" s="27"/>
      <c r="I33" s="105"/>
      <c r="J33" s="105"/>
      <c r="K33" s="105"/>
      <c r="R33" s="105"/>
    </row>
    <row r="34" spans="1:18" ht="14.4" customHeight="1" x14ac:dyDescent="0.3">
      <c r="A34" s="105"/>
      <c r="B34" s="108"/>
      <c r="C34" s="108"/>
      <c r="D34" s="108"/>
      <c r="E34" s="108"/>
      <c r="F34" s="108"/>
      <c r="G34" s="108"/>
      <c r="H34" s="105"/>
      <c r="I34" s="105"/>
      <c r="J34" s="105"/>
      <c r="K34" s="105"/>
      <c r="R34" s="105"/>
    </row>
    <row r="35" spans="1:18" ht="14.4" customHeight="1" x14ac:dyDescent="0.3">
      <c r="A35" s="105"/>
      <c r="B35" s="105"/>
      <c r="C35" s="105"/>
      <c r="D35" s="105"/>
      <c r="E35" s="105"/>
      <c r="F35" s="105"/>
      <c r="G35" s="105"/>
      <c r="H35" s="105"/>
      <c r="I35" s="105"/>
      <c r="J35" s="105"/>
      <c r="K35" s="105"/>
    </row>
    <row r="36" spans="1:18" ht="14.4" customHeight="1" x14ac:dyDescent="0.3">
      <c r="A36" s="105"/>
      <c r="B36" s="105"/>
      <c r="C36" s="105"/>
      <c r="D36" s="105"/>
      <c r="E36" s="105"/>
      <c r="F36" s="105"/>
      <c r="G36" s="105"/>
      <c r="H36" s="105"/>
      <c r="I36" s="105"/>
      <c r="J36" s="105"/>
      <c r="K36" s="105"/>
    </row>
    <row r="37" spans="1:18" ht="14.4" customHeight="1" x14ac:dyDescent="0.3">
      <c r="A37" s="105"/>
      <c r="B37" s="105"/>
      <c r="C37" s="105"/>
      <c r="D37" s="105"/>
      <c r="E37" s="105"/>
      <c r="F37" s="105"/>
      <c r="G37" s="105"/>
      <c r="H37" s="105"/>
      <c r="I37" s="105"/>
      <c r="J37" s="105"/>
      <c r="K37" s="105"/>
    </row>
    <row r="38" spans="1:18" ht="14.4" customHeight="1" x14ac:dyDescent="0.3">
      <c r="A38" s="105"/>
      <c r="B38" s="105"/>
      <c r="C38" s="105"/>
      <c r="D38" s="105"/>
      <c r="E38" s="105"/>
      <c r="F38" s="105"/>
      <c r="G38" s="105"/>
      <c r="H38" s="105"/>
      <c r="I38" s="105"/>
      <c r="J38" s="105"/>
      <c r="K38" s="105"/>
    </row>
    <row r="39" spans="1:18" ht="14.4" customHeight="1" x14ac:dyDescent="0.3">
      <c r="A39" s="105"/>
      <c r="B39" s="105"/>
      <c r="C39" s="105"/>
      <c r="D39" s="105"/>
      <c r="E39" s="105"/>
      <c r="F39" s="105"/>
      <c r="G39" s="105"/>
      <c r="H39" s="105"/>
      <c r="I39" s="105"/>
      <c r="J39" s="105"/>
      <c r="K39" s="105"/>
    </row>
    <row r="40" spans="1:18" ht="14.4" customHeight="1" x14ac:dyDescent="0.3">
      <c r="A40" s="105"/>
      <c r="B40" s="105"/>
      <c r="C40" s="105"/>
      <c r="D40" s="105"/>
      <c r="E40" s="105"/>
      <c r="F40" s="105"/>
      <c r="G40" s="105"/>
      <c r="H40" s="105"/>
      <c r="I40" s="105"/>
      <c r="J40" s="105"/>
      <c r="K40" s="105"/>
    </row>
    <row r="41" spans="1:18" ht="14.4" customHeight="1" x14ac:dyDescent="0.3">
      <c r="A41" s="105"/>
      <c r="B41" s="105"/>
      <c r="C41" s="105"/>
      <c r="D41" s="105"/>
      <c r="E41" s="105"/>
      <c r="F41" s="105"/>
      <c r="G41" s="105"/>
      <c r="H41" s="105"/>
      <c r="I41" s="105"/>
      <c r="J41" s="105"/>
      <c r="K41" s="105"/>
    </row>
    <row r="42" spans="1:18" ht="14.4" customHeight="1" x14ac:dyDescent="0.3">
      <c r="A42" s="105"/>
      <c r="B42" s="105"/>
      <c r="C42" s="105"/>
      <c r="D42" s="105"/>
      <c r="E42" s="105"/>
      <c r="F42" s="105"/>
      <c r="G42" s="105"/>
      <c r="H42" s="105"/>
      <c r="I42" s="105"/>
      <c r="J42" s="105"/>
      <c r="K42" s="105"/>
    </row>
    <row r="43" spans="1:18" ht="14.4" customHeight="1" x14ac:dyDescent="0.3">
      <c r="A43" s="105"/>
      <c r="B43" s="105"/>
      <c r="C43" s="105"/>
      <c r="D43" s="105"/>
      <c r="E43" s="105"/>
      <c r="F43" s="105"/>
      <c r="G43" s="105"/>
      <c r="H43" s="105"/>
      <c r="I43" s="105"/>
      <c r="J43" s="105"/>
      <c r="K43" s="105"/>
    </row>
    <row r="74" spans="15:20" ht="14.4" customHeight="1" x14ac:dyDescent="0.3">
      <c r="O74" s="14"/>
      <c r="P74" s="14"/>
      <c r="Q74" s="14"/>
      <c r="R74" s="14"/>
      <c r="S74" s="105"/>
      <c r="T74" s="105"/>
    </row>
    <row r="75" spans="15:20" ht="14.4" customHeight="1" x14ac:dyDescent="0.3">
      <c r="O75" s="71"/>
      <c r="P75" s="71"/>
      <c r="Q75" s="71"/>
      <c r="R75" s="71"/>
    </row>
    <row r="76" spans="15:20" ht="14.4" customHeight="1" x14ac:dyDescent="0.3">
      <c r="O76" s="14"/>
      <c r="P76" s="100" t="s">
        <v>65</v>
      </c>
      <c r="Q76" s="137">
        <v>4</v>
      </c>
      <c r="R76" s="14"/>
      <c r="S76" s="105"/>
      <c r="T76" s="105"/>
    </row>
    <row r="77" spans="15:20" ht="14.4" customHeight="1" x14ac:dyDescent="0.3">
      <c r="O77" s="14"/>
      <c r="P77" s="101" t="s">
        <v>66</v>
      </c>
      <c r="Q77" s="137"/>
      <c r="R77" s="14"/>
      <c r="S77" s="105"/>
      <c r="T77" s="105"/>
    </row>
    <row r="78" spans="15:20" ht="14.4" customHeight="1" x14ac:dyDescent="0.3">
      <c r="O78" s="14"/>
      <c r="P78" s="99">
        <v>3</v>
      </c>
      <c r="Q78" s="99">
        <v>0.16669999999999999</v>
      </c>
      <c r="R78" s="14"/>
      <c r="S78" s="105"/>
      <c r="T78" s="105"/>
    </row>
    <row r="79" spans="15:20" ht="14.4" customHeight="1" x14ac:dyDescent="0.3">
      <c r="O79" s="14"/>
      <c r="P79" s="99">
        <v>4</v>
      </c>
      <c r="Q79" s="99">
        <v>0.15290000000000001</v>
      </c>
      <c r="R79" s="14"/>
      <c r="S79" s="105"/>
      <c r="T79" s="105"/>
    </row>
    <row r="80" spans="15:20" ht="14.4" customHeight="1" x14ac:dyDescent="0.3">
      <c r="O80" s="14"/>
      <c r="P80" s="99">
        <v>5</v>
      </c>
      <c r="Q80" s="99">
        <v>0.19939999999999999</v>
      </c>
      <c r="R80" s="14"/>
      <c r="S80" s="105"/>
      <c r="T80" s="105"/>
    </row>
    <row r="81" spans="2:20" ht="14.4" customHeight="1" x14ac:dyDescent="0.3">
      <c r="O81" s="14"/>
      <c r="P81" s="99">
        <v>6</v>
      </c>
      <c r="Q81" s="99">
        <v>0.19900000000000001</v>
      </c>
      <c r="R81" s="14"/>
      <c r="S81" s="105"/>
      <c r="T81" s="105"/>
    </row>
    <row r="82" spans="2:20" ht="14.4" customHeight="1" x14ac:dyDescent="0.3">
      <c r="O82" s="14"/>
      <c r="P82" s="99">
        <v>7</v>
      </c>
      <c r="Q82" s="99">
        <v>0.2457</v>
      </c>
      <c r="R82" s="14"/>
      <c r="S82" s="105"/>
      <c r="T82" s="34"/>
    </row>
    <row r="83" spans="2:20" ht="14.4" customHeight="1" x14ac:dyDescent="0.3">
      <c r="B83" s="105"/>
      <c r="C83" s="97" t="e">
        <f>IF(MAX($C$10:$F$10)=1,0, ABS(C10*C13-MAX($C$10:$F$10))/(MAX($C$10:$F$10)*MAX($C$10:$F$10)-MAX($C$10:$F$10)))</f>
        <v>#DIV/0!</v>
      </c>
      <c r="D83" s="97" t="e">
        <f>IF(MAX($C$10:$F$10)=1,0, ABS(D10*C14-MAX($C$10:$F$10))/(MAX($C$10:$F$10)*MAX($C$10:$F$10)-MAX($C$10:$F$10)))</f>
        <v>#DIV/0!</v>
      </c>
      <c r="E83" s="97" t="e">
        <f>IF(MAX($C$10:$F$10)=1,0, ABS(E10*C15-MAX($C$10:$F$10))/(MAX($C$10:$F$10)*MAX($C$10:$F$10)-MAX($C$10:$F$10)))</f>
        <v>#DIV/0!</v>
      </c>
      <c r="F83" s="97" t="e">
        <f>IF(MAX($C$10:$F$10)=1,0, ABS(F10*C16-MAX($C$10:$F$10))/(MAX($C$10:$F$10)*MAX($C$10:$F$10)-MAX($C$10:$F$10)))</f>
        <v>#DIV/0!</v>
      </c>
      <c r="G83" s="97"/>
      <c r="H83" s="105"/>
      <c r="I83" s="105"/>
      <c r="O83" s="14"/>
      <c r="P83" s="99">
        <v>8</v>
      </c>
      <c r="Q83" s="99">
        <v>0.25209999999999999</v>
      </c>
      <c r="R83" s="14"/>
      <c r="S83" s="105"/>
      <c r="T83" s="34"/>
    </row>
    <row r="84" spans="2:20" ht="14.4" customHeight="1" x14ac:dyDescent="0.3">
      <c r="B84" s="105"/>
      <c r="C84" s="105"/>
      <c r="D84" s="105"/>
      <c r="E84" s="105"/>
      <c r="F84" s="105"/>
      <c r="G84" s="105"/>
      <c r="H84" s="105"/>
      <c r="I84" s="105"/>
      <c r="O84" s="14"/>
      <c r="P84" s="99">
        <v>9</v>
      </c>
      <c r="Q84" s="99">
        <v>0.2681</v>
      </c>
      <c r="R84" s="14"/>
      <c r="S84" s="105"/>
      <c r="T84" s="105"/>
    </row>
    <row r="85" spans="2:20" ht="14.4" customHeight="1" x14ac:dyDescent="0.3">
      <c r="B85" s="105"/>
      <c r="C85" s="105"/>
      <c r="D85" s="105"/>
      <c r="E85" s="105"/>
      <c r="F85" s="105"/>
      <c r="G85" s="14"/>
      <c r="H85" s="14"/>
      <c r="I85" s="14"/>
      <c r="O85" s="14"/>
      <c r="P85" s="14"/>
      <c r="Q85" s="14">
        <f>MAX(C10:F10)</f>
        <v>0</v>
      </c>
      <c r="R85" s="14"/>
      <c r="S85" s="105"/>
      <c r="T85" s="105"/>
    </row>
    <row r="86" spans="2:20" ht="14.4" customHeight="1" x14ac:dyDescent="0.3">
      <c r="O86" s="14"/>
      <c r="P86" s="14"/>
      <c r="Q86" s="14" t="e">
        <f>VLOOKUP(Q85,P78:Q84,2)</f>
        <v>#N/A</v>
      </c>
      <c r="R86" s="14"/>
      <c r="S86" s="34"/>
      <c r="T86" s="34"/>
    </row>
    <row r="87" spans="2:20" ht="14.4" customHeight="1" x14ac:dyDescent="0.3">
      <c r="O87" s="14"/>
      <c r="P87" s="14"/>
      <c r="Q87" s="14"/>
      <c r="R87" s="14"/>
      <c r="S87" s="105"/>
      <c r="T87" s="105"/>
    </row>
    <row r="88" spans="2:20" ht="14.4" customHeight="1" x14ac:dyDescent="0.3">
      <c r="O88" s="14"/>
      <c r="P88" s="14"/>
      <c r="Q88" s="14"/>
      <c r="R88" s="14"/>
      <c r="S88" s="105"/>
      <c r="T88" s="105"/>
    </row>
    <row r="89" spans="2:20" ht="14.4" customHeight="1" x14ac:dyDescent="0.3">
      <c r="O89" s="105"/>
      <c r="P89" s="105"/>
      <c r="Q89" s="105"/>
      <c r="R89" s="105"/>
      <c r="S89" s="105"/>
      <c r="T89" s="105"/>
    </row>
    <row r="90" spans="2:20" ht="14.4" customHeight="1" x14ac:dyDescent="0.3">
      <c r="O90" s="105"/>
      <c r="P90" s="105"/>
      <c r="Q90" s="105"/>
      <c r="R90" s="105"/>
      <c r="S90" s="105"/>
      <c r="T90" s="105"/>
    </row>
    <row r="91" spans="2:20" ht="14.4" customHeight="1" x14ac:dyDescent="0.3">
      <c r="O91" s="105"/>
      <c r="P91" s="105"/>
      <c r="Q91" s="105"/>
      <c r="R91" s="105"/>
      <c r="S91" s="105"/>
      <c r="T91" s="105"/>
    </row>
    <row r="92" spans="2:20" ht="14.4" customHeight="1" x14ac:dyDescent="0.3">
      <c r="O92" s="105"/>
      <c r="P92" s="105"/>
      <c r="Q92" s="105"/>
      <c r="R92" s="105"/>
      <c r="S92" s="105"/>
      <c r="T92" s="105"/>
    </row>
    <row r="93" spans="2:20" ht="14.4" customHeight="1" x14ac:dyDescent="0.3">
      <c r="O93" s="105"/>
      <c r="P93" s="105"/>
      <c r="Q93" s="105"/>
      <c r="R93" s="105"/>
      <c r="S93" s="105"/>
      <c r="T93" s="105"/>
    </row>
    <row r="94" spans="2:20" ht="14.4" customHeight="1" x14ac:dyDescent="0.3">
      <c r="O94" s="105"/>
      <c r="P94" s="105"/>
      <c r="Q94" s="105"/>
      <c r="R94" s="105"/>
      <c r="S94" s="105"/>
      <c r="T94" s="105"/>
    </row>
    <row r="95" spans="2:20" ht="14.4" customHeight="1" x14ac:dyDescent="0.3">
      <c r="O95" s="105"/>
      <c r="P95" s="105"/>
      <c r="Q95" s="105"/>
      <c r="R95" s="105"/>
      <c r="S95" s="105"/>
      <c r="T95" s="105"/>
    </row>
    <row r="96" spans="2:20" ht="14.4" customHeight="1" x14ac:dyDescent="0.3">
      <c r="O96" s="105"/>
      <c r="P96" s="105"/>
      <c r="Q96" s="105"/>
      <c r="R96" s="105"/>
      <c r="S96" s="105"/>
      <c r="T96" s="105"/>
    </row>
  </sheetData>
  <mergeCells count="5">
    <mergeCell ref="B18:B19"/>
    <mergeCell ref="D21:E21"/>
    <mergeCell ref="J14:J15"/>
    <mergeCell ref="D22:K22"/>
    <mergeCell ref="Q76:Q77"/>
  </mergeCells>
  <conditionalFormatting sqref="F21">
    <cfRule type="cellIs" dxfId="11" priority="1" operator="equal">
      <formula>"YES"</formula>
    </cfRule>
    <cfRule type="cellIs" dxfId="10" priority="2" operator="equal">
      <formula>"NO"</formula>
    </cfRule>
  </conditionalFormatting>
  <dataValidations count="2">
    <dataValidation type="list" allowBlank="1" showInputMessage="1" showErrorMessage="1" sqref="C10:F10 C13:C16" xr:uid="{00000000-0002-0000-0300-000000000000}">
      <formula1>"1,2,3,4,5,6,7,8,9"</formula1>
    </dataValidation>
    <dataValidation type="list" allowBlank="1" showInputMessage="1" showErrorMessage="1" sqref="C5 C7" xr:uid="{00000000-0002-0000-0300-000001000000}">
      <formula1>$C$3:$F$3</formula1>
    </dataValidation>
  </dataValidation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S118"/>
  <sheetViews>
    <sheetView tabSelected="1" topLeftCell="A4" zoomScale="79" zoomScaleNormal="100" workbookViewId="0">
      <selection activeCell="C15" sqref="C15"/>
    </sheetView>
  </sheetViews>
  <sheetFormatPr defaultColWidth="8.88671875" defaultRowHeight="14.4" customHeight="1" x14ac:dyDescent="0.3"/>
  <cols>
    <col min="1" max="1" width="8.88671875" style="72"/>
    <col min="2" max="2" width="19.33203125" style="72" customWidth="1"/>
    <col min="3" max="7" width="11.44140625" style="72" customWidth="1"/>
    <col min="8" max="8" width="8.88671875" style="72"/>
    <col min="9" max="13" width="11.5546875" style="72" bestFit="1" customWidth="1"/>
    <col min="14" max="16384" width="8.88671875" style="72"/>
  </cols>
  <sheetData>
    <row r="2" spans="2:14" ht="14.4" customHeight="1" x14ac:dyDescent="0.3">
      <c r="B2" s="23" t="s">
        <v>28</v>
      </c>
      <c r="C2" s="70" t="s">
        <v>5</v>
      </c>
      <c r="D2" s="70" t="s">
        <v>6</v>
      </c>
      <c r="E2" s="70" t="s">
        <v>7</v>
      </c>
      <c r="F2" s="70" t="s">
        <v>8</v>
      </c>
      <c r="G2" s="70" t="s">
        <v>9</v>
      </c>
    </row>
    <row r="3" spans="2:14" ht="14.4" customHeight="1" x14ac:dyDescent="0.3">
      <c r="B3" s="23" t="s">
        <v>16</v>
      </c>
      <c r="C3" s="2" t="s">
        <v>84</v>
      </c>
      <c r="D3" s="2" t="s">
        <v>85</v>
      </c>
      <c r="E3" s="2" t="s">
        <v>86</v>
      </c>
      <c r="F3" s="2" t="s">
        <v>87</v>
      </c>
      <c r="G3" s="2" t="s">
        <v>88</v>
      </c>
    </row>
    <row r="5" spans="2:14" ht="14.4" customHeight="1" x14ac:dyDescent="0.3">
      <c r="B5" s="23" t="s">
        <v>15</v>
      </c>
      <c r="C5" s="2" t="s">
        <v>84</v>
      </c>
    </row>
    <row r="7" spans="2:14" ht="14.4" customHeight="1" x14ac:dyDescent="0.3">
      <c r="B7" s="23" t="s">
        <v>17</v>
      </c>
      <c r="C7" s="2" t="s">
        <v>88</v>
      </c>
    </row>
    <row r="9" spans="2:14" ht="14.4" customHeight="1" x14ac:dyDescent="0.3">
      <c r="B9" s="74" t="s">
        <v>4</v>
      </c>
      <c r="C9" s="75" t="str">
        <f>IF(C$3="",C$2,C$3)</f>
        <v>charging infrastructure</v>
      </c>
      <c r="D9" s="75" t="str">
        <f t="shared" ref="D9:G9" si="0">IF(D$3="",D$2,D$3)</f>
        <v>charging time</v>
      </c>
      <c r="E9" s="75" t="str">
        <f t="shared" si="0"/>
        <v>vehicle range</v>
      </c>
      <c r="F9" s="75" t="str">
        <f t="shared" si="0"/>
        <v>upfront cost</v>
      </c>
      <c r="G9" s="75" t="str">
        <f t="shared" si="0"/>
        <v>others</v>
      </c>
    </row>
    <row r="10" spans="2:14" ht="14.4" customHeight="1" x14ac:dyDescent="0.3">
      <c r="B10" s="75" t="str">
        <f>C5</f>
        <v>charging infrastructure</v>
      </c>
      <c r="C10" s="2">
        <v>1</v>
      </c>
      <c r="D10" s="2">
        <v>2</v>
      </c>
      <c r="E10" s="2">
        <v>3</v>
      </c>
      <c r="F10" s="2">
        <v>2</v>
      </c>
      <c r="G10" s="2">
        <v>7</v>
      </c>
      <c r="N10" s="97"/>
    </row>
    <row r="11" spans="2:14" ht="14.4" customHeight="1" x14ac:dyDescent="0.3">
      <c r="C11" s="77"/>
      <c r="D11" s="77"/>
      <c r="E11" s="77"/>
      <c r="F11" s="77"/>
      <c r="G11" s="77"/>
      <c r="N11" s="105"/>
    </row>
    <row r="12" spans="2:14" ht="14.4" customHeight="1" x14ac:dyDescent="0.3">
      <c r="B12" s="75" t="s">
        <v>18</v>
      </c>
      <c r="C12" s="75" t="str">
        <f>C7</f>
        <v>others</v>
      </c>
      <c r="D12" s="79"/>
      <c r="E12" s="79"/>
      <c r="F12" s="79"/>
      <c r="G12" s="79"/>
    </row>
    <row r="13" spans="2:14" ht="14.4" customHeight="1" x14ac:dyDescent="0.3">
      <c r="B13" s="75" t="str">
        <f>IF(C$3="",C$2,C$3)</f>
        <v>charging infrastructure</v>
      </c>
      <c r="C13" s="2">
        <v>7</v>
      </c>
    </row>
    <row r="14" spans="2:14" ht="14.4" customHeight="1" x14ac:dyDescent="0.3">
      <c r="B14" s="80" t="str">
        <f>IF(D$3="",D$2,D$3)</f>
        <v>charging time</v>
      </c>
      <c r="C14" s="2">
        <v>4</v>
      </c>
      <c r="D14" s="69"/>
      <c r="E14" s="69"/>
      <c r="F14" s="69"/>
      <c r="G14" s="69"/>
    </row>
    <row r="15" spans="2:14" ht="14.4" customHeight="1" x14ac:dyDescent="0.3">
      <c r="B15" s="80" t="str">
        <f>IF(E$3="",E$2,E$3)</f>
        <v>vehicle range</v>
      </c>
      <c r="C15" s="2">
        <v>3</v>
      </c>
      <c r="D15" s="69"/>
      <c r="E15" s="69"/>
      <c r="F15" s="69"/>
      <c r="G15" s="81"/>
    </row>
    <row r="16" spans="2:14" ht="14.4" customHeight="1" x14ac:dyDescent="0.3">
      <c r="B16" s="80" t="str">
        <f>IF(F$3="",F$2,F$3)</f>
        <v>upfront cost</v>
      </c>
      <c r="C16" s="2">
        <v>6</v>
      </c>
      <c r="D16" s="69"/>
      <c r="E16" s="69"/>
      <c r="F16" s="69"/>
      <c r="G16" s="69"/>
    </row>
    <row r="17" spans="1:17" ht="14.4" customHeight="1" x14ac:dyDescent="0.3">
      <c r="B17" s="80" t="str">
        <f>IF(G$3="",G$2,G$3)</f>
        <v>others</v>
      </c>
      <c r="C17" s="2">
        <v>1</v>
      </c>
      <c r="D17" s="69"/>
      <c r="E17" s="69"/>
      <c r="F17" s="69"/>
      <c r="G17" s="69"/>
    </row>
    <row r="18" spans="1:17" ht="14.4" customHeight="1" x14ac:dyDescent="0.3">
      <c r="B18" s="79"/>
      <c r="C18" s="69"/>
    </row>
    <row r="19" spans="1:17" ht="14.4" customHeight="1" x14ac:dyDescent="0.3">
      <c r="B19" s="134" t="s">
        <v>1</v>
      </c>
      <c r="C19" s="23" t="str">
        <f>C9</f>
        <v>charging infrastructure</v>
      </c>
      <c r="D19" s="23" t="str">
        <f t="shared" ref="D19:G19" si="1">D9</f>
        <v>charging time</v>
      </c>
      <c r="E19" s="23" t="str">
        <f t="shared" si="1"/>
        <v>vehicle range</v>
      </c>
      <c r="F19" s="23" t="str">
        <f t="shared" si="1"/>
        <v>upfront cost</v>
      </c>
      <c r="G19" s="23" t="str">
        <f t="shared" si="1"/>
        <v>others</v>
      </c>
    </row>
    <row r="20" spans="1:17" ht="14.4" customHeight="1" x14ac:dyDescent="0.3">
      <c r="B20" s="135"/>
      <c r="C20" s="82">
        <v>0.37642585551330804</v>
      </c>
      <c r="D20" s="82">
        <v>0.21673003802281357</v>
      </c>
      <c r="E20" s="82">
        <v>0.14448669201520911</v>
      </c>
      <c r="F20" s="82">
        <v>0.21673003802281354</v>
      </c>
      <c r="G20" s="82">
        <v>4.5627376425855508E-2</v>
      </c>
    </row>
    <row r="21" spans="1:17" s="69" customFormat="1" ht="14.4" customHeight="1" x14ac:dyDescent="0.3">
      <c r="B21" s="34"/>
      <c r="C21" s="98"/>
      <c r="D21" s="98"/>
      <c r="Q21" s="72"/>
    </row>
    <row r="22" spans="1:17" s="69" customFormat="1" ht="14.4" customHeight="1" x14ac:dyDescent="0.3">
      <c r="B22" s="14" t="s">
        <v>0</v>
      </c>
      <c r="C22" s="14">
        <v>5.7034220532319373E-2</v>
      </c>
      <c r="D22" s="34"/>
      <c r="E22" s="136"/>
      <c r="F22" s="136"/>
      <c r="Q22" s="72"/>
    </row>
    <row r="23" spans="1:17" ht="14.4" customHeight="1" x14ac:dyDescent="0.3">
      <c r="B23" s="75" t="s">
        <v>64</v>
      </c>
      <c r="C23" s="88">
        <f>IFERROR(MAX(C103:G103),"")</f>
        <v>0.11904761904761904</v>
      </c>
      <c r="D23" s="104" t="str">
        <f>IF(C23&lt;C24, "The pairwise comparison consistency level is acceptable", "The pairwise comparison consistency level is not acceptable")</f>
        <v>The pairwise comparison consistency level is acceptable</v>
      </c>
      <c r="E23" s="104"/>
      <c r="F23" s="104"/>
      <c r="G23" s="104"/>
      <c r="H23" s="104"/>
    </row>
    <row r="24" spans="1:17" ht="14.4" customHeight="1" x14ac:dyDescent="0.3">
      <c r="B24" s="74" t="s">
        <v>67</v>
      </c>
      <c r="C24" s="75">
        <f>IFERROR(N107,"")</f>
        <v>0.28189999999999998</v>
      </c>
      <c r="D24" s="95"/>
      <c r="E24" s="95"/>
      <c r="F24" s="95"/>
      <c r="G24" s="95"/>
      <c r="H24" s="95"/>
    </row>
    <row r="25" spans="1:17" s="69" customFormat="1" ht="14.4" customHeight="1" x14ac:dyDescent="0.3">
      <c r="B25" s="24"/>
      <c r="C25" s="24"/>
      <c r="D25" s="24"/>
      <c r="E25" s="24"/>
      <c r="F25" s="24"/>
      <c r="G25" s="24"/>
      <c r="H25" s="24"/>
    </row>
    <row r="26" spans="1:17" ht="14.4" customHeight="1" x14ac:dyDescent="0.3">
      <c r="A26" s="105"/>
      <c r="B26" s="14" t="s">
        <v>14</v>
      </c>
      <c r="C26" s="14">
        <f>SUM(C20:G20)</f>
        <v>0.99999999999999978</v>
      </c>
      <c r="D26" s="14"/>
      <c r="E26" s="14"/>
      <c r="F26" s="14"/>
      <c r="G26" s="14"/>
      <c r="H26" s="25"/>
    </row>
    <row r="27" spans="1:17" ht="14.4" customHeight="1" x14ac:dyDescent="0.3">
      <c r="A27" s="105"/>
      <c r="B27" s="14"/>
      <c r="C27" s="14"/>
      <c r="D27" s="14"/>
      <c r="E27" s="14"/>
      <c r="F27" s="14"/>
      <c r="G27" s="14"/>
      <c r="H27" s="25"/>
    </row>
    <row r="28" spans="1:17" ht="14.4" customHeight="1" x14ac:dyDescent="0.3">
      <c r="A28" s="105"/>
      <c r="B28" s="14" t="s">
        <v>2</v>
      </c>
      <c r="C28" s="14">
        <f>IF($C$10=1,$C$20,IF($D$10=1,$D$20,IF($E$10=1,$E$20,IF($F$10=1,$F$20,IF($G$10=1,$G$20)))))-C10*C20</f>
        <v>0</v>
      </c>
      <c r="D28" s="14">
        <f>IF($C$10=1,$C$20,IF($D$10=1,$D$20,IF($E$10=1,$E$20,IF($F$10=1,$F$20,IF($G$10=1,$G$20)))))-D10*D20</f>
        <v>-5.7034220532319102E-2</v>
      </c>
      <c r="E28" s="14">
        <f>IF($C$10=1,$C$20,IF($D$10=1,$D$20,IF($E$10=1,$E$20,IF($F$10=1,$F$20,IF($G$10=1,$G$20)))))-E10*E20</f>
        <v>-5.7034220532319269E-2</v>
      </c>
      <c r="F28" s="14">
        <f>IF($C$10=1,$C$20,IF($D$10=1,$D$20,IF($E$10=1,$E$20,IF($F$10=1,$F$20,IF($G$10=1,$G$20)))))-F10*F20</f>
        <v>-5.7034220532319047E-2</v>
      </c>
      <c r="G28" s="14">
        <f>IF($C$10=1,$C$20,IF($D$10=1,$D$20,IF($E$10=1,$E$20,IF($F$10=1,$F$20,IF($G$10=1,$G$20)))))-G10*G20</f>
        <v>5.7034220532319491E-2</v>
      </c>
      <c r="H28" s="25"/>
    </row>
    <row r="29" spans="1:17" ht="14.4" customHeight="1" x14ac:dyDescent="0.3">
      <c r="A29" s="105"/>
      <c r="B29" s="14"/>
      <c r="C29" s="14">
        <f>-C28</f>
        <v>0</v>
      </c>
      <c r="D29" s="14">
        <f t="shared" ref="D29:F29" si="2">-D28</f>
        <v>5.7034220532319102E-2</v>
      </c>
      <c r="E29" s="14">
        <f t="shared" si="2"/>
        <v>5.7034220532319269E-2</v>
      </c>
      <c r="F29" s="14">
        <f t="shared" si="2"/>
        <v>5.7034220532319047E-2</v>
      </c>
      <c r="G29" s="14">
        <f>-G28</f>
        <v>-5.7034220532319491E-2</v>
      </c>
      <c r="H29" s="25"/>
    </row>
    <row r="30" spans="1:17" ht="14.4" customHeight="1" x14ac:dyDescent="0.3">
      <c r="A30" s="105"/>
      <c r="B30" s="14"/>
      <c r="C30" s="14"/>
      <c r="D30" s="14"/>
      <c r="E30" s="14"/>
      <c r="F30" s="14"/>
      <c r="G30" s="14"/>
      <c r="H30" s="25"/>
    </row>
    <row r="31" spans="1:17" ht="14.4" customHeight="1" x14ac:dyDescent="0.3">
      <c r="B31" s="14" t="s">
        <v>3</v>
      </c>
      <c r="C31" s="14">
        <f>C20-$C13*IF($C$13=1,$C$20,IF($C$14=1,$D$20,IF($C$15=1,$E$20,IF($C$16=1,$F$20,IF($C$17=1,$G$20)))))</f>
        <v>5.7034220532319491E-2</v>
      </c>
      <c r="D31" s="14">
        <f>D20-$C14*IF($C$13=1,$C$20,IF($C$14=1,$D$20,IF($C$15=1,$E$20,IF($C$16=1,$F$20,IF($C$17=1,$G$20)))))</f>
        <v>3.4220532319391539E-2</v>
      </c>
      <c r="E31" s="14">
        <f>E20-$C15*IF($C$13=1,$C$20,IF($C$14=1,$D$20,IF($C$15=1,$E$20,IF($C$16=1,$F$20,IF($C$17=1,$G$20)))))</f>
        <v>7.604562737642595E-3</v>
      </c>
      <c r="F31" s="14">
        <f>F20-$C16*IF($C$13=1,$C$20,IF($C$14=1,$D$20,IF($C$15=1,$E$20,IF($C$16=1,$F$20,IF($C$17=1,$G$20)))))</f>
        <v>-5.7034220532319491E-2</v>
      </c>
      <c r="G31" s="14">
        <f>G20-$C17*IF($C$13=1,$C$20,IF($C$14=1,$D$20,IF($C$15=1,$E$20,IF($C$16=1,$F$20,IF($C$17=1,$G$20)))))</f>
        <v>0</v>
      </c>
      <c r="H31" s="25"/>
    </row>
    <row r="32" spans="1:17" ht="14.4" customHeight="1" x14ac:dyDescent="0.3">
      <c r="B32" s="14"/>
      <c r="C32" s="14">
        <f>-C31</f>
        <v>-5.7034220532319491E-2</v>
      </c>
      <c r="D32" s="14">
        <f>-D31</f>
        <v>-3.4220532319391539E-2</v>
      </c>
      <c r="E32" s="14">
        <f t="shared" ref="E32:G32" si="3">-E31</f>
        <v>-7.604562737642595E-3</v>
      </c>
      <c r="F32" s="14">
        <f t="shared" si="3"/>
        <v>5.7034220532319491E-2</v>
      </c>
      <c r="G32" s="14">
        <f t="shared" si="3"/>
        <v>0</v>
      </c>
      <c r="H32" s="25"/>
    </row>
    <row r="33" spans="2:8" ht="14.4" customHeight="1" x14ac:dyDescent="0.3">
      <c r="B33" s="25"/>
      <c r="C33" s="25"/>
      <c r="D33" s="25"/>
      <c r="E33" s="25"/>
      <c r="F33" s="25"/>
      <c r="G33" s="25"/>
      <c r="H33" s="25"/>
    </row>
    <row r="34" spans="2:8" ht="14.4" customHeight="1" x14ac:dyDescent="0.3">
      <c r="B34" s="25"/>
      <c r="C34" s="25"/>
      <c r="D34" s="25"/>
      <c r="E34" s="25"/>
      <c r="F34" s="25"/>
      <c r="G34" s="25"/>
      <c r="H34" s="25"/>
    </row>
    <row r="35" spans="2:8" ht="14.4" customHeight="1" x14ac:dyDescent="0.3">
      <c r="B35" s="108"/>
      <c r="C35" s="108"/>
      <c r="D35" s="108"/>
      <c r="E35" s="108"/>
      <c r="F35" s="108"/>
      <c r="G35" s="108"/>
      <c r="H35" s="108"/>
    </row>
    <row r="36" spans="2:8" ht="14.4" customHeight="1" x14ac:dyDescent="0.3">
      <c r="B36" s="105"/>
      <c r="C36" s="105"/>
      <c r="D36" s="105"/>
      <c r="E36" s="105"/>
      <c r="F36" s="105"/>
      <c r="G36" s="105"/>
      <c r="H36" s="105"/>
    </row>
    <row r="37" spans="2:8" ht="14.4" customHeight="1" x14ac:dyDescent="0.3">
      <c r="B37" s="105"/>
      <c r="C37" s="105"/>
      <c r="D37" s="105"/>
      <c r="E37" s="105"/>
      <c r="F37" s="105"/>
      <c r="G37" s="105"/>
      <c r="H37" s="105"/>
    </row>
    <row r="38" spans="2:8" ht="14.4" customHeight="1" x14ac:dyDescent="0.3">
      <c r="B38" s="105"/>
      <c r="C38" s="105"/>
      <c r="D38" s="105"/>
      <c r="E38" s="105"/>
      <c r="F38" s="105"/>
      <c r="G38" s="105"/>
      <c r="H38" s="105"/>
    </row>
    <row r="39" spans="2:8" ht="14.4" customHeight="1" x14ac:dyDescent="0.3">
      <c r="B39" s="105"/>
      <c r="C39" s="105"/>
      <c r="D39" s="105"/>
      <c r="E39" s="105"/>
      <c r="F39" s="105"/>
      <c r="G39" s="105"/>
      <c r="H39" s="105"/>
    </row>
    <row r="40" spans="2:8" ht="14.4" customHeight="1" x14ac:dyDescent="0.3">
      <c r="B40" s="105"/>
      <c r="C40" s="105"/>
      <c r="D40" s="105"/>
      <c r="E40" s="105"/>
      <c r="F40" s="105"/>
      <c r="G40" s="105"/>
      <c r="H40" s="105"/>
    </row>
    <row r="41" spans="2:8" ht="14.4" customHeight="1" x14ac:dyDescent="0.3">
      <c r="B41" s="105"/>
      <c r="C41" s="105"/>
      <c r="D41" s="105"/>
      <c r="E41" s="105"/>
      <c r="F41" s="105"/>
      <c r="G41" s="105"/>
      <c r="H41" s="105"/>
    </row>
    <row r="42" spans="2:8" ht="14.4" customHeight="1" x14ac:dyDescent="0.3">
      <c r="B42" s="105"/>
      <c r="C42" s="105"/>
      <c r="D42" s="105"/>
      <c r="E42" s="105"/>
      <c r="F42" s="105"/>
      <c r="G42" s="105"/>
      <c r="H42" s="105"/>
    </row>
    <row r="43" spans="2:8" ht="14.4" customHeight="1" x14ac:dyDescent="0.3">
      <c r="B43" s="105"/>
      <c r="C43" s="105"/>
      <c r="D43" s="105"/>
      <c r="E43" s="105"/>
      <c r="F43" s="105"/>
      <c r="G43" s="105"/>
      <c r="H43" s="105"/>
    </row>
    <row r="44" spans="2:8" ht="14.4" customHeight="1" x14ac:dyDescent="0.3">
      <c r="B44" s="105"/>
      <c r="C44" s="105"/>
      <c r="D44" s="105"/>
      <c r="E44" s="105"/>
      <c r="F44" s="105"/>
      <c r="G44" s="105"/>
      <c r="H44" s="105"/>
    </row>
    <row r="94" spans="12:17" ht="14.4" customHeight="1" x14ac:dyDescent="0.3">
      <c r="L94" s="71"/>
      <c r="M94" s="71"/>
      <c r="N94" s="71"/>
      <c r="O94" s="71"/>
    </row>
    <row r="95" spans="12:17" ht="14.4" customHeight="1" x14ac:dyDescent="0.3">
      <c r="L95" s="71"/>
      <c r="M95" s="71"/>
      <c r="N95" s="71"/>
      <c r="O95" s="71"/>
    </row>
    <row r="96" spans="12:17" ht="14.4" customHeight="1" x14ac:dyDescent="0.3">
      <c r="L96" s="14"/>
      <c r="M96" s="14"/>
      <c r="N96" s="14"/>
      <c r="O96" s="14"/>
      <c r="P96" s="105"/>
      <c r="Q96" s="105"/>
    </row>
    <row r="97" spans="2:19" ht="14.4" customHeight="1" x14ac:dyDescent="0.3">
      <c r="L97" s="14"/>
      <c r="M97" s="100" t="s">
        <v>65</v>
      </c>
      <c r="N97" s="137">
        <v>5</v>
      </c>
      <c r="O97" s="14"/>
      <c r="P97" s="105"/>
      <c r="Q97" s="105"/>
    </row>
    <row r="98" spans="2:19" ht="14.4" customHeight="1" x14ac:dyDescent="0.3">
      <c r="L98" s="14"/>
      <c r="M98" s="101" t="s">
        <v>66</v>
      </c>
      <c r="N98" s="137"/>
      <c r="O98" s="14"/>
      <c r="P98" s="105"/>
      <c r="Q98" s="105"/>
    </row>
    <row r="99" spans="2:19" ht="14.4" customHeight="1" x14ac:dyDescent="0.3">
      <c r="L99" s="14"/>
      <c r="M99" s="99">
        <v>3</v>
      </c>
      <c r="N99" s="99">
        <v>0.16669999999999999</v>
      </c>
      <c r="O99" s="14"/>
      <c r="P99" s="105"/>
      <c r="Q99" s="105"/>
    </row>
    <row r="100" spans="2:19" ht="14.4" customHeight="1" x14ac:dyDescent="0.3">
      <c r="L100" s="14"/>
      <c r="M100" s="99">
        <v>4</v>
      </c>
      <c r="N100" s="99">
        <v>0.1898</v>
      </c>
      <c r="O100" s="14"/>
      <c r="P100" s="105"/>
      <c r="Q100" s="105"/>
    </row>
    <row r="101" spans="2:19" ht="14.4" customHeight="1" x14ac:dyDescent="0.3">
      <c r="L101" s="14"/>
      <c r="M101" s="99">
        <v>5</v>
      </c>
      <c r="N101" s="99">
        <v>0.2306</v>
      </c>
      <c r="O101" s="14"/>
      <c r="P101" s="105"/>
      <c r="Q101" s="105"/>
    </row>
    <row r="102" spans="2:19" ht="14.4" customHeight="1" x14ac:dyDescent="0.3">
      <c r="L102" s="14"/>
      <c r="M102" s="99">
        <v>6</v>
      </c>
      <c r="N102" s="99">
        <v>0.26429999999999998</v>
      </c>
      <c r="O102" s="14"/>
      <c r="P102" s="105"/>
      <c r="Q102" s="105"/>
    </row>
    <row r="103" spans="2:19" ht="14.4" customHeight="1" x14ac:dyDescent="0.3">
      <c r="B103" s="105"/>
      <c r="C103" s="97">
        <f>IF(MAX($C$10:$G$10)=1,0, ABS(C10*C13-MAX($C$10:$G$10))/(MAX($C$10:$G$10)*MAX($C$10:$G$10)-MAX($C$10:$G$10)))</f>
        <v>0</v>
      </c>
      <c r="D103" s="97">
        <f>IF(MAX($C$10:$G$10)=1,0, ABS(D10*C14-MAX($C$10:$G$10))/(MAX($C$10:$G$10)*MAX($C$10:$G$10)-MAX($C$10:$G$10)))</f>
        <v>2.3809523809523808E-2</v>
      </c>
      <c r="E103" s="97">
        <f>IF(MAX($C$10:$G$10)=1,0, ABS(E10*C15-MAX($C$10:$G$10))/(MAX($C$10:$G$10)*MAX($C$10:$G$10)-MAX($C$10:$G$10)))</f>
        <v>4.7619047619047616E-2</v>
      </c>
      <c r="F103" s="97">
        <f>IF(MAX($C$10:$G$10)=1,0, ABS(F10*C16-MAX($C$10:$G$10))/(MAX($C$10:$G$10)*MAX($C$10:$G$10)-MAX($C$10:$G$10)))</f>
        <v>0.11904761904761904</v>
      </c>
      <c r="G103" s="97">
        <f>IF(MAX($C$10:$G$10)=1,0, ABS(G10*C17-MAX($C$10:$G$10))/(MAX($C$10:$G$10)*MAX($C$10:$G$10)-MAX($C$10:$G$10)))</f>
        <v>0</v>
      </c>
      <c r="L103" s="14"/>
      <c r="M103" s="99">
        <v>7</v>
      </c>
      <c r="N103" s="99">
        <v>0.28189999999999998</v>
      </c>
      <c r="O103" s="14"/>
      <c r="P103" s="105"/>
      <c r="Q103" s="105"/>
    </row>
    <row r="104" spans="2:19" ht="14.4" customHeight="1" x14ac:dyDescent="0.3">
      <c r="B104" s="105"/>
      <c r="C104" s="105"/>
      <c r="D104" s="105"/>
      <c r="E104" s="105"/>
      <c r="F104" s="105"/>
      <c r="G104" s="105"/>
      <c r="L104" s="14"/>
      <c r="M104" s="99">
        <v>8</v>
      </c>
      <c r="N104" s="99">
        <v>0.29580000000000001</v>
      </c>
      <c r="O104" s="14"/>
      <c r="P104" s="105"/>
      <c r="Q104" s="105"/>
    </row>
    <row r="105" spans="2:19" ht="14.4" customHeight="1" x14ac:dyDescent="0.3">
      <c r="L105" s="102"/>
      <c r="M105" s="102">
        <v>9</v>
      </c>
      <c r="N105" s="99">
        <v>0.30620000000000003</v>
      </c>
      <c r="O105" s="14"/>
      <c r="P105" s="105"/>
      <c r="Q105" s="105"/>
    </row>
    <row r="106" spans="2:19" ht="14.4" customHeight="1" x14ac:dyDescent="0.3">
      <c r="L106" s="14"/>
      <c r="M106" s="14"/>
      <c r="N106" s="14">
        <f>MAX(C10:G10)</f>
        <v>7</v>
      </c>
      <c r="O106" s="14"/>
      <c r="P106" s="105"/>
      <c r="Q106" s="105"/>
    </row>
    <row r="107" spans="2:19" ht="14.4" customHeight="1" x14ac:dyDescent="0.3">
      <c r="L107" s="14"/>
      <c r="M107" s="14"/>
      <c r="N107" s="14">
        <f>VLOOKUP(N106,M99:N105,2)</f>
        <v>0.28189999999999998</v>
      </c>
      <c r="O107" s="14"/>
      <c r="P107" s="34"/>
      <c r="Q107" s="34"/>
      <c r="R107" s="69"/>
      <c r="S107" s="69"/>
    </row>
    <row r="108" spans="2:19" ht="14.4" customHeight="1" x14ac:dyDescent="0.3">
      <c r="L108" s="27"/>
      <c r="M108" s="105"/>
      <c r="N108" s="105"/>
      <c r="O108" s="105"/>
      <c r="P108" s="105"/>
      <c r="Q108" s="105"/>
    </row>
    <row r="109" spans="2:19" ht="14.4" customHeight="1" x14ac:dyDescent="0.3">
      <c r="L109" s="27"/>
      <c r="M109" s="105"/>
      <c r="N109" s="105"/>
      <c r="O109" s="105"/>
      <c r="P109" s="105"/>
      <c r="Q109" s="105"/>
    </row>
    <row r="110" spans="2:19" ht="14.4" customHeight="1" x14ac:dyDescent="0.3">
      <c r="L110" s="27"/>
      <c r="M110" s="105"/>
      <c r="N110" s="105"/>
      <c r="O110" s="105"/>
      <c r="P110" s="105"/>
      <c r="Q110" s="105"/>
    </row>
    <row r="111" spans="2:19" ht="14.4" customHeight="1" x14ac:dyDescent="0.3">
      <c r="L111" s="27"/>
      <c r="M111" s="105"/>
      <c r="N111" s="105"/>
      <c r="O111" s="105"/>
      <c r="P111" s="105"/>
      <c r="Q111" s="105"/>
    </row>
    <row r="112" spans="2:19" ht="14.4" customHeight="1" x14ac:dyDescent="0.3">
      <c r="L112" s="27"/>
      <c r="M112" s="105"/>
      <c r="N112" s="105"/>
      <c r="O112" s="105"/>
      <c r="P112" s="105"/>
      <c r="Q112" s="105"/>
    </row>
    <row r="113" spans="12:17" ht="14.4" customHeight="1" x14ac:dyDescent="0.3">
      <c r="L113" s="27"/>
      <c r="M113" s="105"/>
      <c r="N113" s="105"/>
      <c r="O113" s="105"/>
      <c r="P113" s="105"/>
      <c r="Q113" s="105"/>
    </row>
    <row r="114" spans="12:17" ht="14.4" customHeight="1" x14ac:dyDescent="0.3">
      <c r="L114" s="27"/>
      <c r="M114" s="105"/>
      <c r="N114" s="105"/>
      <c r="O114" s="105"/>
      <c r="P114" s="105"/>
      <c r="Q114" s="105"/>
    </row>
    <row r="115" spans="12:17" ht="14.4" customHeight="1" x14ac:dyDescent="0.3">
      <c r="L115" s="27"/>
      <c r="M115" s="105"/>
      <c r="N115" s="105"/>
      <c r="O115" s="105"/>
      <c r="P115" s="105"/>
      <c r="Q115" s="105"/>
    </row>
    <row r="116" spans="12:17" ht="14.4" customHeight="1" x14ac:dyDescent="0.3">
      <c r="L116" s="27"/>
      <c r="M116" s="105"/>
      <c r="N116" s="105"/>
      <c r="O116" s="105"/>
      <c r="P116" s="105"/>
      <c r="Q116" s="105"/>
    </row>
    <row r="117" spans="12:17" ht="14.4" customHeight="1" x14ac:dyDescent="0.3">
      <c r="L117" s="105"/>
      <c r="M117" s="105"/>
      <c r="N117" s="105"/>
      <c r="O117" s="105"/>
      <c r="P117" s="105"/>
      <c r="Q117" s="105"/>
    </row>
    <row r="118" spans="12:17" ht="14.4" customHeight="1" x14ac:dyDescent="0.3">
      <c r="L118" s="105"/>
      <c r="M118" s="105"/>
      <c r="N118" s="105"/>
      <c r="O118" s="105"/>
      <c r="P118" s="105"/>
      <c r="Q118" s="105"/>
    </row>
  </sheetData>
  <mergeCells count="3">
    <mergeCell ref="B19:B20"/>
    <mergeCell ref="E22:F22"/>
    <mergeCell ref="N97:N98"/>
  </mergeCells>
  <conditionalFormatting sqref="G22">
    <cfRule type="cellIs" dxfId="9" priority="1" operator="equal">
      <formula>"YES"</formula>
    </cfRule>
    <cfRule type="cellIs" dxfId="8" priority="2" operator="equal">
      <formula>"NO"</formula>
    </cfRule>
  </conditionalFormatting>
  <dataValidations count="2">
    <dataValidation type="list" allowBlank="1" showInputMessage="1" showErrorMessage="1" sqref="C10:G10 C13:C17" xr:uid="{00000000-0002-0000-0400-000000000000}">
      <formula1>"1,2,3,4,5,6,7,8,9"</formula1>
    </dataValidation>
    <dataValidation type="list" allowBlank="1" showInputMessage="1" showErrorMessage="1" sqref="C5 C7" xr:uid="{00000000-0002-0000-0400-000001000000}">
      <formula1>$C$3:$G$3</formula1>
    </dataValidation>
  </dataValidations>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Y94"/>
  <sheetViews>
    <sheetView zoomScaleNormal="100" workbookViewId="0">
      <selection activeCell="C26" sqref="C26"/>
    </sheetView>
  </sheetViews>
  <sheetFormatPr defaultColWidth="8.88671875" defaultRowHeight="14.4" customHeight="1" x14ac:dyDescent="0.3"/>
  <cols>
    <col min="1" max="1" width="8.88671875" style="3"/>
    <col min="2" max="2" width="19.33203125" style="3" customWidth="1"/>
    <col min="3" max="3" width="11.44140625" style="3" customWidth="1"/>
    <col min="4" max="8" width="11.44140625" style="9" customWidth="1"/>
    <col min="9" max="25" width="8.88671875" style="9"/>
    <col min="26" max="16384" width="8.88671875" style="3"/>
  </cols>
  <sheetData>
    <row r="1" spans="2:11" ht="14.4" customHeight="1" x14ac:dyDescent="0.3">
      <c r="D1" s="15"/>
      <c r="E1" s="15"/>
      <c r="F1" s="15"/>
      <c r="G1" s="15"/>
      <c r="H1" s="15"/>
      <c r="I1" s="15"/>
      <c r="J1" s="15"/>
      <c r="K1" s="15"/>
    </row>
    <row r="2" spans="2:11" ht="14.4" customHeight="1" x14ac:dyDescent="0.3">
      <c r="B2" s="5" t="s">
        <v>34</v>
      </c>
      <c r="C2" s="6" t="s">
        <v>5</v>
      </c>
      <c r="D2" s="7" t="s">
        <v>6</v>
      </c>
      <c r="E2" s="7" t="s">
        <v>7</v>
      </c>
      <c r="F2" s="7" t="s">
        <v>8</v>
      </c>
      <c r="G2" s="7" t="s">
        <v>9</v>
      </c>
      <c r="H2" s="7" t="s">
        <v>10</v>
      </c>
      <c r="I2" s="15"/>
      <c r="J2" s="15"/>
      <c r="K2" s="15"/>
    </row>
    <row r="3" spans="2:11" ht="14.4" customHeight="1" x14ac:dyDescent="0.3">
      <c r="B3" s="5" t="s">
        <v>16</v>
      </c>
      <c r="C3" s="2"/>
      <c r="D3" s="120"/>
      <c r="E3" s="120"/>
      <c r="F3" s="120"/>
      <c r="G3" s="120"/>
      <c r="H3" s="120"/>
      <c r="I3" s="15"/>
      <c r="J3" s="15"/>
      <c r="K3" s="15"/>
    </row>
    <row r="4" spans="2:11" ht="14.4" customHeight="1" x14ac:dyDescent="0.3">
      <c r="D4" s="15"/>
      <c r="E4" s="15"/>
      <c r="F4" s="15"/>
      <c r="G4" s="15"/>
      <c r="H4" s="15"/>
      <c r="I4" s="15"/>
      <c r="J4" s="15"/>
      <c r="K4" s="15"/>
    </row>
    <row r="5" spans="2:11" ht="14.4" customHeight="1" x14ac:dyDescent="0.3">
      <c r="B5" s="5" t="s">
        <v>15</v>
      </c>
      <c r="C5" s="2"/>
      <c r="D5" s="15"/>
      <c r="E5" s="15"/>
      <c r="F5" s="15"/>
      <c r="G5" s="15"/>
      <c r="H5" s="15"/>
      <c r="I5" s="15"/>
      <c r="J5" s="15"/>
      <c r="K5" s="15"/>
    </row>
    <row r="6" spans="2:11" ht="14.4" customHeight="1" x14ac:dyDescent="0.3">
      <c r="D6" s="15"/>
      <c r="E6" s="15"/>
      <c r="F6" s="15"/>
      <c r="G6" s="15"/>
      <c r="H6" s="15"/>
      <c r="I6" s="15"/>
      <c r="J6" s="15"/>
      <c r="K6" s="15"/>
    </row>
    <row r="7" spans="2:11" ht="14.4" customHeight="1" x14ac:dyDescent="0.3">
      <c r="B7" s="5" t="s">
        <v>17</v>
      </c>
      <c r="C7" s="2"/>
      <c r="D7" s="15"/>
      <c r="E7" s="15"/>
      <c r="F7" s="15"/>
      <c r="G7" s="15"/>
      <c r="H7" s="15"/>
      <c r="I7" s="15"/>
      <c r="J7" s="15"/>
      <c r="K7" s="15"/>
    </row>
    <row r="8" spans="2:11" ht="14.4" customHeight="1" x14ac:dyDescent="0.3">
      <c r="D8" s="15"/>
      <c r="E8" s="15"/>
      <c r="F8" s="15"/>
      <c r="G8" s="15"/>
      <c r="H8" s="15"/>
      <c r="I8" s="15"/>
      <c r="J8" s="15"/>
      <c r="K8" s="15"/>
    </row>
    <row r="9" spans="2:11" ht="14.4" customHeight="1" x14ac:dyDescent="0.3">
      <c r="B9" s="7" t="s">
        <v>4</v>
      </c>
      <c r="C9" s="8" t="str">
        <f>IF(C$3="",C$2,C$3)</f>
        <v>Criterion 1</v>
      </c>
      <c r="D9" s="8" t="str">
        <f t="shared" ref="D9:H9" si="0">IF(D$3="",D$2,D$3)</f>
        <v>Criterion 2</v>
      </c>
      <c r="E9" s="8" t="str">
        <f t="shared" si="0"/>
        <v>Criterion 3</v>
      </c>
      <c r="F9" s="8" t="str">
        <f t="shared" si="0"/>
        <v>Criterion 4</v>
      </c>
      <c r="G9" s="8" t="str">
        <f t="shared" si="0"/>
        <v>Criterion 5</v>
      </c>
      <c r="H9" s="8" t="str">
        <f t="shared" si="0"/>
        <v>Criterion 6</v>
      </c>
      <c r="I9" s="15"/>
      <c r="J9" s="15"/>
      <c r="K9" s="15"/>
    </row>
    <row r="10" spans="2:11" ht="14.4" customHeight="1" x14ac:dyDescent="0.3">
      <c r="B10" s="8">
        <f>C5</f>
        <v>0</v>
      </c>
      <c r="C10" s="2"/>
      <c r="D10" s="120"/>
      <c r="E10" s="120"/>
      <c r="F10" s="120"/>
      <c r="G10" s="120"/>
      <c r="H10" s="120"/>
      <c r="I10" s="15"/>
      <c r="J10" s="15"/>
      <c r="K10" s="15"/>
    </row>
    <row r="11" spans="2:11" ht="14.4" customHeight="1" x14ac:dyDescent="0.3">
      <c r="C11" s="9"/>
      <c r="D11" s="15"/>
      <c r="E11" s="15"/>
      <c r="F11" s="15"/>
      <c r="G11" s="15"/>
      <c r="H11" s="15"/>
      <c r="I11" s="15"/>
      <c r="J11" s="15"/>
      <c r="K11" s="15"/>
    </row>
    <row r="12" spans="2:11" ht="14.4" customHeight="1" x14ac:dyDescent="0.3">
      <c r="B12" s="8" t="s">
        <v>18</v>
      </c>
      <c r="C12" s="8">
        <f>C7</f>
        <v>0</v>
      </c>
      <c r="D12" s="115"/>
      <c r="E12" s="115"/>
      <c r="F12" s="115"/>
      <c r="G12" s="115"/>
      <c r="H12" s="115"/>
      <c r="I12" s="15"/>
      <c r="J12" s="15"/>
      <c r="K12" s="15"/>
    </row>
    <row r="13" spans="2:11" ht="14.4" customHeight="1" x14ac:dyDescent="0.3">
      <c r="B13" s="8" t="str">
        <f>IF(C$3="",C$2,C$3)</f>
        <v>Criterion 1</v>
      </c>
      <c r="C13" s="2"/>
      <c r="D13" s="15"/>
      <c r="E13" s="15"/>
      <c r="F13" s="15"/>
      <c r="G13" s="15"/>
      <c r="H13" s="15"/>
      <c r="I13" s="15"/>
      <c r="J13" s="15"/>
      <c r="K13" s="15"/>
    </row>
    <row r="14" spans="2:11" ht="14.4" customHeight="1" x14ac:dyDescent="0.3">
      <c r="B14" s="11" t="str">
        <f>IF(D$3="",D$2,D$3)</f>
        <v>Criterion 2</v>
      </c>
      <c r="C14" s="2"/>
      <c r="D14" s="115"/>
      <c r="E14" s="115"/>
      <c r="F14" s="115"/>
      <c r="G14" s="115"/>
      <c r="H14" s="115"/>
      <c r="I14" s="15"/>
      <c r="J14" s="15"/>
      <c r="K14" s="15"/>
    </row>
    <row r="15" spans="2:11" ht="14.4" customHeight="1" x14ac:dyDescent="0.3">
      <c r="B15" s="11" t="str">
        <f>IF(E$3="",E$2,E$3)</f>
        <v>Criterion 3</v>
      </c>
      <c r="C15" s="2"/>
      <c r="D15" s="115"/>
      <c r="E15" s="115"/>
      <c r="F15" s="115"/>
      <c r="G15" s="121"/>
      <c r="H15" s="115"/>
      <c r="I15" s="15"/>
      <c r="J15" s="15"/>
      <c r="K15" s="15"/>
    </row>
    <row r="16" spans="2:11" ht="14.4" customHeight="1" x14ac:dyDescent="0.3">
      <c r="B16" s="11" t="str">
        <f>IF(F$3="",F$2,F$3)</f>
        <v>Criterion 4</v>
      </c>
      <c r="C16" s="2"/>
      <c r="D16" s="115"/>
      <c r="E16" s="115"/>
      <c r="F16" s="115"/>
      <c r="G16" s="115"/>
      <c r="H16" s="115"/>
      <c r="I16" s="15"/>
      <c r="J16" s="15"/>
      <c r="K16" s="15"/>
    </row>
    <row r="17" spans="2:25" ht="14.4" customHeight="1" x14ac:dyDescent="0.3">
      <c r="B17" s="11" t="str">
        <f>IF(G$3="",G$2,G$3)</f>
        <v>Criterion 5</v>
      </c>
      <c r="C17" s="2"/>
      <c r="D17" s="115"/>
      <c r="E17" s="115"/>
      <c r="F17" s="115"/>
      <c r="G17" s="115"/>
      <c r="H17" s="115"/>
      <c r="I17" s="15"/>
      <c r="J17" s="15"/>
      <c r="K17" s="15"/>
    </row>
    <row r="18" spans="2:25" ht="14.4" customHeight="1" x14ac:dyDescent="0.3">
      <c r="B18" s="11" t="str">
        <f>IF(H$3="",H$2,H$3)</f>
        <v>Criterion 6</v>
      </c>
      <c r="C18" s="2"/>
      <c r="D18" s="115"/>
      <c r="E18" s="115"/>
      <c r="F18" s="115"/>
      <c r="G18" s="115"/>
      <c r="H18" s="115"/>
      <c r="I18" s="15"/>
      <c r="J18" s="15"/>
      <c r="K18" s="15"/>
    </row>
    <row r="19" spans="2:25" ht="14.4" customHeight="1" x14ac:dyDescent="0.3">
      <c r="B19" s="10"/>
      <c r="C19" s="18"/>
      <c r="D19" s="15"/>
      <c r="E19" s="15"/>
      <c r="F19" s="15"/>
      <c r="G19" s="15"/>
      <c r="H19" s="15"/>
      <c r="I19" s="15"/>
      <c r="J19" s="15"/>
      <c r="K19" s="15"/>
    </row>
    <row r="20" spans="2:25" ht="14.4" customHeight="1" x14ac:dyDescent="0.3">
      <c r="B20" s="141" t="s">
        <v>1</v>
      </c>
      <c r="C20" s="5" t="str">
        <f>C9</f>
        <v>Criterion 1</v>
      </c>
      <c r="D20" s="8" t="str">
        <f t="shared" ref="D20:H20" si="1">D9</f>
        <v>Criterion 2</v>
      </c>
      <c r="E20" s="8" t="str">
        <f t="shared" si="1"/>
        <v>Criterion 3</v>
      </c>
      <c r="F20" s="8" t="str">
        <f t="shared" si="1"/>
        <v>Criterion 4</v>
      </c>
      <c r="G20" s="8" t="str">
        <f t="shared" si="1"/>
        <v>Criterion 5</v>
      </c>
      <c r="H20" s="8" t="str">
        <f t="shared" si="1"/>
        <v>Criterion 6</v>
      </c>
      <c r="I20" s="15"/>
      <c r="J20" s="15"/>
      <c r="K20" s="15"/>
    </row>
    <row r="21" spans="2:25" ht="14.4" customHeight="1" x14ac:dyDescent="0.3">
      <c r="B21" s="142"/>
      <c r="C21" s="1"/>
      <c r="D21" s="19"/>
      <c r="E21" s="19"/>
      <c r="F21" s="19"/>
      <c r="G21" s="19"/>
      <c r="H21" s="19"/>
      <c r="I21" s="15"/>
      <c r="J21" s="15"/>
      <c r="K21" s="15"/>
    </row>
    <row r="22" spans="2:25" s="18" customFormat="1" ht="14.4" customHeight="1" x14ac:dyDescent="0.3">
      <c r="C22" s="13"/>
      <c r="D22" s="32"/>
      <c r="E22" s="32"/>
      <c r="F22" s="115"/>
      <c r="G22" s="115"/>
      <c r="H22" s="115"/>
      <c r="I22" s="115"/>
      <c r="J22" s="15"/>
      <c r="K22" s="115"/>
      <c r="L22" s="17"/>
      <c r="M22" s="17"/>
      <c r="N22" s="17"/>
      <c r="O22" s="17"/>
      <c r="P22" s="17"/>
      <c r="Q22" s="17"/>
      <c r="R22" s="9"/>
      <c r="S22" s="17"/>
      <c r="T22" s="17"/>
      <c r="U22" s="17"/>
      <c r="V22" s="17"/>
      <c r="W22" s="17"/>
      <c r="X22" s="17"/>
      <c r="Y22" s="17"/>
    </row>
    <row r="23" spans="2:25" s="18" customFormat="1" ht="14.4" customHeight="1" x14ac:dyDescent="0.3">
      <c r="B23" s="17" t="s">
        <v>0</v>
      </c>
      <c r="C23" s="17">
        <v>0.51546391752577392</v>
      </c>
      <c r="D23" s="115"/>
      <c r="E23" s="115"/>
      <c r="F23" s="143"/>
      <c r="G23" s="143"/>
      <c r="H23" s="115"/>
      <c r="I23" s="115"/>
      <c r="J23" s="15"/>
      <c r="K23" s="119"/>
      <c r="L23" s="17"/>
      <c r="M23" s="17"/>
      <c r="N23" s="17"/>
      <c r="O23" s="17"/>
      <c r="P23" s="17"/>
      <c r="Q23" s="17"/>
      <c r="R23" s="9"/>
      <c r="S23" s="17"/>
      <c r="T23" s="17"/>
      <c r="U23" s="17"/>
      <c r="V23" s="17"/>
      <c r="W23" s="17"/>
      <c r="X23" s="17"/>
      <c r="Y23" s="17"/>
    </row>
    <row r="24" spans="2:25" ht="14.4" customHeight="1" x14ac:dyDescent="0.3">
      <c r="B24" s="8" t="s">
        <v>64</v>
      </c>
      <c r="C24" s="19" t="str">
        <f>IFERROR(MAX(C76:H76),"")</f>
        <v/>
      </c>
      <c r="D24" s="145" t="str">
        <f>IF(C24&lt;C25, "The pairwise comparison consistency level is acceptable", "The pairwise comparison consistency level is not acceptable")</f>
        <v>The pairwise comparison consistency level is not acceptable</v>
      </c>
      <c r="E24" s="145"/>
      <c r="F24" s="145"/>
      <c r="G24" s="145"/>
      <c r="H24" s="145"/>
      <c r="I24" s="145"/>
      <c r="J24" s="145"/>
      <c r="K24" s="145"/>
    </row>
    <row r="25" spans="2:25" ht="14.4" customHeight="1" x14ac:dyDescent="0.3">
      <c r="B25" s="7" t="s">
        <v>67</v>
      </c>
      <c r="C25" s="8" t="str">
        <f>IFERROR(Q88,"")</f>
        <v/>
      </c>
      <c r="D25" s="15"/>
      <c r="E25" s="15"/>
      <c r="F25" s="15"/>
      <c r="G25" s="15"/>
      <c r="H25" s="15"/>
      <c r="I25" s="15"/>
      <c r="J25" s="15"/>
      <c r="K25" s="15"/>
      <c r="R25" s="17"/>
    </row>
    <row r="26" spans="2:25" s="18" customFormat="1" ht="14.4" customHeight="1" x14ac:dyDescent="0.3">
      <c r="B26" s="24"/>
      <c r="C26" s="24"/>
      <c r="D26" s="16"/>
      <c r="E26" s="16"/>
      <c r="F26" s="16"/>
      <c r="G26" s="16"/>
      <c r="H26" s="16"/>
      <c r="I26" s="16"/>
      <c r="J26" s="16"/>
      <c r="K26" s="17"/>
      <c r="L26" s="17"/>
      <c r="M26" s="17"/>
      <c r="N26" s="17"/>
      <c r="O26" s="17"/>
      <c r="P26" s="17"/>
      <c r="Q26" s="17"/>
      <c r="R26" s="17"/>
      <c r="S26" s="17"/>
      <c r="T26" s="17"/>
      <c r="U26" s="17"/>
      <c r="V26" s="17"/>
      <c r="W26" s="17"/>
      <c r="X26" s="17"/>
      <c r="Y26" s="17"/>
    </row>
    <row r="27" spans="2:25" ht="14.4" customHeight="1" x14ac:dyDescent="0.3">
      <c r="B27" s="14" t="s">
        <v>14</v>
      </c>
      <c r="C27" s="14">
        <f>SUM(C21:H21)</f>
        <v>0</v>
      </c>
      <c r="D27" s="14"/>
      <c r="E27" s="14"/>
      <c r="F27" s="14"/>
      <c r="G27" s="14"/>
      <c r="H27" s="14"/>
      <c r="I27" s="30"/>
      <c r="J27" s="30"/>
    </row>
    <row r="28" spans="2:25" ht="14.4" customHeight="1" x14ac:dyDescent="0.3">
      <c r="B28" s="14"/>
      <c r="C28" s="14"/>
      <c r="D28" s="14"/>
      <c r="E28" s="14"/>
      <c r="F28" s="14"/>
      <c r="G28" s="14"/>
      <c r="H28" s="14"/>
      <c r="I28" s="30"/>
      <c r="J28" s="30"/>
    </row>
    <row r="29" spans="2:25" ht="14.4" customHeight="1" x14ac:dyDescent="0.3">
      <c r="B29" s="14" t="s">
        <v>2</v>
      </c>
      <c r="C29" s="14">
        <f t="shared" ref="C29:H29" si="2">IF($C$10=1,$C$21,IF($D$10=1,$D$21,IF($E$10=1,$E$21,IF($F$10=1,$F$21,IF($G$10=1,$G$21,IF($H$10=1,$H$21))))))-C10*C21</f>
        <v>0</v>
      </c>
      <c r="D29" s="14">
        <f t="shared" si="2"/>
        <v>0</v>
      </c>
      <c r="E29" s="14">
        <f t="shared" si="2"/>
        <v>0</v>
      </c>
      <c r="F29" s="14">
        <f t="shared" si="2"/>
        <v>0</v>
      </c>
      <c r="G29" s="14">
        <f t="shared" si="2"/>
        <v>0</v>
      </c>
      <c r="H29" s="14">
        <f t="shared" si="2"/>
        <v>0</v>
      </c>
      <c r="I29" s="30"/>
      <c r="J29" s="30"/>
    </row>
    <row r="30" spans="2:25" ht="14.4" customHeight="1" x14ac:dyDescent="0.3">
      <c r="B30" s="14"/>
      <c r="C30" s="14">
        <f>-C29</f>
        <v>0</v>
      </c>
      <c r="D30" s="14">
        <f t="shared" ref="D30:H30" si="3">-D29</f>
        <v>0</v>
      </c>
      <c r="E30" s="14">
        <f t="shared" si="3"/>
        <v>0</v>
      </c>
      <c r="F30" s="14">
        <f t="shared" si="3"/>
        <v>0</v>
      </c>
      <c r="G30" s="14">
        <f>-G29</f>
        <v>0</v>
      </c>
      <c r="H30" s="14">
        <f t="shared" si="3"/>
        <v>0</v>
      </c>
      <c r="I30" s="30"/>
      <c r="J30" s="30"/>
    </row>
    <row r="31" spans="2:25" ht="14.4" customHeight="1" x14ac:dyDescent="0.3">
      <c r="B31" s="14"/>
      <c r="C31" s="14"/>
      <c r="D31" s="14"/>
      <c r="E31" s="14"/>
      <c r="F31" s="14"/>
      <c r="G31" s="14"/>
      <c r="H31" s="14"/>
      <c r="I31" s="30"/>
      <c r="J31" s="30"/>
    </row>
    <row r="32" spans="2:25" ht="14.4" customHeight="1" x14ac:dyDescent="0.3">
      <c r="B32" s="14" t="s">
        <v>3</v>
      </c>
      <c r="C32" s="14">
        <f>C21-$C13*IF($C$13=1,$C$21,IF($C$14=1,$D$21,IF($C$15=1,$E$21,IF($C$16=1,$F$21,IF($C$17=1,$G$21,IF($C$18=1,$H$21))))))</f>
        <v>0</v>
      </c>
      <c r="D32" s="14">
        <f>D21-$C14*IF($C$13=1,$C$21,IF($C$14=1,$D$21,IF($C$15=1,$E$21,IF($C$16=1,$F$21,IF($C$17=1,$G$21,IF($C$18=1,$H$21))))))</f>
        <v>0</v>
      </c>
      <c r="E32" s="14">
        <f>E21-$C15*IF($C$13=1,$C$21,IF($C$14=1,$D$21,IF($C$15=1,$E$21,IF($C$16=1,$F$21,IF($C$17=1,$G$21,IF($C$18=1,$H$21))))))</f>
        <v>0</v>
      </c>
      <c r="F32" s="14">
        <f>F21-$C16*IF($C$13=1,$C$21,IF($C$14=1,$D$21,IF($C$15=1,$E$21,IF($C$16=1,$F$21,IF($C$17=1,$G$21,IF($C$18=1,$H$21))))))</f>
        <v>0</v>
      </c>
      <c r="G32" s="14">
        <f>G21-$C17*IF($C$13=1,$C$21,IF($C$14=1,$D$21,IF($C$15=1,$E$21,IF($C$16=1,$F$21,IF($C$17=1,$G$21,IF($C$18=1,$H$21))))))</f>
        <v>0</v>
      </c>
      <c r="H32" s="14">
        <f>H21-$C18*IF($C$13=1,$C$21,IF($C$14=1,$D$21,IF($C$15=1,$E$21,IF($C$16=1,$F$21,IF($C$17=1,$G$21,IF($C$18=1,$H$21))))))</f>
        <v>0</v>
      </c>
      <c r="I32" s="30"/>
      <c r="J32" s="30"/>
    </row>
    <row r="33" spans="2:10" ht="14.4" customHeight="1" x14ac:dyDescent="0.3">
      <c r="B33" s="14"/>
      <c r="C33" s="14">
        <f>-C32</f>
        <v>0</v>
      </c>
      <c r="D33" s="14">
        <f>-D32</f>
        <v>0</v>
      </c>
      <c r="E33" s="14">
        <f t="shared" ref="E33:H33" si="4">-E32</f>
        <v>0</v>
      </c>
      <c r="F33" s="14">
        <f t="shared" si="4"/>
        <v>0</v>
      </c>
      <c r="G33" s="14">
        <f t="shared" si="4"/>
        <v>0</v>
      </c>
      <c r="H33" s="14">
        <f t="shared" si="4"/>
        <v>0</v>
      </c>
      <c r="I33" s="30"/>
      <c r="J33" s="30"/>
    </row>
    <row r="34" spans="2:10" ht="14.4" customHeight="1" x14ac:dyDescent="0.3">
      <c r="B34" s="25"/>
      <c r="C34" s="25"/>
      <c r="D34" s="30"/>
      <c r="E34" s="30"/>
      <c r="F34" s="30"/>
      <c r="G34" s="30"/>
      <c r="H34" s="30"/>
      <c r="I34" s="30"/>
      <c r="J34" s="30"/>
    </row>
    <row r="35" spans="2:10" ht="14.4" customHeight="1" x14ac:dyDescent="0.3">
      <c r="B35" s="25"/>
      <c r="C35" s="25"/>
      <c r="D35" s="30"/>
      <c r="E35" s="30"/>
      <c r="F35" s="30"/>
      <c r="G35" s="30"/>
      <c r="H35" s="30"/>
      <c r="I35" s="30"/>
      <c r="J35" s="30"/>
    </row>
    <row r="36" spans="2:10" ht="14.4" customHeight="1" x14ac:dyDescent="0.3">
      <c r="B36" s="28"/>
      <c r="C36" s="28"/>
    </row>
    <row r="68" spans="2:18" ht="14.4" customHeight="1" x14ac:dyDescent="0.3">
      <c r="B68" s="9"/>
      <c r="C68" s="9"/>
    </row>
    <row r="69" spans="2:18" ht="14.4" customHeight="1" x14ac:dyDescent="0.3">
      <c r="B69" s="9"/>
      <c r="C69" s="9"/>
    </row>
    <row r="70" spans="2:18" ht="14.4" customHeight="1" x14ac:dyDescent="0.3">
      <c r="B70" s="9"/>
      <c r="C70" s="9"/>
    </row>
    <row r="71" spans="2:18" ht="14.4" customHeight="1" x14ac:dyDescent="0.3">
      <c r="B71" s="9"/>
      <c r="C71" s="9"/>
    </row>
    <row r="72" spans="2:18" ht="14.4" customHeight="1" x14ac:dyDescent="0.3">
      <c r="B72" s="9"/>
      <c r="C72" s="9"/>
    </row>
    <row r="73" spans="2:18" ht="14.4" customHeight="1" x14ac:dyDescent="0.3">
      <c r="B73" s="9"/>
      <c r="C73" s="9"/>
    </row>
    <row r="74" spans="2:18" ht="14.4" customHeight="1" x14ac:dyDescent="0.3">
      <c r="B74" s="9"/>
      <c r="C74" s="9"/>
    </row>
    <row r="75" spans="2:18" ht="14.4" customHeight="1" x14ac:dyDescent="0.3">
      <c r="B75" s="9"/>
      <c r="C75" s="9"/>
    </row>
    <row r="76" spans="2:18" ht="14.4" customHeight="1" x14ac:dyDescent="0.3">
      <c r="B76" s="9"/>
      <c r="C76" s="9" t="e">
        <f>IF(MAX($C$10:$H$10)=1,0, ABS(C10*C13-MAX($C$10:$H$10))/(MAX($C$10:$H$10)*MAX($C$10:$H$10)-MAX($C$10:$H$10)))</f>
        <v>#DIV/0!</v>
      </c>
      <c r="D76" s="9" t="e">
        <f>IF(MAX($C$10:$H$10)=1,0, ABS(D10*C14-MAX($C$10:$H$10))/(MAX($C$10:$H$10)*MAX($C$10:$H$10)-MAX($C$10:$H$10)))</f>
        <v>#DIV/0!</v>
      </c>
      <c r="E76" s="9" t="e">
        <f>IF(MAX($C$10:$H$10)=1,0, ABS(E10*C15-MAX($C$10:$H$10))/(MAX($C$10:$H$10)*MAX($C$10:$H$10)-MAX($C$10:$H$10)))</f>
        <v>#DIV/0!</v>
      </c>
      <c r="F76" s="9" t="e">
        <f>IF(MAX($C$10:$H$10)=1,0, ABS(F10*C16-MAX($C$10:$H$10))/(MAX($C$10:$H$10)*MAX($C$10:$H$10)-MAX($C$10:$H$10)))</f>
        <v>#DIV/0!</v>
      </c>
      <c r="G76" s="9" t="e">
        <f>IF(MAX($C$10:$H$10)=1,0, ABS(G10*C17-MAX($C$10:$H$10))/(MAX($C$10:$H$10)*MAX($C$10:$H$10)-MAX($C$10:$H$10)))</f>
        <v>#DIV/0!</v>
      </c>
      <c r="H76" s="9" t="e">
        <f>IF(MAX($C$10:$H$10)=1,0, ABS(H10*C18-MAX($C$10:$H$10))/(MAX($C$10:$H$10)*MAX($C$10:$H$10)-MAX($C$10:$H$10)))</f>
        <v>#DIV/0!</v>
      </c>
    </row>
    <row r="77" spans="2:18" ht="14.4" customHeight="1" x14ac:dyDescent="0.3">
      <c r="B77" s="9"/>
      <c r="C77" s="9"/>
      <c r="Q77" s="17"/>
      <c r="R77" s="17"/>
    </row>
    <row r="78" spans="2:18" ht="14.4" customHeight="1" x14ac:dyDescent="0.3">
      <c r="B78" s="9"/>
      <c r="C78" s="9"/>
      <c r="P78" s="20" t="s">
        <v>65</v>
      </c>
      <c r="Q78" s="144">
        <v>6</v>
      </c>
      <c r="R78" s="17"/>
    </row>
    <row r="79" spans="2:18" ht="14.4" customHeight="1" x14ac:dyDescent="0.3">
      <c r="B79" s="9"/>
      <c r="C79" s="9"/>
      <c r="P79" s="21" t="s">
        <v>66</v>
      </c>
      <c r="Q79" s="144"/>
      <c r="R79" s="17"/>
    </row>
    <row r="80" spans="2:18" ht="14.4" customHeight="1" x14ac:dyDescent="0.3">
      <c r="B80" s="9"/>
      <c r="C80" s="9"/>
      <c r="P80" s="114">
        <v>3</v>
      </c>
      <c r="Q80" s="114">
        <v>0.16669999999999999</v>
      </c>
      <c r="R80" s="17"/>
    </row>
    <row r="81" spans="2:22" ht="14.4" customHeight="1" x14ac:dyDescent="0.3">
      <c r="B81" s="9"/>
      <c r="C81" s="9"/>
      <c r="P81" s="114">
        <v>4</v>
      </c>
      <c r="Q81" s="114">
        <v>0.22059999999999999</v>
      </c>
      <c r="R81" s="17"/>
    </row>
    <row r="82" spans="2:22" ht="14.4" customHeight="1" x14ac:dyDescent="0.3">
      <c r="B82" s="9"/>
      <c r="C82" s="9"/>
      <c r="K82" s="17"/>
      <c r="P82" s="114">
        <v>5</v>
      </c>
      <c r="Q82" s="114">
        <v>0.25459999999999999</v>
      </c>
      <c r="R82" s="17"/>
    </row>
    <row r="83" spans="2:22" ht="14.4" customHeight="1" x14ac:dyDescent="0.3">
      <c r="B83" s="9"/>
      <c r="C83" s="9"/>
      <c r="P83" s="114">
        <v>6</v>
      </c>
      <c r="Q83" s="114">
        <v>0.3044</v>
      </c>
      <c r="R83" s="17"/>
    </row>
    <row r="84" spans="2:22" ht="14.4" customHeight="1" x14ac:dyDescent="0.3">
      <c r="B84" s="9"/>
      <c r="C84" s="9"/>
      <c r="P84" s="114">
        <v>7</v>
      </c>
      <c r="Q84" s="114">
        <v>0.3029</v>
      </c>
      <c r="R84" s="17"/>
    </row>
    <row r="85" spans="2:22" ht="14.4" customHeight="1" x14ac:dyDescent="0.3">
      <c r="B85" s="9"/>
      <c r="C85" s="9"/>
      <c r="P85" s="114">
        <v>8</v>
      </c>
      <c r="Q85" s="114">
        <v>0.31540000000000001</v>
      </c>
      <c r="R85" s="17"/>
    </row>
    <row r="86" spans="2:22" ht="14.4" customHeight="1" x14ac:dyDescent="0.3">
      <c r="B86" s="9"/>
      <c r="C86" s="9"/>
      <c r="P86" s="9">
        <v>9</v>
      </c>
      <c r="Q86" s="114">
        <v>0.3337</v>
      </c>
      <c r="R86" s="17"/>
    </row>
    <row r="87" spans="2:22" ht="14.4" customHeight="1" x14ac:dyDescent="0.3">
      <c r="B87" s="9"/>
      <c r="C87" s="9"/>
      <c r="Q87" s="17">
        <f>MAX(C10:H10)</f>
        <v>0</v>
      </c>
      <c r="R87" s="17"/>
    </row>
    <row r="88" spans="2:22" ht="14.4" customHeight="1" x14ac:dyDescent="0.3">
      <c r="B88" s="9"/>
      <c r="C88" s="9"/>
      <c r="Q88" s="17" t="e">
        <f>VLOOKUP(Q87,P80:Q86,2)</f>
        <v>#N/A</v>
      </c>
      <c r="R88" s="17"/>
      <c r="S88" s="17"/>
      <c r="T88" s="17"/>
      <c r="U88" s="17"/>
      <c r="V88" s="17"/>
    </row>
    <row r="89" spans="2:22" ht="14.4" customHeight="1" x14ac:dyDescent="0.3">
      <c r="B89" s="9"/>
      <c r="C89" s="9"/>
      <c r="Q89" s="17"/>
      <c r="R89" s="17"/>
      <c r="S89" s="17"/>
      <c r="T89" s="17"/>
      <c r="U89" s="17"/>
      <c r="V89" s="17"/>
    </row>
    <row r="90" spans="2:22" ht="14.4" customHeight="1" x14ac:dyDescent="0.3">
      <c r="B90" s="9"/>
      <c r="C90" s="9"/>
    </row>
    <row r="91" spans="2:22" ht="14.4" customHeight="1" x14ac:dyDescent="0.3">
      <c r="B91" s="9"/>
      <c r="C91" s="9"/>
    </row>
    <row r="92" spans="2:22" ht="14.4" customHeight="1" x14ac:dyDescent="0.3">
      <c r="B92" s="9"/>
      <c r="C92" s="9"/>
    </row>
    <row r="93" spans="2:22" ht="14.4" customHeight="1" x14ac:dyDescent="0.3">
      <c r="B93" s="9"/>
      <c r="C93" s="9"/>
    </row>
    <row r="94" spans="2:22" ht="14.4" customHeight="1" x14ac:dyDescent="0.3">
      <c r="B94" s="9"/>
      <c r="C94" s="9"/>
    </row>
  </sheetData>
  <mergeCells count="4">
    <mergeCell ref="B20:B21"/>
    <mergeCell ref="F23:G23"/>
    <mergeCell ref="Q78:Q79"/>
    <mergeCell ref="D24:K24"/>
  </mergeCells>
  <conditionalFormatting sqref="H23">
    <cfRule type="cellIs" dxfId="7" priority="1" operator="equal">
      <formula>"YES"</formula>
    </cfRule>
    <cfRule type="cellIs" dxfId="6" priority="2" operator="equal">
      <formula>"NO"</formula>
    </cfRule>
  </conditionalFormatting>
  <dataValidations count="2">
    <dataValidation type="list" allowBlank="1" showInputMessage="1" showErrorMessage="1" sqref="C10:H10 C13:C18" xr:uid="{00000000-0002-0000-0500-000000000000}">
      <formula1>"1,2,3,4,5,6,7,8,9"</formula1>
    </dataValidation>
    <dataValidation type="list" allowBlank="1" showInputMessage="1" showErrorMessage="1" sqref="C5 C7" xr:uid="{00000000-0002-0000-0500-000001000000}">
      <formula1>$C$3:$H$3</formula1>
    </dataValidation>
  </dataValidations>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2:U112"/>
  <sheetViews>
    <sheetView zoomScaleNormal="100" workbookViewId="0">
      <selection activeCell="C27" sqref="C27"/>
    </sheetView>
  </sheetViews>
  <sheetFormatPr defaultColWidth="8.88671875" defaultRowHeight="14.4" customHeight="1" x14ac:dyDescent="0.3"/>
  <cols>
    <col min="1" max="1" width="8.88671875" style="3"/>
    <col min="2" max="2" width="19.33203125" style="3" customWidth="1"/>
    <col min="3" max="9" width="11.44140625" style="3" customWidth="1"/>
    <col min="10" max="21" width="8.88671875" style="28"/>
    <col min="22" max="16384" width="8.88671875" style="3"/>
  </cols>
  <sheetData>
    <row r="2" spans="2:11" ht="14.4" customHeight="1" x14ac:dyDescent="0.3">
      <c r="B2" s="5" t="s">
        <v>33</v>
      </c>
      <c r="C2" s="6" t="s">
        <v>5</v>
      </c>
      <c r="D2" s="6" t="s">
        <v>6</v>
      </c>
      <c r="E2" s="6" t="s">
        <v>7</v>
      </c>
      <c r="F2" s="6" t="s">
        <v>8</v>
      </c>
      <c r="G2" s="6" t="s">
        <v>9</v>
      </c>
      <c r="H2" s="6" t="s">
        <v>10</v>
      </c>
      <c r="I2" s="6" t="s">
        <v>11</v>
      </c>
    </row>
    <row r="3" spans="2:11" ht="14.4" customHeight="1" x14ac:dyDescent="0.3">
      <c r="B3" s="5" t="s">
        <v>16</v>
      </c>
      <c r="C3" s="2"/>
      <c r="D3" s="2"/>
      <c r="E3" s="2"/>
      <c r="F3" s="2"/>
      <c r="G3" s="2"/>
      <c r="H3" s="2"/>
      <c r="I3" s="2"/>
    </row>
    <row r="5" spans="2:11" ht="14.4" customHeight="1" x14ac:dyDescent="0.3">
      <c r="B5" s="5" t="s">
        <v>15</v>
      </c>
      <c r="C5" s="2"/>
    </row>
    <row r="7" spans="2:11" ht="14.4" customHeight="1" x14ac:dyDescent="0.3">
      <c r="B7" s="5" t="s">
        <v>17</v>
      </c>
      <c r="C7" s="2"/>
    </row>
    <row r="9" spans="2:11" ht="14.4" customHeight="1" x14ac:dyDescent="0.3">
      <c r="B9" s="7" t="s">
        <v>4</v>
      </c>
      <c r="C9" s="8" t="str">
        <f>IF(C$3="",C$2,C$3)</f>
        <v>Criterion 1</v>
      </c>
      <c r="D9" s="8" t="str">
        <f t="shared" ref="D9:I9" si="0">IF(D$3="",D$2,D$3)</f>
        <v>Criterion 2</v>
      </c>
      <c r="E9" s="8" t="str">
        <f t="shared" si="0"/>
        <v>Criterion 3</v>
      </c>
      <c r="F9" s="8" t="str">
        <f t="shared" si="0"/>
        <v>Criterion 4</v>
      </c>
      <c r="G9" s="8" t="str">
        <f t="shared" si="0"/>
        <v>Criterion 5</v>
      </c>
      <c r="H9" s="8" t="str">
        <f t="shared" si="0"/>
        <v>Criterion 6</v>
      </c>
      <c r="I9" s="8" t="str">
        <f t="shared" si="0"/>
        <v>Criterion 7</v>
      </c>
    </row>
    <row r="10" spans="2:11" ht="14.4" customHeight="1" x14ac:dyDescent="0.3">
      <c r="B10" s="8">
        <f>C5</f>
        <v>0</v>
      </c>
      <c r="C10" s="2"/>
      <c r="D10" s="2"/>
      <c r="E10" s="2"/>
      <c r="F10" s="2"/>
      <c r="G10" s="2"/>
      <c r="H10" s="2"/>
      <c r="I10" s="2"/>
    </row>
    <row r="11" spans="2:11" ht="14.4" customHeight="1" x14ac:dyDescent="0.3">
      <c r="C11" s="9"/>
      <c r="D11" s="9"/>
      <c r="E11" s="9"/>
      <c r="F11" s="9"/>
      <c r="G11" s="9"/>
      <c r="H11" s="9"/>
      <c r="I11" s="9"/>
    </row>
    <row r="12" spans="2:11" ht="14.4" customHeight="1" x14ac:dyDescent="0.3">
      <c r="B12" s="8" t="s">
        <v>18</v>
      </c>
      <c r="C12" s="8">
        <f>C7</f>
        <v>0</v>
      </c>
      <c r="D12" s="10"/>
      <c r="E12" s="10"/>
      <c r="F12" s="10"/>
      <c r="G12" s="10"/>
      <c r="H12" s="10"/>
      <c r="I12" s="10"/>
    </row>
    <row r="13" spans="2:11" ht="14.4" customHeight="1" x14ac:dyDescent="0.3">
      <c r="B13" s="8" t="str">
        <f>IF(C$3="",C$2,C$3)</f>
        <v>Criterion 1</v>
      </c>
      <c r="C13" s="2"/>
    </row>
    <row r="14" spans="2:11" ht="14.4" customHeight="1" x14ac:dyDescent="0.3">
      <c r="B14" s="11" t="str">
        <f>IF(D$3="",D$2,D$3)</f>
        <v>Criterion 2</v>
      </c>
      <c r="C14" s="2"/>
      <c r="D14" s="18"/>
      <c r="E14" s="18"/>
      <c r="F14" s="18"/>
      <c r="G14" s="18"/>
      <c r="H14" s="18"/>
      <c r="I14" s="18"/>
    </row>
    <row r="15" spans="2:11" ht="14.4" customHeight="1" x14ac:dyDescent="0.3">
      <c r="B15" s="11" t="str">
        <f>IF(E$3="",E$2,E$3)</f>
        <v>Criterion 3</v>
      </c>
      <c r="C15" s="2"/>
      <c r="D15" s="18"/>
      <c r="E15" s="18"/>
      <c r="F15" s="18"/>
      <c r="G15" s="12"/>
      <c r="H15" s="18"/>
      <c r="I15" s="12"/>
      <c r="K15" s="118"/>
    </row>
    <row r="16" spans="2:11" ht="14.4" customHeight="1" x14ac:dyDescent="0.3">
      <c r="B16" s="11" t="str">
        <f>IF(F$3="",F$2,F$3)</f>
        <v>Criterion 4</v>
      </c>
      <c r="C16" s="2"/>
      <c r="D16" s="18"/>
      <c r="E16" s="18"/>
      <c r="F16" s="18"/>
      <c r="G16" s="18"/>
      <c r="H16" s="18"/>
      <c r="I16" s="18"/>
      <c r="K16" s="118"/>
    </row>
    <row r="17" spans="2:21" ht="14.4" customHeight="1" x14ac:dyDescent="0.3">
      <c r="B17" s="11" t="str">
        <f>IF(G$3="",G$2,G$3)</f>
        <v>Criterion 5</v>
      </c>
      <c r="C17" s="2"/>
      <c r="D17" s="18"/>
      <c r="E17" s="18"/>
      <c r="F17" s="18"/>
      <c r="G17" s="18"/>
      <c r="H17" s="18"/>
      <c r="I17" s="18"/>
      <c r="K17" s="118"/>
    </row>
    <row r="18" spans="2:21" ht="14.4" customHeight="1" x14ac:dyDescent="0.3">
      <c r="B18" s="11" t="str">
        <f>IF(H$3="",H$2,H$3)</f>
        <v>Criterion 6</v>
      </c>
      <c r="C18" s="2"/>
      <c r="D18" s="18"/>
      <c r="E18" s="18"/>
      <c r="F18" s="18"/>
      <c r="G18" s="18"/>
      <c r="H18" s="18"/>
      <c r="I18" s="18"/>
      <c r="K18" s="118"/>
    </row>
    <row r="19" spans="2:21" ht="14.4" customHeight="1" x14ac:dyDescent="0.3">
      <c r="B19" s="11" t="str">
        <f>IF(I$3="",I$2,I$3)</f>
        <v>Criterion 7</v>
      </c>
      <c r="C19" s="2"/>
      <c r="D19" s="18"/>
      <c r="E19" s="18"/>
      <c r="F19" s="18"/>
      <c r="G19" s="18"/>
      <c r="H19" s="18"/>
      <c r="I19" s="18"/>
      <c r="K19" s="118"/>
    </row>
    <row r="20" spans="2:21" ht="14.4" customHeight="1" x14ac:dyDescent="0.3">
      <c r="B20" s="10"/>
      <c r="C20" s="18"/>
      <c r="K20" s="118"/>
    </row>
    <row r="21" spans="2:21" ht="14.4" customHeight="1" x14ac:dyDescent="0.3">
      <c r="B21" s="141" t="s">
        <v>1</v>
      </c>
      <c r="C21" s="5" t="str">
        <f>C9</f>
        <v>Criterion 1</v>
      </c>
      <c r="D21" s="5" t="str">
        <f t="shared" ref="D21:I21" si="1">D9</f>
        <v>Criterion 2</v>
      </c>
      <c r="E21" s="5" t="str">
        <f t="shared" si="1"/>
        <v>Criterion 3</v>
      </c>
      <c r="F21" s="5" t="str">
        <f t="shared" si="1"/>
        <v>Criterion 4</v>
      </c>
      <c r="G21" s="5" t="str">
        <f t="shared" si="1"/>
        <v>Criterion 5</v>
      </c>
      <c r="H21" s="5" t="str">
        <f t="shared" si="1"/>
        <v>Criterion 6</v>
      </c>
      <c r="I21" s="5" t="str">
        <f t="shared" si="1"/>
        <v>Criterion 7</v>
      </c>
      <c r="K21" s="118"/>
    </row>
    <row r="22" spans="2:21" ht="14.4" customHeight="1" x14ac:dyDescent="0.3">
      <c r="B22" s="142"/>
      <c r="C22" s="1"/>
      <c r="D22" s="1"/>
      <c r="E22" s="1"/>
      <c r="F22" s="1"/>
      <c r="G22" s="1"/>
      <c r="H22" s="1"/>
      <c r="I22" s="1"/>
      <c r="K22" s="118"/>
    </row>
    <row r="23" spans="2:21" s="18" customFormat="1" ht="14.4" customHeight="1" x14ac:dyDescent="0.3">
      <c r="C23" s="13"/>
      <c r="D23" s="13"/>
      <c r="E23" s="13"/>
      <c r="F23" s="13"/>
      <c r="G23" s="13"/>
      <c r="J23" s="118"/>
      <c r="K23" s="118"/>
      <c r="N23" s="28"/>
      <c r="O23" s="28"/>
      <c r="P23" s="28"/>
      <c r="Q23" s="28"/>
      <c r="R23" s="28"/>
      <c r="S23" s="28"/>
      <c r="T23" s="118"/>
      <c r="U23" s="118"/>
    </row>
    <row r="24" spans="2:21" s="18" customFormat="1" ht="14.4" customHeight="1" x14ac:dyDescent="0.3">
      <c r="B24" s="17" t="s">
        <v>0</v>
      </c>
      <c r="C24" s="17">
        <v>0.4696356275303647</v>
      </c>
      <c r="G24" s="146"/>
      <c r="H24" s="146"/>
      <c r="J24" s="118"/>
      <c r="K24" s="118"/>
      <c r="N24" s="28"/>
      <c r="O24" s="28"/>
      <c r="P24" s="28"/>
      <c r="Q24" s="28"/>
      <c r="R24" s="28"/>
      <c r="S24" s="28"/>
      <c r="T24" s="118"/>
      <c r="U24" s="118"/>
    </row>
    <row r="25" spans="2:21" ht="14.4" customHeight="1" x14ac:dyDescent="0.3">
      <c r="B25" s="8" t="s">
        <v>64</v>
      </c>
      <c r="C25" s="19" t="str">
        <f>IFERROR(MAX(C98:I98),"")</f>
        <v/>
      </c>
      <c r="D25" s="145" t="str">
        <f>IF(C25&lt;C26, "The pairwise comparison consistency level is acceptable", "The pairwise comparison consistency level is not acceptable")</f>
        <v>The pairwise comparison consistency level is not acceptable</v>
      </c>
      <c r="E25" s="145"/>
      <c r="F25" s="145"/>
      <c r="G25" s="145"/>
      <c r="H25" s="145"/>
      <c r="I25" s="145"/>
      <c r="J25" s="145"/>
      <c r="K25" s="145"/>
      <c r="N25" s="118"/>
      <c r="O25" s="118"/>
      <c r="P25" s="118"/>
      <c r="Q25" s="118"/>
      <c r="R25" s="118"/>
      <c r="S25" s="118"/>
    </row>
    <row r="26" spans="2:21" ht="14.4" customHeight="1" x14ac:dyDescent="0.3">
      <c r="B26" s="7" t="s">
        <v>67</v>
      </c>
      <c r="C26" s="8" t="str">
        <f>IFERROR(O109,"")</f>
        <v/>
      </c>
      <c r="D26" s="15"/>
      <c r="E26" s="15"/>
      <c r="F26" s="15"/>
      <c r="G26" s="15"/>
      <c r="H26" s="15"/>
      <c r="I26" s="15"/>
    </row>
    <row r="27" spans="2:21" s="18" customFormat="1" ht="14.4" customHeight="1" x14ac:dyDescent="0.3">
      <c r="B27" s="24"/>
      <c r="C27" s="24"/>
      <c r="D27" s="24"/>
      <c r="E27" s="24"/>
      <c r="F27" s="24"/>
      <c r="G27" s="24"/>
      <c r="H27" s="24"/>
      <c r="I27" s="24"/>
      <c r="J27" s="116"/>
      <c r="K27" s="116"/>
      <c r="L27" s="118"/>
      <c r="M27" s="118"/>
      <c r="N27" s="118"/>
      <c r="O27" s="118"/>
      <c r="P27" s="118"/>
      <c r="Q27" s="118"/>
      <c r="R27" s="118"/>
      <c r="S27" s="118"/>
      <c r="T27" s="118"/>
      <c r="U27" s="118"/>
    </row>
    <row r="28" spans="2:21" ht="14.4" customHeight="1" x14ac:dyDescent="0.3">
      <c r="B28" s="14" t="s">
        <v>14</v>
      </c>
      <c r="C28" s="14">
        <f>SUM(C22:I22)</f>
        <v>0</v>
      </c>
      <c r="D28" s="14"/>
      <c r="E28" s="14"/>
      <c r="F28" s="14"/>
      <c r="G28" s="14"/>
      <c r="H28" s="14"/>
      <c r="I28" s="14"/>
      <c r="J28" s="117"/>
      <c r="K28" s="117"/>
    </row>
    <row r="29" spans="2:21" ht="14.4" customHeight="1" x14ac:dyDescent="0.3">
      <c r="B29" s="14"/>
      <c r="C29" s="14"/>
      <c r="D29" s="14"/>
      <c r="E29" s="14"/>
      <c r="F29" s="14"/>
      <c r="G29" s="14"/>
      <c r="H29" s="14"/>
      <c r="I29" s="14"/>
      <c r="J29" s="117"/>
      <c r="K29" s="117"/>
    </row>
    <row r="30" spans="2:21" ht="14.4" customHeight="1" x14ac:dyDescent="0.3">
      <c r="B30" s="14" t="s">
        <v>2</v>
      </c>
      <c r="C30" s="14">
        <f t="shared" ref="C30:I30" si="2">IF($C$10=1,$C$22,IF($D$10=1,$D$22,IF($E$10=1,$E$22,IF($F$10=1,$F$22,IF($G$10=1,$G$22,IF($H$10=1,$H$22,IF($I$10=1,$I$22)))))))-C10*C22</f>
        <v>0</v>
      </c>
      <c r="D30" s="14">
        <f t="shared" si="2"/>
        <v>0</v>
      </c>
      <c r="E30" s="14">
        <f t="shared" si="2"/>
        <v>0</v>
      </c>
      <c r="F30" s="14">
        <f t="shared" si="2"/>
        <v>0</v>
      </c>
      <c r="G30" s="14">
        <f t="shared" si="2"/>
        <v>0</v>
      </c>
      <c r="H30" s="14">
        <f t="shared" si="2"/>
        <v>0</v>
      </c>
      <c r="I30" s="14">
        <f t="shared" si="2"/>
        <v>0</v>
      </c>
      <c r="J30" s="117"/>
      <c r="K30" s="117"/>
    </row>
    <row r="31" spans="2:21" ht="14.4" customHeight="1" x14ac:dyDescent="0.3">
      <c r="B31" s="14"/>
      <c r="C31" s="14">
        <f>-C30</f>
        <v>0</v>
      </c>
      <c r="D31" s="14">
        <f t="shared" ref="D31:I31" si="3">-D30</f>
        <v>0</v>
      </c>
      <c r="E31" s="14">
        <f t="shared" si="3"/>
        <v>0</v>
      </c>
      <c r="F31" s="14">
        <f t="shared" si="3"/>
        <v>0</v>
      </c>
      <c r="G31" s="14">
        <f>-G30</f>
        <v>0</v>
      </c>
      <c r="H31" s="14">
        <f t="shared" si="3"/>
        <v>0</v>
      </c>
      <c r="I31" s="14">
        <f t="shared" si="3"/>
        <v>0</v>
      </c>
      <c r="J31" s="117"/>
      <c r="K31" s="117"/>
    </row>
    <row r="32" spans="2:21" ht="14.4" customHeight="1" x14ac:dyDescent="0.3">
      <c r="B32" s="14"/>
      <c r="C32" s="14"/>
      <c r="D32" s="14"/>
      <c r="E32" s="14"/>
      <c r="F32" s="14"/>
      <c r="G32" s="14"/>
      <c r="H32" s="14"/>
      <c r="I32" s="14"/>
      <c r="J32" s="117"/>
      <c r="K32" s="117"/>
    </row>
    <row r="33" spans="2:11" ht="14.4" customHeight="1" x14ac:dyDescent="0.3">
      <c r="B33" s="14" t="s">
        <v>3</v>
      </c>
      <c r="C33" s="14">
        <f>C22-$C13*IF($C$13=1,$C$22,IF($C$14=1,$D$22,IF($C$15=1,$E$22,IF($C$16=1,$F$22,IF($C$17=1,$G$22,IF($C$18=1,$H$22,IF($C$19=1,$I$22)))))))</f>
        <v>0</v>
      </c>
      <c r="D33" s="14">
        <f>D22-$C14*IF($C$13=1,$C$22,IF($C$14=1,$D$22,IF($C$15=1,$E$22,IF($C$16=1,$F$22,IF($C$17=1,$G$22,IF($C$18=1,$H$22,IF($C$19=1,$I$22)))))))</f>
        <v>0</v>
      </c>
      <c r="E33" s="14">
        <f>E22-$C15*IF($C$13=1,$C$22,IF($C$14=1,$D$22,IF($C$15=1,$E$22,IF($C$16=1,$F$22,IF($C$17=1,$G$22,IF($C$18=1,$H$22,IF($C$19=1,$I$22)))))))</f>
        <v>0</v>
      </c>
      <c r="F33" s="14">
        <f>F22-$C16*IF($C$13=1,$C$22,IF($C$14=1,$D$22,IF($C$15=1,$E$22,IF($C$16=1,$F$22,IF($C$17=1,$G$22,IF($C$18=1,$H$22,IF($C$19=1,$I$22)))))))</f>
        <v>0</v>
      </c>
      <c r="G33" s="14">
        <f>G22-$C17*IF($C$13=1,$C$22,IF($C$14=1,$D$22,IF($C$15=1,$E$22,IF($C$16=1,$F$22,IF($C$17=1,$G$22,IF($C$18=1,$H$22,IF($C$19=1,$I$22)))))))</f>
        <v>0</v>
      </c>
      <c r="H33" s="14">
        <f>H22-$C18*IF($C$13=1,$C$22,IF($C$14=1,$D$22,IF($C$15=1,$E$22,IF($C$16=1,$F$22,IF($C$17=1,$G$22,IF($C$18=1,$H$22,IF($C$19=1,$I$22)))))))</f>
        <v>0</v>
      </c>
      <c r="I33" s="14">
        <f>I22-$C19*IF($C$13=1,$C$22,IF($C$14=1,$D$22,IF($C$15=1,$E$22,IF($C$16=1,$F$22,IF($C$17=1,$G$22,IF($C$18=1,$H$22,IF($C$19=1,$I$22)))))))</f>
        <v>0</v>
      </c>
      <c r="J33" s="117"/>
      <c r="K33" s="117"/>
    </row>
    <row r="34" spans="2:11" ht="14.4" customHeight="1" x14ac:dyDescent="0.3">
      <c r="B34" s="14"/>
      <c r="C34" s="14">
        <f>-C33</f>
        <v>0</v>
      </c>
      <c r="D34" s="14">
        <f>-D33</f>
        <v>0</v>
      </c>
      <c r="E34" s="14">
        <f t="shared" ref="E34:I34" si="4">-E33</f>
        <v>0</v>
      </c>
      <c r="F34" s="14">
        <f t="shared" si="4"/>
        <v>0</v>
      </c>
      <c r="G34" s="14">
        <f t="shared" si="4"/>
        <v>0</v>
      </c>
      <c r="H34" s="14">
        <f t="shared" si="4"/>
        <v>0</v>
      </c>
      <c r="I34" s="14">
        <f t="shared" si="4"/>
        <v>0</v>
      </c>
      <c r="J34" s="117"/>
      <c r="K34" s="117"/>
    </row>
    <row r="35" spans="2:11" ht="14.4" customHeight="1" x14ac:dyDescent="0.3">
      <c r="B35" s="25"/>
      <c r="C35" s="25"/>
      <c r="D35" s="25"/>
      <c r="E35" s="25"/>
      <c r="F35" s="25"/>
      <c r="G35" s="25"/>
      <c r="H35" s="25"/>
      <c r="I35" s="25"/>
      <c r="J35" s="117"/>
      <c r="K35" s="117"/>
    </row>
    <row r="36" spans="2:11" ht="14.4" customHeight="1" x14ac:dyDescent="0.3">
      <c r="B36" s="25"/>
      <c r="C36" s="25"/>
      <c r="D36" s="25"/>
      <c r="E36" s="25"/>
      <c r="F36" s="25"/>
      <c r="G36" s="25"/>
      <c r="H36" s="25"/>
      <c r="I36" s="25"/>
      <c r="J36" s="117"/>
      <c r="K36" s="117"/>
    </row>
    <row r="37" spans="2:11" ht="14.4" customHeight="1" x14ac:dyDescent="0.3">
      <c r="B37" s="28"/>
      <c r="C37" s="28"/>
      <c r="D37" s="28"/>
      <c r="E37" s="28"/>
      <c r="F37" s="28"/>
      <c r="G37" s="28"/>
      <c r="H37" s="28"/>
      <c r="I37" s="28"/>
    </row>
    <row r="93" spans="2:18" ht="14.4" customHeight="1" x14ac:dyDescent="0.3">
      <c r="B93" s="9"/>
      <c r="C93" s="9"/>
      <c r="D93" s="9"/>
      <c r="E93" s="9"/>
      <c r="F93" s="9"/>
      <c r="G93" s="9"/>
      <c r="H93" s="9"/>
      <c r="I93" s="9"/>
      <c r="J93" s="9"/>
      <c r="K93" s="9"/>
      <c r="L93" s="9"/>
      <c r="M93" s="9"/>
      <c r="N93" s="9"/>
      <c r="O93" s="9"/>
      <c r="P93" s="9"/>
      <c r="Q93" s="9"/>
      <c r="R93" s="9"/>
    </row>
    <row r="94" spans="2:18" ht="14.4" customHeight="1" x14ac:dyDescent="0.3">
      <c r="B94" s="9"/>
      <c r="C94" s="9"/>
      <c r="D94" s="9"/>
      <c r="E94" s="9"/>
      <c r="F94" s="9"/>
      <c r="G94" s="9"/>
      <c r="H94" s="9"/>
      <c r="I94" s="9"/>
      <c r="J94" s="9"/>
      <c r="K94" s="9"/>
      <c r="L94" s="9"/>
      <c r="M94" s="9"/>
      <c r="N94" s="9"/>
      <c r="O94" s="9"/>
      <c r="P94" s="9"/>
      <c r="Q94" s="9"/>
      <c r="R94" s="9"/>
    </row>
    <row r="95" spans="2:18" ht="14.4" customHeight="1" x14ac:dyDescent="0.3">
      <c r="B95" s="9"/>
      <c r="C95" s="9"/>
      <c r="D95" s="9"/>
      <c r="E95" s="9"/>
      <c r="F95" s="9"/>
      <c r="G95" s="9"/>
      <c r="H95" s="9"/>
      <c r="I95" s="9"/>
      <c r="J95" s="9"/>
      <c r="K95" s="9"/>
      <c r="L95" s="9"/>
      <c r="M95" s="9"/>
      <c r="N95" s="9"/>
      <c r="O95" s="9"/>
      <c r="P95" s="9"/>
      <c r="Q95" s="9"/>
      <c r="R95" s="9"/>
    </row>
    <row r="96" spans="2:18" ht="14.4" customHeight="1" x14ac:dyDescent="0.3">
      <c r="B96" s="9"/>
      <c r="C96" s="9"/>
      <c r="D96" s="9"/>
      <c r="E96" s="9"/>
      <c r="F96" s="9"/>
      <c r="G96" s="9"/>
      <c r="H96" s="9"/>
      <c r="I96" s="9"/>
      <c r="J96" s="9"/>
      <c r="K96" s="9"/>
      <c r="L96" s="9"/>
      <c r="M96" s="9"/>
      <c r="N96" s="9"/>
      <c r="O96" s="9"/>
      <c r="P96" s="9"/>
      <c r="Q96" s="9"/>
      <c r="R96" s="9"/>
    </row>
    <row r="97" spans="2:18" ht="14.4" customHeight="1" x14ac:dyDescent="0.3">
      <c r="B97" s="9"/>
      <c r="C97" s="9"/>
      <c r="D97" s="9"/>
      <c r="E97" s="9"/>
      <c r="F97" s="9"/>
      <c r="G97" s="9"/>
      <c r="H97" s="9"/>
      <c r="I97" s="9"/>
      <c r="J97" s="9"/>
      <c r="K97" s="9"/>
      <c r="L97" s="9"/>
      <c r="M97" s="9"/>
      <c r="N97" s="9"/>
      <c r="O97" s="9"/>
      <c r="P97" s="9"/>
      <c r="Q97" s="9"/>
      <c r="R97" s="9"/>
    </row>
    <row r="98" spans="2:18" ht="14.4" customHeight="1" x14ac:dyDescent="0.3">
      <c r="B98" s="9"/>
      <c r="C98" s="9" t="e">
        <f>IF(MAX($C$10:$I$10)=1,0, ABS(C10*C13-MAX($C$10:$I$10))/(MAX($C$10:$I$10)*MAX($C$10:$I$10)-MAX($C$10:$I$10)))</f>
        <v>#DIV/0!</v>
      </c>
      <c r="D98" s="9" t="e">
        <f>IF(MAX($C$10:$I$10)=1,0, ABS(D10*C14-MAX($C$10:$I$10))/(MAX($C$10:$I$10)*MAX($C$10:$I$10)-MAX($C$10:$I$10)))</f>
        <v>#DIV/0!</v>
      </c>
      <c r="E98" s="9" t="e">
        <f>IF(MAX($C$10:$I$10)=1,0, ABS(E10*C15-MAX($C$10:$I$10))/(MAX($C$10:$I$10)*MAX($C$10:$I$10)-MAX($C$10:$I$10)))</f>
        <v>#DIV/0!</v>
      </c>
      <c r="F98" s="9" t="e">
        <f>IF(MAX($C$10:$I$10)=1,0, ABS(F10*C16-MAX($C$10:$I$10))/(MAX($C$10:$I$10)*MAX($C$10:$I$10)-MAX($C$10:$I$10)))</f>
        <v>#DIV/0!</v>
      </c>
      <c r="G98" s="9" t="e">
        <f>IF(MAX($C$10:$I$10)=1,0, ABS(G10*C17-MAX($C$10:$I$10))/(MAX($C$10:$I$10)*MAX($C$10:$I$10)-MAX($C$10:$I$10)))</f>
        <v>#DIV/0!</v>
      </c>
      <c r="H98" s="9" t="e">
        <f>IF(MAX($C$10:$I$10)=1,0, ABS(H10*C18-MAX($C$10:$I$10))/(MAX($C$10:$I$10)*MAX($C$10:$I$10)-MAX($C$10:$I$10)))</f>
        <v>#DIV/0!</v>
      </c>
      <c r="I98" s="9" t="e">
        <f>IF(MAX($C$10:$I$10)=1,0, ABS(I10*C19-MAX($C$10:$I$10))/(MAX($C$10:$I$10)*MAX($C$10:$I$10)-MAX($C$10:$I$10)))</f>
        <v>#DIV/0!</v>
      </c>
      <c r="J98" s="9"/>
      <c r="K98" s="9"/>
      <c r="L98" s="9"/>
      <c r="M98" s="9"/>
      <c r="N98" s="9"/>
      <c r="O98" s="9"/>
      <c r="P98" s="9"/>
      <c r="Q98" s="9"/>
      <c r="R98" s="9"/>
    </row>
    <row r="99" spans="2:18" ht="14.4" customHeight="1" x14ac:dyDescent="0.3">
      <c r="B99" s="9"/>
      <c r="C99" s="9"/>
      <c r="D99" s="9"/>
      <c r="E99" s="9"/>
      <c r="F99" s="9"/>
      <c r="G99" s="9"/>
      <c r="H99" s="9"/>
      <c r="I99" s="9"/>
      <c r="J99" s="9"/>
      <c r="K99" s="9"/>
      <c r="L99" s="9"/>
      <c r="M99" s="9"/>
      <c r="N99" s="20" t="s">
        <v>65</v>
      </c>
      <c r="O99" s="144">
        <v>7</v>
      </c>
      <c r="P99" s="9"/>
      <c r="Q99" s="9"/>
      <c r="R99" s="9"/>
    </row>
    <row r="100" spans="2:18" ht="14.4" customHeight="1" x14ac:dyDescent="0.3">
      <c r="B100" s="9"/>
      <c r="C100" s="9"/>
      <c r="D100" s="9"/>
      <c r="E100" s="9"/>
      <c r="F100" s="9"/>
      <c r="G100" s="9"/>
      <c r="H100" s="9"/>
      <c r="I100" s="9"/>
      <c r="J100" s="9"/>
      <c r="K100" s="9"/>
      <c r="L100" s="9"/>
      <c r="M100" s="9"/>
      <c r="N100" s="21" t="s">
        <v>66</v>
      </c>
      <c r="O100" s="144"/>
      <c r="P100" s="9"/>
      <c r="Q100" s="9"/>
      <c r="R100" s="9"/>
    </row>
    <row r="101" spans="2:18" ht="14.4" customHeight="1" x14ac:dyDescent="0.3">
      <c r="B101" s="9"/>
      <c r="C101" s="9"/>
      <c r="D101" s="9"/>
      <c r="E101" s="9"/>
      <c r="F101" s="9"/>
      <c r="G101" s="9"/>
      <c r="H101" s="9"/>
      <c r="I101" s="9"/>
      <c r="J101" s="9"/>
      <c r="K101" s="9"/>
      <c r="L101" s="9"/>
      <c r="M101" s="9"/>
      <c r="N101" s="114">
        <v>3</v>
      </c>
      <c r="O101" s="114">
        <v>0.16669999999999999</v>
      </c>
      <c r="P101" s="9"/>
      <c r="Q101" s="9"/>
      <c r="R101" s="9"/>
    </row>
    <row r="102" spans="2:18" ht="14.4" customHeight="1" x14ac:dyDescent="0.3">
      <c r="B102" s="9"/>
      <c r="C102" s="9"/>
      <c r="D102" s="9"/>
      <c r="E102" s="9"/>
      <c r="F102" s="9"/>
      <c r="G102" s="9"/>
      <c r="H102" s="9"/>
      <c r="I102" s="9"/>
      <c r="J102" s="9"/>
      <c r="K102" s="9"/>
      <c r="L102" s="9"/>
      <c r="M102" s="9"/>
      <c r="N102" s="114">
        <v>4</v>
      </c>
      <c r="O102" s="114">
        <v>0.25269999999999998</v>
      </c>
      <c r="P102" s="9"/>
      <c r="Q102" s="9"/>
      <c r="R102" s="9"/>
    </row>
    <row r="103" spans="2:18" ht="14.4" customHeight="1" x14ac:dyDescent="0.3">
      <c r="B103" s="9"/>
      <c r="C103" s="9"/>
      <c r="D103" s="9"/>
      <c r="E103" s="9"/>
      <c r="F103" s="9"/>
      <c r="G103" s="9"/>
      <c r="H103" s="9"/>
      <c r="I103" s="9"/>
      <c r="J103" s="9"/>
      <c r="K103" s="9"/>
      <c r="L103" s="9"/>
      <c r="M103" s="9"/>
      <c r="N103" s="114">
        <v>5</v>
      </c>
      <c r="O103" s="114">
        <v>0.27160000000000001</v>
      </c>
      <c r="P103" s="9"/>
      <c r="Q103" s="9"/>
      <c r="R103" s="9"/>
    </row>
    <row r="104" spans="2:18" ht="14.4" customHeight="1" x14ac:dyDescent="0.3">
      <c r="B104" s="9"/>
      <c r="C104" s="9"/>
      <c r="D104" s="9"/>
      <c r="E104" s="9"/>
      <c r="F104" s="9"/>
      <c r="G104" s="9"/>
      <c r="H104" s="9"/>
      <c r="I104" s="9"/>
      <c r="J104" s="9"/>
      <c r="K104" s="9"/>
      <c r="L104" s="9"/>
      <c r="M104" s="9"/>
      <c r="N104" s="114">
        <v>6</v>
      </c>
      <c r="O104" s="114">
        <v>0.31440000000000001</v>
      </c>
      <c r="P104" s="9"/>
      <c r="Q104" s="9"/>
      <c r="R104" s="9"/>
    </row>
    <row r="105" spans="2:18" ht="14.4" customHeight="1" x14ac:dyDescent="0.3">
      <c r="B105" s="9"/>
      <c r="C105" s="9"/>
      <c r="D105" s="9"/>
      <c r="E105" s="9"/>
      <c r="F105" s="9"/>
      <c r="G105" s="9"/>
      <c r="H105" s="9"/>
      <c r="I105" s="9"/>
      <c r="J105" s="9"/>
      <c r="K105" s="9"/>
      <c r="L105" s="9"/>
      <c r="M105" s="9"/>
      <c r="N105" s="114">
        <v>7</v>
      </c>
      <c r="O105" s="114">
        <v>0.31440000000000001</v>
      </c>
      <c r="P105" s="9"/>
      <c r="Q105" s="9"/>
      <c r="R105" s="9"/>
    </row>
    <row r="106" spans="2:18" ht="14.4" customHeight="1" x14ac:dyDescent="0.3">
      <c r="B106" s="9"/>
      <c r="C106" s="9"/>
      <c r="D106" s="9"/>
      <c r="E106" s="9"/>
      <c r="F106" s="9"/>
      <c r="G106" s="9"/>
      <c r="H106" s="9"/>
      <c r="I106" s="9"/>
      <c r="J106" s="9"/>
      <c r="K106" s="9"/>
      <c r="L106" s="9"/>
      <c r="M106" s="9"/>
      <c r="N106" s="114">
        <v>8</v>
      </c>
      <c r="O106" s="114">
        <v>0.34079999999999999</v>
      </c>
      <c r="P106" s="9"/>
      <c r="Q106" s="9"/>
      <c r="R106" s="9"/>
    </row>
    <row r="107" spans="2:18" ht="14.4" customHeight="1" x14ac:dyDescent="0.3">
      <c r="B107" s="9"/>
      <c r="C107" s="9"/>
      <c r="D107" s="9"/>
      <c r="E107" s="9"/>
      <c r="F107" s="9"/>
      <c r="G107" s="9"/>
      <c r="H107" s="9"/>
      <c r="I107" s="9"/>
      <c r="J107" s="9"/>
      <c r="K107" s="9"/>
      <c r="L107" s="9"/>
      <c r="M107" s="9"/>
      <c r="N107" s="114">
        <v>9</v>
      </c>
      <c r="O107" s="114">
        <v>0.35170000000000001</v>
      </c>
      <c r="P107" s="9"/>
      <c r="Q107" s="9"/>
      <c r="R107" s="9"/>
    </row>
    <row r="108" spans="2:18" ht="14.4" customHeight="1" x14ac:dyDescent="0.3">
      <c r="B108" s="9"/>
      <c r="C108" s="9"/>
      <c r="D108" s="9"/>
      <c r="E108" s="9"/>
      <c r="F108" s="9"/>
      <c r="G108" s="9"/>
      <c r="H108" s="9"/>
      <c r="I108" s="9"/>
      <c r="J108" s="9"/>
      <c r="K108" s="9"/>
      <c r="L108" s="9"/>
      <c r="M108" s="9"/>
      <c r="N108" s="17"/>
      <c r="O108" s="17">
        <f>MAX(C10:I10)</f>
        <v>0</v>
      </c>
      <c r="P108" s="9"/>
      <c r="Q108" s="9"/>
      <c r="R108" s="9"/>
    </row>
    <row r="109" spans="2:18" ht="14.4" customHeight="1" x14ac:dyDescent="0.3">
      <c r="B109" s="9"/>
      <c r="C109" s="9"/>
      <c r="D109" s="9"/>
      <c r="E109" s="9"/>
      <c r="F109" s="9"/>
      <c r="G109" s="9"/>
      <c r="H109" s="9"/>
      <c r="I109" s="9"/>
      <c r="J109" s="9"/>
      <c r="K109" s="9"/>
      <c r="L109" s="9"/>
      <c r="M109" s="9"/>
      <c r="N109" s="17"/>
      <c r="O109" s="17" t="e">
        <f>VLOOKUP(O108,N101:O107,2)</f>
        <v>#N/A</v>
      </c>
      <c r="P109" s="9"/>
      <c r="Q109" s="9"/>
      <c r="R109" s="9"/>
    </row>
    <row r="110" spans="2:18" ht="14.4" customHeight="1" x14ac:dyDescent="0.3">
      <c r="B110" s="9"/>
      <c r="C110" s="9"/>
      <c r="D110" s="9"/>
      <c r="E110" s="9"/>
      <c r="F110" s="9"/>
      <c r="G110" s="9"/>
      <c r="H110" s="9"/>
      <c r="I110" s="9"/>
      <c r="J110" s="9"/>
      <c r="K110" s="9"/>
      <c r="L110" s="9"/>
      <c r="M110" s="9"/>
      <c r="N110" s="9"/>
      <c r="O110" s="9"/>
      <c r="P110" s="9"/>
      <c r="Q110" s="9"/>
      <c r="R110" s="9"/>
    </row>
    <row r="111" spans="2:18" ht="14.4" customHeight="1" x14ac:dyDescent="0.3">
      <c r="B111" s="9"/>
      <c r="C111" s="9"/>
      <c r="D111" s="9"/>
      <c r="E111" s="9"/>
      <c r="F111" s="9"/>
      <c r="G111" s="9"/>
      <c r="H111" s="9"/>
      <c r="I111" s="9"/>
      <c r="J111" s="9"/>
      <c r="K111" s="9"/>
      <c r="L111" s="9"/>
      <c r="M111" s="9"/>
      <c r="N111" s="9"/>
      <c r="O111" s="9"/>
      <c r="P111" s="9"/>
      <c r="Q111" s="9"/>
      <c r="R111" s="9"/>
    </row>
    <row r="112" spans="2:18" ht="14.4" customHeight="1" x14ac:dyDescent="0.3">
      <c r="B112" s="9"/>
      <c r="C112" s="9"/>
      <c r="D112" s="9"/>
      <c r="E112" s="9"/>
      <c r="F112" s="9"/>
      <c r="G112" s="9"/>
      <c r="H112" s="9"/>
      <c r="I112" s="9"/>
      <c r="J112" s="9"/>
      <c r="K112" s="9"/>
      <c r="L112" s="9"/>
      <c r="M112" s="9"/>
      <c r="N112" s="9"/>
      <c r="O112" s="9"/>
      <c r="P112" s="9"/>
      <c r="Q112" s="9"/>
      <c r="R112" s="9"/>
    </row>
  </sheetData>
  <mergeCells count="4">
    <mergeCell ref="B21:B22"/>
    <mergeCell ref="G24:H24"/>
    <mergeCell ref="O99:O100"/>
    <mergeCell ref="D25:K25"/>
  </mergeCells>
  <conditionalFormatting sqref="I24">
    <cfRule type="cellIs" dxfId="5" priority="1" operator="equal">
      <formula>"YES"</formula>
    </cfRule>
    <cfRule type="cellIs" dxfId="4" priority="2" operator="equal">
      <formula>"NO"</formula>
    </cfRule>
  </conditionalFormatting>
  <dataValidations count="2">
    <dataValidation type="list" allowBlank="1" showInputMessage="1" showErrorMessage="1" sqref="C10:I10 C13:C19" xr:uid="{00000000-0002-0000-0600-000000000000}">
      <formula1>"1,2,3,4,5,6,7,8,9"</formula1>
    </dataValidation>
    <dataValidation type="list" allowBlank="1" showInputMessage="1" showErrorMessage="1" sqref="C5 C7" xr:uid="{00000000-0002-0000-0600-000001000000}">
      <formula1>$C$3:$I$3</formula1>
    </dataValidation>
  </dataValidation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2:U112"/>
  <sheetViews>
    <sheetView zoomScaleNormal="100" workbookViewId="0">
      <selection activeCell="C28" sqref="C28"/>
    </sheetView>
  </sheetViews>
  <sheetFormatPr defaultColWidth="8.88671875" defaultRowHeight="14.4" customHeight="1" x14ac:dyDescent="0.3"/>
  <cols>
    <col min="1" max="1" width="8.88671875" style="3"/>
    <col min="2" max="2" width="19.33203125" style="3" customWidth="1"/>
    <col min="3" max="10" width="11.44140625" style="3" customWidth="1"/>
    <col min="11" max="16384" width="8.88671875" style="3"/>
  </cols>
  <sheetData>
    <row r="2" spans="2:10" ht="14.4" customHeight="1" x14ac:dyDescent="0.3">
      <c r="B2" s="5" t="s">
        <v>32</v>
      </c>
      <c r="C2" s="6" t="s">
        <v>5</v>
      </c>
      <c r="D2" s="6" t="s">
        <v>6</v>
      </c>
      <c r="E2" s="6" t="s">
        <v>7</v>
      </c>
      <c r="F2" s="6" t="s">
        <v>8</v>
      </c>
      <c r="G2" s="6" t="s">
        <v>9</v>
      </c>
      <c r="H2" s="6" t="s">
        <v>10</v>
      </c>
      <c r="I2" s="6" t="s">
        <v>11</v>
      </c>
      <c r="J2" s="6" t="s">
        <v>12</v>
      </c>
    </row>
    <row r="3" spans="2:10" ht="14.4" customHeight="1" x14ac:dyDescent="0.3">
      <c r="B3" s="5" t="s">
        <v>16</v>
      </c>
      <c r="C3" s="2"/>
      <c r="D3" s="2"/>
      <c r="E3" s="2"/>
      <c r="F3" s="2"/>
      <c r="G3" s="2"/>
      <c r="H3" s="2"/>
      <c r="I3" s="2"/>
      <c r="J3" s="2"/>
    </row>
    <row r="5" spans="2:10" ht="14.4" customHeight="1" x14ac:dyDescent="0.3">
      <c r="B5" s="5" t="s">
        <v>15</v>
      </c>
      <c r="C5" s="2"/>
    </row>
    <row r="7" spans="2:10" ht="14.4" customHeight="1" x14ac:dyDescent="0.3">
      <c r="B7" s="5" t="s">
        <v>17</v>
      </c>
      <c r="C7" s="2"/>
    </row>
    <row r="9" spans="2:10" ht="14.4" customHeight="1" x14ac:dyDescent="0.3">
      <c r="B9" s="7" t="s">
        <v>4</v>
      </c>
      <c r="C9" s="8" t="str">
        <f>IF(C$3="",C$2,C$3)</f>
        <v>Criterion 1</v>
      </c>
      <c r="D9" s="8" t="str">
        <f t="shared" ref="D9:J9" si="0">IF(D$3="",D$2,D$3)</f>
        <v>Criterion 2</v>
      </c>
      <c r="E9" s="8" t="str">
        <f t="shared" si="0"/>
        <v>Criterion 3</v>
      </c>
      <c r="F9" s="8" t="str">
        <f t="shared" si="0"/>
        <v>Criterion 4</v>
      </c>
      <c r="G9" s="8" t="str">
        <f t="shared" si="0"/>
        <v>Criterion 5</v>
      </c>
      <c r="H9" s="8" t="str">
        <f t="shared" si="0"/>
        <v>Criterion 6</v>
      </c>
      <c r="I9" s="8" t="str">
        <f t="shared" si="0"/>
        <v>Criterion 7</v>
      </c>
      <c r="J9" s="8" t="str">
        <f t="shared" si="0"/>
        <v>Criterion 8</v>
      </c>
    </row>
    <row r="10" spans="2:10" ht="14.4" customHeight="1" x14ac:dyDescent="0.3">
      <c r="B10" s="8">
        <f>C5</f>
        <v>0</v>
      </c>
      <c r="C10" s="2"/>
      <c r="D10" s="2"/>
      <c r="E10" s="2"/>
      <c r="F10" s="2"/>
      <c r="G10" s="2"/>
      <c r="H10" s="2"/>
      <c r="I10" s="2"/>
      <c r="J10" s="2"/>
    </row>
    <row r="11" spans="2:10" ht="14.4" customHeight="1" x14ac:dyDescent="0.3">
      <c r="C11" s="9"/>
      <c r="D11" s="9"/>
      <c r="E11" s="9"/>
      <c r="F11" s="9"/>
      <c r="G11" s="9"/>
      <c r="H11" s="9"/>
      <c r="I11" s="9"/>
      <c r="J11" s="9"/>
    </row>
    <row r="12" spans="2:10" ht="14.4" customHeight="1" x14ac:dyDescent="0.3">
      <c r="B12" s="8" t="s">
        <v>18</v>
      </c>
      <c r="C12" s="8">
        <f>C7</f>
        <v>0</v>
      </c>
      <c r="D12" s="10"/>
      <c r="E12" s="10"/>
      <c r="F12" s="10"/>
      <c r="G12" s="10"/>
      <c r="H12" s="10"/>
      <c r="I12" s="10"/>
      <c r="J12" s="10"/>
    </row>
    <row r="13" spans="2:10" ht="14.4" customHeight="1" x14ac:dyDescent="0.3">
      <c r="B13" s="8" t="str">
        <f>IF(C$3="",C$2,C$3)</f>
        <v>Criterion 1</v>
      </c>
      <c r="C13" s="2"/>
    </row>
    <row r="14" spans="2:10" ht="14.4" customHeight="1" x14ac:dyDescent="0.3">
      <c r="B14" s="11" t="str">
        <f>IF(D$3="",D$2,D$3)</f>
        <v>Criterion 2</v>
      </c>
      <c r="C14" s="2"/>
      <c r="D14" s="18"/>
      <c r="E14" s="18"/>
      <c r="F14" s="18"/>
      <c r="G14" s="18"/>
      <c r="H14" s="18"/>
      <c r="I14" s="18"/>
      <c r="J14" s="18"/>
    </row>
    <row r="15" spans="2:10" ht="14.4" customHeight="1" x14ac:dyDescent="0.3">
      <c r="B15" s="11" t="str">
        <f>IF(E$3="",E$2,E$3)</f>
        <v>Criterion 3</v>
      </c>
      <c r="C15" s="2"/>
      <c r="D15" s="18"/>
      <c r="E15" s="18"/>
      <c r="F15" s="18"/>
      <c r="G15" s="12"/>
      <c r="H15" s="18"/>
      <c r="I15" s="12"/>
      <c r="J15" s="18"/>
    </row>
    <row r="16" spans="2:10" ht="14.4" customHeight="1" x14ac:dyDescent="0.3">
      <c r="B16" s="11" t="str">
        <f>IF(F$3="",F$2,F$3)</f>
        <v>Criterion 4</v>
      </c>
      <c r="C16" s="2"/>
      <c r="D16" s="18"/>
      <c r="E16" s="18"/>
      <c r="F16" s="18"/>
      <c r="G16" s="18"/>
      <c r="H16" s="18"/>
      <c r="I16" s="18"/>
      <c r="J16" s="18"/>
    </row>
    <row r="17" spans="2:20" ht="14.4" customHeight="1" x14ac:dyDescent="0.3">
      <c r="B17" s="11" t="str">
        <f>IF(G$3="",G$2,G$3)</f>
        <v>Criterion 5</v>
      </c>
      <c r="C17" s="2"/>
      <c r="D17" s="18"/>
      <c r="E17" s="18"/>
      <c r="F17" s="18"/>
      <c r="G17" s="18"/>
      <c r="H17" s="18"/>
      <c r="I17" s="18"/>
      <c r="J17" s="18"/>
    </row>
    <row r="18" spans="2:20" ht="14.4" customHeight="1" x14ac:dyDescent="0.3">
      <c r="B18" s="11" t="str">
        <f>IF(H$3="",H$2,H$3)</f>
        <v>Criterion 6</v>
      </c>
      <c r="C18" s="2"/>
      <c r="D18" s="18"/>
      <c r="E18" s="18"/>
      <c r="F18" s="18"/>
      <c r="G18" s="18"/>
      <c r="H18" s="18"/>
      <c r="I18" s="18"/>
      <c r="J18" s="18"/>
    </row>
    <row r="19" spans="2:20" ht="14.4" customHeight="1" x14ac:dyDescent="0.3">
      <c r="B19" s="11" t="str">
        <f>IF(I$3="",I$2,I$3)</f>
        <v>Criterion 7</v>
      </c>
      <c r="C19" s="2"/>
      <c r="D19" s="18"/>
      <c r="E19" s="18"/>
      <c r="F19" s="18"/>
      <c r="G19" s="18"/>
      <c r="H19" s="18"/>
      <c r="I19" s="18"/>
      <c r="J19" s="18"/>
    </row>
    <row r="20" spans="2:20" ht="14.4" customHeight="1" x14ac:dyDescent="0.3">
      <c r="B20" s="11" t="str">
        <f>IF(J$3="",J$2,J$3)</f>
        <v>Criterion 8</v>
      </c>
      <c r="C20" s="2"/>
      <c r="D20" s="18"/>
      <c r="E20" s="18"/>
      <c r="F20" s="18"/>
      <c r="G20" s="18"/>
      <c r="H20" s="18"/>
      <c r="I20" s="18"/>
      <c r="J20" s="18"/>
    </row>
    <row r="21" spans="2:20" ht="14.4" customHeight="1" x14ac:dyDescent="0.3">
      <c r="B21" s="10"/>
      <c r="C21" s="18"/>
    </row>
    <row r="22" spans="2:20" ht="14.4" customHeight="1" x14ac:dyDescent="0.3">
      <c r="B22" s="141" t="s">
        <v>1</v>
      </c>
      <c r="C22" s="5" t="str">
        <f>C9</f>
        <v>Criterion 1</v>
      </c>
      <c r="D22" s="5" t="str">
        <f t="shared" ref="D22:J22" si="1">D9</f>
        <v>Criterion 2</v>
      </c>
      <c r="E22" s="5" t="str">
        <f t="shared" si="1"/>
        <v>Criterion 3</v>
      </c>
      <c r="F22" s="5" t="str">
        <f t="shared" si="1"/>
        <v>Criterion 4</v>
      </c>
      <c r="G22" s="5" t="str">
        <f t="shared" si="1"/>
        <v>Criterion 5</v>
      </c>
      <c r="H22" s="5" t="str">
        <f t="shared" si="1"/>
        <v>Criterion 6</v>
      </c>
      <c r="I22" s="5" t="str">
        <f t="shared" si="1"/>
        <v>Criterion 7</v>
      </c>
      <c r="J22" s="5" t="str">
        <f t="shared" si="1"/>
        <v>Criterion 8</v>
      </c>
    </row>
    <row r="23" spans="2:20" ht="14.4" customHeight="1" x14ac:dyDescent="0.3">
      <c r="B23" s="142"/>
      <c r="C23" s="1"/>
      <c r="D23" s="1"/>
      <c r="E23" s="1"/>
      <c r="F23" s="1"/>
      <c r="G23" s="1"/>
      <c r="H23" s="1"/>
      <c r="I23" s="1"/>
      <c r="J23" s="1"/>
    </row>
    <row r="24" spans="2:20" s="18" customFormat="1" ht="14.4" customHeight="1" x14ac:dyDescent="0.3">
      <c r="C24" s="13"/>
      <c r="D24" s="13"/>
      <c r="E24" s="13"/>
      <c r="F24" s="13"/>
      <c r="G24" s="13"/>
      <c r="H24" s="13"/>
      <c r="S24" s="3"/>
      <c r="T24" s="3"/>
    </row>
    <row r="25" spans="2:20" s="18" customFormat="1" ht="14.4" customHeight="1" x14ac:dyDescent="0.3">
      <c r="B25" s="17" t="s">
        <v>0</v>
      </c>
      <c r="C25" s="17">
        <v>0.68777292576419158</v>
      </c>
      <c r="H25" s="146"/>
      <c r="I25" s="146"/>
    </row>
    <row r="26" spans="2:20" ht="14.4" customHeight="1" x14ac:dyDescent="0.3">
      <c r="B26" s="8" t="s">
        <v>64</v>
      </c>
      <c r="C26" s="19" t="str">
        <f>IFERROR(MAX(C93:J93),"")</f>
        <v/>
      </c>
      <c r="D26" s="145" t="str">
        <f>IF(C26&lt;C27, "The pairwise comparison consistency level is acceptable", "The pairwise comparison consistency level is not acceptable")</f>
        <v>The pairwise comparison consistency level is not acceptable</v>
      </c>
      <c r="E26" s="145"/>
      <c r="F26" s="145"/>
      <c r="G26" s="145"/>
      <c r="H26" s="145"/>
      <c r="I26" s="145"/>
      <c r="J26" s="145"/>
      <c r="K26" s="145"/>
    </row>
    <row r="27" spans="2:20" ht="14.4" customHeight="1" x14ac:dyDescent="0.3">
      <c r="B27" s="7" t="s">
        <v>67</v>
      </c>
      <c r="C27" s="8" t="str">
        <f>IFERROR(Q106,"")</f>
        <v/>
      </c>
      <c r="D27" s="15"/>
      <c r="E27" s="15"/>
      <c r="F27" s="15"/>
      <c r="G27" s="15"/>
      <c r="H27" s="15"/>
      <c r="I27" s="15"/>
      <c r="J27" s="15"/>
      <c r="K27" s="15"/>
    </row>
    <row r="28" spans="2:20" s="18" customFormat="1" ht="14.4" customHeight="1" x14ac:dyDescent="0.3">
      <c r="B28" s="24"/>
      <c r="C28" s="24"/>
      <c r="D28" s="24"/>
      <c r="E28" s="24"/>
      <c r="F28" s="24"/>
      <c r="G28" s="24"/>
      <c r="H28" s="24"/>
      <c r="I28" s="24"/>
      <c r="J28" s="24"/>
      <c r="K28" s="24"/>
    </row>
    <row r="29" spans="2:20" ht="14.4" customHeight="1" x14ac:dyDescent="0.3">
      <c r="B29" s="14" t="s">
        <v>14</v>
      </c>
      <c r="C29" s="14">
        <f>SUM(C23:J23)</f>
        <v>0</v>
      </c>
      <c r="D29" s="14"/>
      <c r="E29" s="14"/>
      <c r="F29" s="14"/>
      <c r="G29" s="14"/>
      <c r="H29" s="14"/>
      <c r="I29" s="14"/>
      <c r="J29" s="14"/>
      <c r="K29" s="25"/>
    </row>
    <row r="30" spans="2:20" ht="14.4" customHeight="1" x14ac:dyDescent="0.3">
      <c r="B30" s="14"/>
      <c r="C30" s="14"/>
      <c r="D30" s="14"/>
      <c r="E30" s="14"/>
      <c r="F30" s="14"/>
      <c r="G30" s="14"/>
      <c r="H30" s="14"/>
      <c r="I30" s="14"/>
      <c r="J30" s="14"/>
      <c r="K30" s="25"/>
    </row>
    <row r="31" spans="2:20" ht="14.4" customHeight="1" x14ac:dyDescent="0.3">
      <c r="B31" s="14" t="s">
        <v>2</v>
      </c>
      <c r="C31" s="14">
        <f t="shared" ref="C31:J31" si="2">IF($C$10=1,$C$23,IF($D$10=1,$D$23,IF($E$10=1,$E$23,IF($F$10=1,$F$23,IF($G$10=1,$G$23,IF($H$10=1,$H$23,IF($I$10=1,$I$23,IF($J$10=1,$J$23))))))))-C10*C23</f>
        <v>0</v>
      </c>
      <c r="D31" s="14">
        <f t="shared" si="2"/>
        <v>0</v>
      </c>
      <c r="E31" s="14">
        <f t="shared" si="2"/>
        <v>0</v>
      </c>
      <c r="F31" s="14">
        <f t="shared" si="2"/>
        <v>0</v>
      </c>
      <c r="G31" s="14">
        <f t="shared" si="2"/>
        <v>0</v>
      </c>
      <c r="H31" s="14">
        <f t="shared" si="2"/>
        <v>0</v>
      </c>
      <c r="I31" s="14">
        <f t="shared" si="2"/>
        <v>0</v>
      </c>
      <c r="J31" s="14">
        <f t="shared" si="2"/>
        <v>0</v>
      </c>
      <c r="K31" s="25"/>
    </row>
    <row r="32" spans="2:20" ht="14.4" customHeight="1" x14ac:dyDescent="0.3">
      <c r="B32" s="14"/>
      <c r="C32" s="14">
        <f>-C31</f>
        <v>0</v>
      </c>
      <c r="D32" s="14">
        <f t="shared" ref="D32:J32" si="3">-D31</f>
        <v>0</v>
      </c>
      <c r="E32" s="14">
        <f t="shared" si="3"/>
        <v>0</v>
      </c>
      <c r="F32" s="14">
        <f t="shared" si="3"/>
        <v>0</v>
      </c>
      <c r="G32" s="14">
        <f>-G31</f>
        <v>0</v>
      </c>
      <c r="H32" s="14">
        <f t="shared" si="3"/>
        <v>0</v>
      </c>
      <c r="I32" s="14">
        <f t="shared" si="3"/>
        <v>0</v>
      </c>
      <c r="J32" s="14">
        <f t="shared" si="3"/>
        <v>0</v>
      </c>
      <c r="K32" s="25"/>
      <c r="L32" s="27"/>
    </row>
    <row r="33" spans="2:12" ht="14.4" customHeight="1" x14ac:dyDescent="0.3">
      <c r="B33" s="14"/>
      <c r="C33" s="14"/>
      <c r="D33" s="14"/>
      <c r="E33" s="14"/>
      <c r="F33" s="14"/>
      <c r="G33" s="14"/>
      <c r="H33" s="14"/>
      <c r="I33" s="14"/>
      <c r="J33" s="14"/>
      <c r="K33" s="25"/>
      <c r="L33" s="27"/>
    </row>
    <row r="34" spans="2:12" ht="14.4" customHeight="1" x14ac:dyDescent="0.3">
      <c r="B34" s="14" t="s">
        <v>3</v>
      </c>
      <c r="C34" s="14">
        <f>C23-$C13*IF($C$13=1,$C$23,IF($C$14=1,$D$23,IF($C$15=1,$E$23,IF($C$16=1,$F$23,IF($C$17=1,$G$23,IF($C$18=1,$H$23,IF($C$19=1,$I$23,IF($C$20=1,$J$23))))))))</f>
        <v>0</v>
      </c>
      <c r="D34" s="14">
        <f>D23-$C14*IF($C$13=1,$C$23,IF($C$14=1,$D$23,IF($C$15=1,$E$23,IF($C$16=1,$F$23,IF($C$17=1,$G$23,IF($C$18=1,$H$23,IF($C$19=1,$I$23,IF($C$20=1,$J$23))))))))</f>
        <v>0</v>
      </c>
      <c r="E34" s="14">
        <f>E23-$C15*IF($C$13=1,$C$23,IF($C$14=1,$D$23,IF($C$15=1,$E$23,IF($C$16=1,$F$23,IF($C$17=1,$G$23,IF($C$18=1,$H$23,IF($C$19=1,$I$23,IF($C$20=1,$J$23))))))))</f>
        <v>0</v>
      </c>
      <c r="F34" s="14">
        <f>F23-$C16*IF($C$13=1,$C$23,IF($C$14=1,$D$23,IF($C$15=1,$E$23,IF($C$16=1,$F$23,IF($C$17=1,$G$23,IF($C$18=1,$H$23,IF($C$19=1,$I$23,IF($C$20=1,$J$23))))))))</f>
        <v>0</v>
      </c>
      <c r="G34" s="14">
        <f>G23-$C17*IF($C$13=1,$C$23,IF($C$14=1,$D$23,IF($C$15=1,$E$23,IF($C$16=1,$F$23,IF($C$17=1,$G$23,IF($C$18=1,$H$23,IF($C$19=1,$I$23,IF($C$20=1,$J$23))))))))</f>
        <v>0</v>
      </c>
      <c r="H34" s="14">
        <f>H23-$C18*IF($C$13=1,$C$23,IF($C$14=1,$D$23,IF($C$15=1,$E$23,IF($C$16=1,$F$23,IF($C$17=1,$G$23,IF($C$18=1,$H$23,IF($C$19=1,$I$23,IF($C$20=1,$J$23))))))))</f>
        <v>0</v>
      </c>
      <c r="I34" s="14">
        <f>I23-$C19*IF($C$13=1,$C$23,IF($C$14=1,$D$23,IF($C$15=1,$E$23,IF($C$16=1,$F$23,IF($C$17=1,$G$23,IF($C$18=1,$H$23,IF($C$19=1,$I$23,IF($C$20=1,$J$23))))))))</f>
        <v>0</v>
      </c>
      <c r="J34" s="14">
        <f>J23-$C20*IF($C$13=1,$C$23,IF($C$14=1,$D$23,IF($C$15=1,$E$23,IF($C$16=1,$F$23,IF($C$17=1,$G$23,IF($C$18=1,$H$23,IF($C$19=1,$I$23,IF($C$20=1,$J$23))))))))</f>
        <v>0</v>
      </c>
      <c r="K34" s="25"/>
      <c r="L34" s="27"/>
    </row>
    <row r="35" spans="2:12" ht="14.4" customHeight="1" x14ac:dyDescent="0.3">
      <c r="B35" s="14"/>
      <c r="C35" s="14">
        <f>-C34</f>
        <v>0</v>
      </c>
      <c r="D35" s="14">
        <f>-D34</f>
        <v>0</v>
      </c>
      <c r="E35" s="14">
        <f t="shared" ref="E35:J35" si="4">-E34</f>
        <v>0</v>
      </c>
      <c r="F35" s="14">
        <f t="shared" si="4"/>
        <v>0</v>
      </c>
      <c r="G35" s="14">
        <f t="shared" si="4"/>
        <v>0</v>
      </c>
      <c r="H35" s="14">
        <f t="shared" si="4"/>
        <v>0</v>
      </c>
      <c r="I35" s="14">
        <f t="shared" si="4"/>
        <v>0</v>
      </c>
      <c r="J35" s="14">
        <f t="shared" si="4"/>
        <v>0</v>
      </c>
      <c r="K35" s="25"/>
      <c r="L35" s="27"/>
    </row>
    <row r="36" spans="2:12" ht="14.4" customHeight="1" x14ac:dyDescent="0.3">
      <c r="B36" s="25"/>
      <c r="C36" s="25"/>
      <c r="D36" s="25"/>
      <c r="E36" s="25"/>
      <c r="F36" s="25"/>
      <c r="G36" s="25"/>
      <c r="H36" s="25"/>
      <c r="I36" s="25"/>
      <c r="J36" s="25"/>
      <c r="K36" s="25"/>
      <c r="L36" s="27"/>
    </row>
    <row r="37" spans="2:12" ht="14.4" customHeight="1" x14ac:dyDescent="0.3">
      <c r="B37" s="25"/>
      <c r="C37" s="25"/>
      <c r="D37" s="25"/>
      <c r="E37" s="25"/>
      <c r="F37" s="25"/>
      <c r="G37" s="25"/>
      <c r="H37" s="25"/>
      <c r="I37" s="25"/>
      <c r="J37" s="25"/>
      <c r="K37" s="25"/>
      <c r="L37" s="27"/>
    </row>
    <row r="38" spans="2:12" ht="14.4" customHeight="1" x14ac:dyDescent="0.3">
      <c r="B38" s="28"/>
      <c r="C38" s="28"/>
      <c r="D38" s="28"/>
      <c r="E38" s="28"/>
      <c r="F38" s="28"/>
      <c r="G38" s="28"/>
      <c r="H38" s="28"/>
      <c r="I38" s="28"/>
      <c r="J38" s="28"/>
      <c r="K38" s="28"/>
    </row>
    <row r="93" spans="3:17" ht="14.4" customHeight="1" x14ac:dyDescent="0.3">
      <c r="C93" s="17" t="e">
        <f>IF(MAX($C$10:$J$10)=1,0, ABS(C10*C13-MAX($C$10:$J$10))/(MAX($C$10:$J$10)*MAX($C$10:$J$10)-MAX($C$10:$J$10)))</f>
        <v>#DIV/0!</v>
      </c>
      <c r="D93" s="17" t="e">
        <f>IF(MAX($C$10:$J$10)=1,0, ABS(D10*C14-MAX($C$10:$J$10))/(MAX($C$10:$J$10)*MAX($C$10:$J$10)-MAX($C$10:$J$10)))</f>
        <v>#DIV/0!</v>
      </c>
      <c r="E93" s="17" t="e">
        <f>IF(MAX($C$10:$J$10)=1,0, ABS(E10*C15-MAX($C$10:$J$10))/(MAX($C$10:$J$10)*MAX($C$10:$J$10)-MAX($C$10:$J$10)))</f>
        <v>#DIV/0!</v>
      </c>
      <c r="F93" s="17" t="e">
        <f>IF(MAX($C$10:$J$10)=1,0, ABS(F10*C16-MAX($C$10:$J$10))/(MAX($C$10:$J$10)*MAX($C$10:$J$10)-MAX($C$10:$J$10)))</f>
        <v>#DIV/0!</v>
      </c>
      <c r="G93" s="17" t="e">
        <f>IF(MAX($C$10:$J$10)=1,0, ABS(G10*C17-MAX($C$10:$J$10))/(MAX($C$10:$J$10)*MAX($C$10:$J$10)-MAX($C$10:$J$10)))</f>
        <v>#DIV/0!</v>
      </c>
      <c r="H93" s="17" t="e">
        <f>IF(MAX($C$10:$J$10)=1,0, ABS(H10*C18-MAX($C$10:$J$10))/(MAX($C$10:$J$10)*MAX($C$10:$J$10)-MAX($C$10:$J$10)))</f>
        <v>#DIV/0!</v>
      </c>
      <c r="I93" s="17" t="e">
        <f>IF(MAX($C$10:$J$10)=1,0, ABS(I10*C19-MAX($C$10:$J$10))/(MAX($C$10:$J$10)*MAX($C$10:$J$10)-MAX($C$10:$J$10)))</f>
        <v>#DIV/0!</v>
      </c>
      <c r="J93" s="17" t="e">
        <f>IF(MAX($C$10:$J$10)=1,0, ABS(J10*C20-MAX($C$10:$J$10))/(MAX($C$10:$J$10)*MAX($C$10:$J$10)-MAX($C$10:$J$10)))</f>
        <v>#DIV/0!</v>
      </c>
    </row>
    <row r="94" spans="3:17" ht="14.4" customHeight="1" x14ac:dyDescent="0.3">
      <c r="C94" s="17"/>
      <c r="D94" s="17"/>
      <c r="E94" s="17"/>
      <c r="F94" s="17"/>
      <c r="G94" s="17"/>
      <c r="H94" s="17"/>
      <c r="I94" s="17"/>
      <c r="J94" s="17"/>
    </row>
    <row r="96" spans="3:17" ht="14.4" customHeight="1" x14ac:dyDescent="0.3">
      <c r="P96" s="20" t="s">
        <v>65</v>
      </c>
      <c r="Q96" s="144">
        <v>8</v>
      </c>
    </row>
    <row r="97" spans="15:21" ht="14.4" customHeight="1" x14ac:dyDescent="0.3">
      <c r="P97" s="21" t="s">
        <v>66</v>
      </c>
      <c r="Q97" s="144"/>
    </row>
    <row r="98" spans="15:21" ht="14.4" customHeight="1" x14ac:dyDescent="0.3">
      <c r="P98" s="22">
        <v>3</v>
      </c>
      <c r="Q98" s="22">
        <v>0.16669999999999999</v>
      </c>
    </row>
    <row r="99" spans="15:21" ht="14.4" customHeight="1" x14ac:dyDescent="0.3">
      <c r="P99" s="22">
        <v>4</v>
      </c>
      <c r="Q99" s="22">
        <v>0.25769999999999998</v>
      </c>
    </row>
    <row r="100" spans="15:21" ht="14.4" customHeight="1" x14ac:dyDescent="0.3">
      <c r="P100" s="22">
        <v>5</v>
      </c>
      <c r="Q100" s="22">
        <v>0.28439999999999999</v>
      </c>
    </row>
    <row r="101" spans="15:21" ht="14.4" customHeight="1" x14ac:dyDescent="0.3">
      <c r="P101" s="22">
        <v>6</v>
      </c>
      <c r="Q101" s="22">
        <v>0.3221</v>
      </c>
    </row>
    <row r="102" spans="15:21" ht="14.4" customHeight="1" x14ac:dyDescent="0.3">
      <c r="P102" s="22">
        <v>7</v>
      </c>
      <c r="Q102" s="22">
        <v>0.3251</v>
      </c>
    </row>
    <row r="103" spans="15:21" ht="14.4" customHeight="1" x14ac:dyDescent="0.3">
      <c r="P103" s="22">
        <v>8</v>
      </c>
      <c r="Q103" s="22">
        <v>0.36199999999999999</v>
      </c>
    </row>
    <row r="104" spans="15:21" ht="14.4" customHeight="1" x14ac:dyDescent="0.3">
      <c r="O104" s="15"/>
      <c r="P104" s="22">
        <v>9</v>
      </c>
      <c r="Q104" s="22">
        <v>0.36199999999999999</v>
      </c>
    </row>
    <row r="105" spans="15:21" ht="14.4" customHeight="1" x14ac:dyDescent="0.3">
      <c r="O105" s="15"/>
      <c r="P105" s="17"/>
      <c r="Q105" s="17">
        <f>MAX(C10:J10)</f>
        <v>0</v>
      </c>
      <c r="R105" s="15"/>
    </row>
    <row r="106" spans="15:21" ht="14.4" customHeight="1" x14ac:dyDescent="0.3">
      <c r="O106" s="10"/>
      <c r="P106" s="17"/>
      <c r="Q106" s="17" t="e">
        <f>VLOOKUP(Q105,P98:Q104,2)</f>
        <v>#N/A</v>
      </c>
      <c r="R106" s="10"/>
      <c r="S106" s="18"/>
      <c r="T106" s="18"/>
      <c r="U106" s="18"/>
    </row>
    <row r="107" spans="15:21" ht="14.4" customHeight="1" x14ac:dyDescent="0.3">
      <c r="P107" s="17"/>
      <c r="Q107" s="17"/>
    </row>
    <row r="109" spans="15:21" ht="14.4" customHeight="1" x14ac:dyDescent="0.3">
      <c r="O109" s="26"/>
      <c r="P109" s="18"/>
      <c r="Q109" s="18"/>
      <c r="R109" s="18"/>
      <c r="S109" s="18"/>
      <c r="T109" s="18"/>
      <c r="U109" s="18"/>
    </row>
    <row r="110" spans="15:21" ht="14.4" customHeight="1" x14ac:dyDescent="0.3">
      <c r="O110" s="27"/>
    </row>
    <row r="111" spans="15:21" ht="14.4" customHeight="1" x14ac:dyDescent="0.3">
      <c r="O111" s="27"/>
    </row>
    <row r="112" spans="15:21" ht="14.4" customHeight="1" x14ac:dyDescent="0.3">
      <c r="O112" s="27"/>
    </row>
  </sheetData>
  <mergeCells count="4">
    <mergeCell ref="B22:B23"/>
    <mergeCell ref="H25:I25"/>
    <mergeCell ref="Q96:Q97"/>
    <mergeCell ref="D26:K26"/>
  </mergeCells>
  <conditionalFormatting sqref="J25">
    <cfRule type="cellIs" dxfId="3" priority="1" operator="equal">
      <formula>"YES"</formula>
    </cfRule>
    <cfRule type="cellIs" dxfId="2" priority="2" operator="equal">
      <formula>"NO"</formula>
    </cfRule>
  </conditionalFormatting>
  <dataValidations count="2">
    <dataValidation type="list" allowBlank="1" showInputMessage="1" showErrorMessage="1" sqref="C10:J10 C13:C20" xr:uid="{00000000-0002-0000-0700-000000000000}">
      <formula1>"1,2,3,4,5,6,7,8,9"</formula1>
    </dataValidation>
    <dataValidation type="list" allowBlank="1" showInputMessage="1" showErrorMessage="1" sqref="C5 C7" xr:uid="{00000000-0002-0000-0700-000001000000}">
      <formula1>$C$3:$J$3</formula1>
    </dataValidation>
  </dataValidation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U120"/>
  <sheetViews>
    <sheetView zoomScaleNormal="100" workbookViewId="0">
      <selection activeCell="C21" sqref="C21"/>
    </sheetView>
  </sheetViews>
  <sheetFormatPr defaultColWidth="8.88671875" defaultRowHeight="14.4" customHeight="1" x14ac:dyDescent="0.3"/>
  <cols>
    <col min="1" max="1" width="8.88671875" style="3"/>
    <col min="2" max="2" width="19.33203125" style="3" customWidth="1"/>
    <col min="3" max="11" width="11.44140625" style="3" customWidth="1"/>
    <col min="12" max="12" width="8.88671875" style="3"/>
    <col min="13" max="17" width="11.5546875" style="3" bestFit="1" customWidth="1"/>
    <col min="18" max="18" width="8.88671875" style="3"/>
    <col min="19" max="19" width="11.5546875" style="3" bestFit="1" customWidth="1"/>
    <col min="20" max="20" width="8.88671875" style="3"/>
    <col min="21" max="21" width="11.5546875" style="3" bestFit="1" customWidth="1"/>
    <col min="22" max="16384" width="8.88671875" style="3"/>
  </cols>
  <sheetData>
    <row r="2" spans="2:21" ht="14.4" customHeight="1" x14ac:dyDescent="0.3">
      <c r="B2" s="5" t="s">
        <v>31</v>
      </c>
      <c r="C2" s="6" t="s">
        <v>5</v>
      </c>
      <c r="D2" s="6" t="s">
        <v>6</v>
      </c>
      <c r="E2" s="6" t="s">
        <v>7</v>
      </c>
      <c r="F2" s="6" t="s">
        <v>8</v>
      </c>
      <c r="G2" s="6" t="s">
        <v>9</v>
      </c>
      <c r="H2" s="6" t="s">
        <v>10</v>
      </c>
      <c r="I2" s="6" t="s">
        <v>11</v>
      </c>
      <c r="J2" s="6" t="s">
        <v>12</v>
      </c>
      <c r="K2" s="6" t="s">
        <v>13</v>
      </c>
    </row>
    <row r="3" spans="2:21" ht="14.4" customHeight="1" x14ac:dyDescent="0.3">
      <c r="B3" s="5" t="s">
        <v>16</v>
      </c>
      <c r="C3" s="2" t="s">
        <v>75</v>
      </c>
      <c r="D3" s="2" t="s">
        <v>76</v>
      </c>
      <c r="E3" s="2" t="s">
        <v>77</v>
      </c>
      <c r="F3" s="2" t="s">
        <v>78</v>
      </c>
      <c r="G3" s="2" t="s">
        <v>79</v>
      </c>
      <c r="H3" s="2" t="s">
        <v>80</v>
      </c>
      <c r="I3" s="2" t="s">
        <v>81</v>
      </c>
      <c r="J3" s="2" t="s">
        <v>82</v>
      </c>
      <c r="K3" s="2" t="s">
        <v>83</v>
      </c>
    </row>
    <row r="5" spans="2:21" ht="14.4" customHeight="1" x14ac:dyDescent="0.3">
      <c r="B5" s="5" t="s">
        <v>15</v>
      </c>
      <c r="C5" s="2" t="s">
        <v>75</v>
      </c>
    </row>
    <row r="7" spans="2:21" ht="14.4" customHeight="1" x14ac:dyDescent="0.3">
      <c r="B7" s="5" t="s">
        <v>17</v>
      </c>
      <c r="C7" s="2" t="s">
        <v>83</v>
      </c>
    </row>
    <row r="9" spans="2:21" ht="14.4" customHeight="1" x14ac:dyDescent="0.3">
      <c r="B9" s="7" t="s">
        <v>4</v>
      </c>
      <c r="C9" s="8" t="str">
        <f>IF(C$3="",C$2,C$3)</f>
        <v>CI</v>
      </c>
      <c r="D9" s="8" t="str">
        <f t="shared" ref="D9:K9" si="0">IF(D$3="",D$2,D$3)</f>
        <v>BP</v>
      </c>
      <c r="E9" s="8" t="str">
        <f t="shared" si="0"/>
        <v>HIPC</v>
      </c>
      <c r="F9" s="8" t="str">
        <f t="shared" si="0"/>
        <v>LV</v>
      </c>
      <c r="G9" s="8" t="str">
        <f t="shared" si="0"/>
        <v>CT</v>
      </c>
      <c r="H9" s="8" t="str">
        <f t="shared" si="0"/>
        <v>LI</v>
      </c>
      <c r="I9" s="8" t="str">
        <f t="shared" si="0"/>
        <v>GC</v>
      </c>
      <c r="J9" s="8" t="str">
        <f t="shared" si="0"/>
        <v>RP</v>
      </c>
      <c r="K9" s="8" t="str">
        <f t="shared" si="0"/>
        <v>RV</v>
      </c>
    </row>
    <row r="10" spans="2:21" ht="14.4" customHeight="1" x14ac:dyDescent="0.3">
      <c r="B10" s="8" t="str">
        <f>C5</f>
        <v>CI</v>
      </c>
      <c r="C10" s="2">
        <v>1</v>
      </c>
      <c r="D10" s="2">
        <v>3</v>
      </c>
      <c r="E10" s="2">
        <v>7</v>
      </c>
      <c r="F10" s="2">
        <v>5</v>
      </c>
      <c r="G10" s="2">
        <v>7</v>
      </c>
      <c r="H10" s="2">
        <v>9</v>
      </c>
      <c r="I10" s="2">
        <v>8</v>
      </c>
      <c r="J10" s="2">
        <v>7</v>
      </c>
      <c r="K10" s="2">
        <v>7</v>
      </c>
      <c r="U10" s="9">
        <f>IF(MAX($C$10:$K$10)=1,0, ABS(K10*C21-MAX($C$10:$K$10))/(MAX($C$10:$K$10)*MAX($C$10:$K$10)-MAX($C$10:$K$10)))</f>
        <v>2.7777777777777776E-2</v>
      </c>
    </row>
    <row r="11" spans="2:21" ht="14.4" customHeight="1" x14ac:dyDescent="0.3">
      <c r="C11" s="9"/>
      <c r="D11" s="9"/>
      <c r="E11" s="9"/>
      <c r="F11" s="9"/>
      <c r="G11" s="9"/>
      <c r="H11" s="9"/>
      <c r="I11" s="9"/>
      <c r="J11" s="9"/>
      <c r="K11" s="9"/>
    </row>
    <row r="12" spans="2:21" ht="14.4" customHeight="1" x14ac:dyDescent="0.3">
      <c r="B12" s="8" t="s">
        <v>18</v>
      </c>
      <c r="C12" s="8" t="str">
        <f>C7</f>
        <v>RV</v>
      </c>
      <c r="D12" s="10"/>
      <c r="E12" s="10"/>
      <c r="F12" s="10"/>
      <c r="G12" s="10"/>
      <c r="H12" s="10"/>
      <c r="I12" s="10"/>
      <c r="J12" s="10"/>
      <c r="K12" s="10"/>
    </row>
    <row r="13" spans="2:21" ht="14.4" customHeight="1" x14ac:dyDescent="0.3">
      <c r="B13" s="8" t="str">
        <f>IF(C$3="",C$2,C$3)</f>
        <v>CI</v>
      </c>
      <c r="C13" s="2">
        <v>7</v>
      </c>
    </row>
    <row r="14" spans="2:21" ht="14.4" customHeight="1" x14ac:dyDescent="0.3">
      <c r="B14" s="11" t="str">
        <f>IF(D$3="",D$2,D$3)</f>
        <v>BP</v>
      </c>
      <c r="C14" s="2">
        <v>5</v>
      </c>
      <c r="D14" s="18"/>
      <c r="E14" s="18"/>
      <c r="F14" s="18"/>
      <c r="G14" s="18"/>
      <c r="H14" s="18"/>
      <c r="I14" s="18"/>
      <c r="J14" s="18"/>
      <c r="K14" s="18"/>
    </row>
    <row r="15" spans="2:21" ht="14.4" customHeight="1" x14ac:dyDescent="0.3">
      <c r="B15" s="11" t="str">
        <f>IF(E$3="",E$2,E$3)</f>
        <v>HIPC</v>
      </c>
      <c r="C15" s="2">
        <v>4</v>
      </c>
      <c r="D15" s="18"/>
      <c r="E15" s="18"/>
      <c r="F15" s="18"/>
      <c r="G15" s="12"/>
      <c r="H15" s="18"/>
      <c r="I15" s="12"/>
      <c r="J15" s="18"/>
      <c r="K15" s="18"/>
    </row>
    <row r="16" spans="2:21" ht="14.4" customHeight="1" x14ac:dyDescent="0.3">
      <c r="B16" s="11" t="str">
        <f>IF(F$3="",F$2,F$3)</f>
        <v>LV</v>
      </c>
      <c r="C16" s="2">
        <v>4</v>
      </c>
      <c r="D16" s="18"/>
      <c r="E16" s="18"/>
      <c r="F16" s="18"/>
      <c r="G16" s="18"/>
      <c r="H16" s="18"/>
      <c r="I16" s="18"/>
      <c r="J16" s="18"/>
      <c r="K16" s="18"/>
    </row>
    <row r="17" spans="1:11" ht="14.4" customHeight="1" x14ac:dyDescent="0.3">
      <c r="B17" s="11" t="str">
        <f>IF(G$3="",G$2,G$3)</f>
        <v>CT</v>
      </c>
      <c r="C17" s="2">
        <v>3</v>
      </c>
      <c r="D17" s="18"/>
      <c r="E17" s="18"/>
      <c r="F17" s="18"/>
      <c r="G17" s="18"/>
      <c r="H17" s="18"/>
      <c r="I17" s="18"/>
      <c r="J17" s="18"/>
      <c r="K17" s="18"/>
    </row>
    <row r="18" spans="1:11" ht="14.4" customHeight="1" x14ac:dyDescent="0.3">
      <c r="B18" s="11" t="str">
        <f>IF(H$3="",H$2,H$3)</f>
        <v>LI</v>
      </c>
      <c r="C18" s="2">
        <v>3</v>
      </c>
      <c r="D18" s="18"/>
      <c r="E18" s="18"/>
      <c r="F18" s="18"/>
      <c r="G18" s="18"/>
      <c r="H18" s="18"/>
      <c r="I18" s="18"/>
      <c r="J18" s="18"/>
      <c r="K18" s="18"/>
    </row>
    <row r="19" spans="1:11" ht="14.4" customHeight="1" x14ac:dyDescent="0.3">
      <c r="B19" s="11" t="str">
        <f>IF(I$3="",I$2,I$3)</f>
        <v>GC</v>
      </c>
      <c r="C19" s="2">
        <v>4</v>
      </c>
      <c r="D19" s="18"/>
      <c r="E19" s="18"/>
      <c r="F19" s="18"/>
      <c r="G19" s="18"/>
      <c r="H19" s="18"/>
      <c r="I19" s="18"/>
      <c r="J19" s="18"/>
      <c r="K19" s="18"/>
    </row>
    <row r="20" spans="1:11" ht="14.4" customHeight="1" x14ac:dyDescent="0.3">
      <c r="B20" s="11" t="str">
        <f>IF(J$3="",J$2,J$3)</f>
        <v>RP</v>
      </c>
      <c r="C20" s="2">
        <v>4</v>
      </c>
      <c r="D20" s="18"/>
      <c r="E20" s="18"/>
      <c r="F20" s="18"/>
      <c r="G20" s="18"/>
      <c r="H20" s="18"/>
      <c r="I20" s="18"/>
      <c r="J20" s="18"/>
      <c r="K20" s="18"/>
    </row>
    <row r="21" spans="1:11" ht="14.4" customHeight="1" x14ac:dyDescent="0.3">
      <c r="B21" s="11" t="str">
        <f>IF(K$3="",K$2,K$3)</f>
        <v>RV</v>
      </c>
      <c r="C21" s="2">
        <v>1</v>
      </c>
    </row>
    <row r="22" spans="1:11" ht="14.4" customHeight="1" x14ac:dyDescent="0.3">
      <c r="B22" s="10"/>
      <c r="C22" s="18"/>
    </row>
    <row r="23" spans="1:11" ht="14.4" customHeight="1" x14ac:dyDescent="0.3">
      <c r="A23" s="15"/>
      <c r="B23" s="147" t="s">
        <v>1</v>
      </c>
      <c r="C23" s="8" t="str">
        <f>C9</f>
        <v>CI</v>
      </c>
      <c r="D23" s="8" t="str">
        <f t="shared" ref="D23:K23" si="1">D9</f>
        <v>BP</v>
      </c>
      <c r="E23" s="8" t="str">
        <f t="shared" si="1"/>
        <v>HIPC</v>
      </c>
      <c r="F23" s="8" t="str">
        <f t="shared" si="1"/>
        <v>LV</v>
      </c>
      <c r="G23" s="8" t="str">
        <f t="shared" si="1"/>
        <v>CT</v>
      </c>
      <c r="H23" s="8" t="str">
        <f t="shared" si="1"/>
        <v>LI</v>
      </c>
      <c r="I23" s="8" t="str">
        <f t="shared" si="1"/>
        <v>GC</v>
      </c>
      <c r="J23" s="8" t="str">
        <f t="shared" si="1"/>
        <v>RP</v>
      </c>
      <c r="K23" s="8" t="str">
        <f t="shared" si="1"/>
        <v>RV</v>
      </c>
    </row>
    <row r="24" spans="1:11" ht="14.4" customHeight="1" x14ac:dyDescent="0.3">
      <c r="A24" s="15"/>
      <c r="B24" s="148"/>
      <c r="C24" s="19">
        <v>0.38189127105666304</v>
      </c>
      <c r="D24" s="19">
        <v>0.1607963246554385</v>
      </c>
      <c r="E24" s="19">
        <v>6.8912710566616547E-2</v>
      </c>
      <c r="F24" s="19">
        <v>9.6477794793261934E-2</v>
      </c>
      <c r="G24" s="19">
        <v>6.8912710566615618E-2</v>
      </c>
      <c r="H24" s="19">
        <v>5.3598774885144758E-2</v>
      </c>
      <c r="I24" s="19">
        <v>6.0298621745789434E-2</v>
      </c>
      <c r="J24" s="19">
        <v>6.8912710566615368E-2</v>
      </c>
      <c r="K24" s="19">
        <v>4.0199081163858751E-2</v>
      </c>
    </row>
    <row r="25" spans="1:11" s="18" customFormat="1" ht="14.4" customHeight="1" x14ac:dyDescent="0.3">
      <c r="A25" s="10"/>
      <c r="B25" s="10"/>
      <c r="C25" s="32"/>
      <c r="D25" s="32"/>
      <c r="E25" s="32"/>
      <c r="F25" s="32"/>
      <c r="G25" s="32"/>
      <c r="H25" s="32"/>
      <c r="I25" s="32"/>
      <c r="J25" s="32"/>
      <c r="K25" s="32"/>
    </row>
    <row r="26" spans="1:11" s="18" customFormat="1" ht="14.4" customHeight="1" x14ac:dyDescent="0.3">
      <c r="A26" s="10"/>
      <c r="B26" s="17" t="s">
        <v>0</v>
      </c>
      <c r="C26" s="17">
        <v>0.10049770290964619</v>
      </c>
      <c r="D26" s="10"/>
      <c r="E26" s="10"/>
      <c r="F26" s="10"/>
      <c r="G26" s="10"/>
      <c r="H26" s="10"/>
      <c r="I26" s="143"/>
      <c r="J26" s="143"/>
      <c r="K26" s="10"/>
    </row>
    <row r="27" spans="1:11" ht="14.4" customHeight="1" x14ac:dyDescent="0.3">
      <c r="A27" s="15"/>
      <c r="B27" s="8" t="s">
        <v>64</v>
      </c>
      <c r="C27" s="19">
        <f>IFERROR(MAX(M10:U10),"")</f>
        <v>2.7777777777777776E-2</v>
      </c>
      <c r="D27" s="145" t="str">
        <f>(IF(C27&lt;C28, "The pairwise comparison consistency level is acceptable", "The pairwise comparison consistency level is not acceptable"))</f>
        <v>The pairwise comparison consistency level is acceptable</v>
      </c>
      <c r="E27" s="145"/>
      <c r="F27" s="145"/>
      <c r="G27" s="145"/>
      <c r="H27" s="145"/>
      <c r="I27" s="145"/>
      <c r="J27" s="145"/>
      <c r="K27" s="145"/>
    </row>
    <row r="28" spans="1:11" ht="14.4" customHeight="1" x14ac:dyDescent="0.3">
      <c r="A28" s="15"/>
      <c r="B28" s="7" t="s">
        <v>67</v>
      </c>
      <c r="C28" s="8">
        <f>IFERROR(G107,"")</f>
        <v>0.36620000000000003</v>
      </c>
      <c r="D28" s="15"/>
      <c r="E28" s="15"/>
      <c r="F28" s="15"/>
      <c r="G28" s="15"/>
      <c r="H28" s="15"/>
      <c r="I28" s="15"/>
      <c r="J28" s="15"/>
      <c r="K28" s="15"/>
    </row>
    <row r="29" spans="1:11" s="17" customFormat="1" ht="14.4" customHeight="1" x14ac:dyDescent="0.3">
      <c r="B29" s="16"/>
      <c r="C29" s="16"/>
      <c r="D29" s="16"/>
      <c r="E29" s="16"/>
      <c r="F29" s="16"/>
      <c r="G29" s="16"/>
      <c r="H29" s="16"/>
      <c r="I29" s="16"/>
      <c r="J29" s="16"/>
      <c r="K29" s="16"/>
    </row>
    <row r="30" spans="1:11" s="9" customFormat="1" ht="14.4" customHeight="1" x14ac:dyDescent="0.3">
      <c r="B30" s="14" t="s">
        <v>14</v>
      </c>
      <c r="C30" s="14">
        <f>SUM(C24:K24)</f>
        <v>1.000000000000004</v>
      </c>
      <c r="D30" s="14"/>
      <c r="E30" s="14"/>
      <c r="F30" s="14"/>
      <c r="G30" s="14"/>
      <c r="H30" s="14"/>
      <c r="I30" s="14"/>
      <c r="J30" s="14"/>
      <c r="K30" s="14"/>
    </row>
    <row r="31" spans="1:11" s="9" customFormat="1" ht="14.4" customHeight="1" x14ac:dyDescent="0.3">
      <c r="B31" s="14"/>
      <c r="C31" s="14"/>
      <c r="D31" s="14"/>
      <c r="E31" s="14"/>
      <c r="F31" s="14"/>
      <c r="G31" s="14"/>
      <c r="H31" s="14"/>
      <c r="I31" s="14"/>
      <c r="J31" s="14"/>
      <c r="K31" s="14"/>
    </row>
    <row r="32" spans="1:11" s="9" customFormat="1" ht="14.4" customHeight="1" x14ac:dyDescent="0.3">
      <c r="B32" s="14" t="s">
        <v>2</v>
      </c>
      <c r="C32" s="14">
        <f t="shared" ref="C32:K32" si="2">IF($C$10=1,$C$24,IF($D$10=1,$D$24,IF($E$10=1,$E$24,IF($F$10=1,$F$24,IF($G$10=1,$G$24,IF($H$10=1,$H$24,IF($I$10=1,$I$24,IF($J$10=1,$J$24,IF($K$10=1,$K$24)))))))))-C10*C24</f>
        <v>0</v>
      </c>
      <c r="D32" s="14">
        <f t="shared" si="2"/>
        <v>-0.10049770290965249</v>
      </c>
      <c r="E32" s="14">
        <f t="shared" si="2"/>
        <v>-0.10049770290965282</v>
      </c>
      <c r="F32" s="14">
        <f t="shared" si="2"/>
        <v>-0.1004977029096466</v>
      </c>
      <c r="G32" s="14">
        <f t="shared" si="2"/>
        <v>-0.10049770290964627</v>
      </c>
      <c r="H32" s="14">
        <f t="shared" si="2"/>
        <v>-0.10049770290963977</v>
      </c>
      <c r="I32" s="14">
        <f t="shared" si="2"/>
        <v>-0.10049770290965243</v>
      </c>
      <c r="J32" s="14">
        <f t="shared" si="2"/>
        <v>-0.10049770290964455</v>
      </c>
      <c r="K32" s="14">
        <f t="shared" si="2"/>
        <v>0.10049770290965176</v>
      </c>
    </row>
    <row r="33" spans="2:11" s="9" customFormat="1" ht="14.4" customHeight="1" x14ac:dyDescent="0.3">
      <c r="B33" s="14"/>
      <c r="C33" s="14">
        <f>-C32</f>
        <v>0</v>
      </c>
      <c r="D33" s="14">
        <f t="shared" ref="D33:K33" si="3">-D32</f>
        <v>0.10049770290965249</v>
      </c>
      <c r="E33" s="14">
        <f t="shared" si="3"/>
        <v>0.10049770290965282</v>
      </c>
      <c r="F33" s="14">
        <f t="shared" si="3"/>
        <v>0.1004977029096466</v>
      </c>
      <c r="G33" s="14">
        <f>-G32</f>
        <v>0.10049770290964627</v>
      </c>
      <c r="H33" s="14">
        <f t="shared" si="3"/>
        <v>0.10049770290963977</v>
      </c>
      <c r="I33" s="14">
        <f t="shared" si="3"/>
        <v>0.10049770290965243</v>
      </c>
      <c r="J33" s="14">
        <f t="shared" si="3"/>
        <v>0.10049770290964455</v>
      </c>
      <c r="K33" s="14">
        <f t="shared" si="3"/>
        <v>-0.10049770290965176</v>
      </c>
    </row>
    <row r="34" spans="2:11" s="9" customFormat="1" ht="14.4" customHeight="1" x14ac:dyDescent="0.3">
      <c r="B34" s="14"/>
      <c r="C34" s="14"/>
      <c r="D34" s="14"/>
      <c r="E34" s="14"/>
      <c r="F34" s="14"/>
      <c r="G34" s="14"/>
      <c r="H34" s="14"/>
      <c r="I34" s="14"/>
      <c r="J34" s="14"/>
      <c r="K34" s="14"/>
    </row>
    <row r="35" spans="2:11" s="9" customFormat="1" ht="14.4" customHeight="1" x14ac:dyDescent="0.3">
      <c r="B35" s="14" t="s">
        <v>3</v>
      </c>
      <c r="C35" s="14">
        <f>C24-$C13*IF($C$13=1,$C$24,IF($C$14=1,$D$24,IF($C$15=1,$E$24,IF($C$16=1,$F$24,IF($C$17=1,$G$24,IF($C$18=1,$H$24,IF($C$19=1,$I$24,IF($C$20=1,$J$24,IF($C$21=1,$K$24)))))))))</f>
        <v>0.10049770290965176</v>
      </c>
      <c r="D35" s="14">
        <f>D24-$C14*IF($C$13=1,$C$24,IF($C$14=1,$D$24,IF($C$15=1,$E$24,IF($C$16=1,$F$24,IF($C$17=1,$G$24,IF($C$18=1,$H$24,IF($C$19=1,$I$24,IF($C$20=1,$J$24,IF($C$21=1,$K$24)))))))))</f>
        <v>-4.019908116385526E-2</v>
      </c>
      <c r="E35" s="14">
        <f>E24-$C15*IF($C$13=1,$C$24,IF($C$14=1,$D$24,IF($C$15=1,$E$24,IF($C$16=1,$F$24,IF($C$17=1,$G$24,IF($C$18=1,$H$24,IF($C$19=1,$I$24,IF($C$20=1,$J$24,IF($C$21=1,$K$24)))))))))</f>
        <v>-9.1883614088818455E-2</v>
      </c>
      <c r="F35" s="14">
        <f>F24-$C16*IF($C$13=1,$C$24,IF($C$14=1,$D$24,IF($C$15=1,$E$24,IF($C$16=1,$F$24,IF($C$17=1,$G$24,IF($C$18=1,$H$24,IF($C$19=1,$I$24,IF($C$20=1,$J$24,IF($C$21=1,$K$24)))))))))</f>
        <v>-6.4318529862173068E-2</v>
      </c>
      <c r="G35" s="14">
        <f>G24-$C17*IF($C$13=1,$C$24,IF($C$14=1,$D$24,IF($C$15=1,$E$24,IF($C$16=1,$F$24,IF($C$17=1,$G$24,IF($C$18=1,$H$24,IF($C$19=1,$I$24,IF($C$20=1,$J$24,IF($C$21=1,$K$24)))))))))</f>
        <v>-5.1684532924960627E-2</v>
      </c>
      <c r="H35" s="14">
        <f>H24-$C18*IF($C$13=1,$C$24,IF($C$14=1,$D$24,IF($C$15=1,$E$24,IF($C$16=1,$F$24,IF($C$17=1,$G$24,IF($C$18=1,$H$24,IF($C$19=1,$I$24,IF($C$20=1,$J$24,IF($C$21=1,$K$24)))))))))</f>
        <v>-6.6998468606431494E-2</v>
      </c>
      <c r="I35" s="14">
        <f>I24-$C19*IF($C$13=1,$C$24,IF($C$14=1,$D$24,IF($C$15=1,$E$24,IF($C$16=1,$F$24,IF($C$17=1,$G$24,IF($C$18=1,$H$24,IF($C$19=1,$I$24,IF($C$20=1,$J$24,IF($C$21=1,$K$24)))))))))</f>
        <v>-0.10049770290964558</v>
      </c>
      <c r="J35" s="14">
        <f>J24-$C20*IF($C$13=1,$C$24,IF($C$14=1,$D$24,IF($C$15=1,$E$24,IF($C$16=1,$F$24,IF($C$17=1,$G$24,IF($C$18=1,$H$24,IF($C$19=1,$I$24,IF($C$20=1,$J$24,IF($C$21=1,$K$24)))))))))</f>
        <v>-9.1883614088819635E-2</v>
      </c>
      <c r="K35" s="14">
        <f>K24-$C21*IF($C$13=1,$C$24,IF($C$14=1,$D$24,IF($C$15=1,$E$24,IF($C$16=1,$F$24,IF($C$17=1,$G$24,IF($C$18=1,$H$24,IF($C$19=1,$I$24,IF($C$20=1,$J$24,IF($C$21=1,$K$24)))))))))</f>
        <v>0</v>
      </c>
    </row>
    <row r="36" spans="2:11" s="9" customFormat="1" ht="14.4" customHeight="1" x14ac:dyDescent="0.3">
      <c r="B36" s="14"/>
      <c r="C36" s="14">
        <f>-C35</f>
        <v>-0.10049770290965176</v>
      </c>
      <c r="D36" s="14">
        <f>-D35</f>
        <v>4.019908116385526E-2</v>
      </c>
      <c r="E36" s="14">
        <f t="shared" ref="E36:J36" si="4">-E35</f>
        <v>9.1883614088818455E-2</v>
      </c>
      <c r="F36" s="14">
        <f t="shared" si="4"/>
        <v>6.4318529862173068E-2</v>
      </c>
      <c r="G36" s="14">
        <f t="shared" si="4"/>
        <v>5.1684532924960627E-2</v>
      </c>
      <c r="H36" s="14">
        <f t="shared" si="4"/>
        <v>6.6998468606431494E-2</v>
      </c>
      <c r="I36" s="14">
        <f t="shared" si="4"/>
        <v>0.10049770290964558</v>
      </c>
      <c r="J36" s="14">
        <f t="shared" si="4"/>
        <v>9.1883614088819635E-2</v>
      </c>
      <c r="K36" s="14">
        <f>-K35</f>
        <v>0</v>
      </c>
    </row>
    <row r="37" spans="2:11" s="9" customFormat="1" ht="14.4" customHeight="1" x14ac:dyDescent="0.3">
      <c r="B37" s="30"/>
      <c r="C37" s="30"/>
      <c r="D37" s="30"/>
      <c r="E37" s="30"/>
      <c r="F37" s="30"/>
      <c r="G37" s="30"/>
      <c r="H37" s="30"/>
      <c r="I37" s="30"/>
      <c r="J37" s="30"/>
      <c r="K37" s="30"/>
    </row>
    <row r="38" spans="2:11" s="9" customFormat="1" ht="14.4" customHeight="1" x14ac:dyDescent="0.3">
      <c r="B38" s="30"/>
      <c r="C38" s="30"/>
      <c r="D38" s="30"/>
      <c r="E38" s="30"/>
      <c r="F38" s="30"/>
      <c r="G38" s="30"/>
      <c r="H38" s="30"/>
      <c r="I38" s="30"/>
      <c r="J38" s="30"/>
      <c r="K38" s="30"/>
    </row>
    <row r="39" spans="2:11" s="9" customFormat="1" ht="14.4" customHeight="1" x14ac:dyDescent="0.3"/>
    <row r="40" spans="2:11" s="9" customFormat="1" ht="14.4" customHeight="1" x14ac:dyDescent="0.3"/>
    <row r="41" spans="2:11" s="9" customFormat="1" ht="14.4" customHeight="1" x14ac:dyDescent="0.3"/>
    <row r="42" spans="2:11" s="9" customFormat="1" ht="14.4" customHeight="1" x14ac:dyDescent="0.3"/>
    <row r="92" spans="5:12" ht="14.4" customHeight="1" x14ac:dyDescent="0.3">
      <c r="E92" s="9">
        <f>IF(MAX($C$10:$K$10)=1,0, ABS(C10*C13-MAX($C$10:$K$10))/(MAX($C$10:$K$10)*MAX($C$10:$K$10)-MAX($C$10:$K$10)))</f>
        <v>2.7777777777777776E-2</v>
      </c>
      <c r="F92" s="9">
        <f>IF(MAX($C$10:$K$10)=1,0, ABS(D10*C14-MAX($C$10:$K$10))/(MAX($C$10:$K$10)*MAX($C$10:$K$10)-MAX($C$10:$K$10)))</f>
        <v>8.3333333333333329E-2</v>
      </c>
      <c r="G92" s="9">
        <f>IF(MAX($C$10:$K$10)=1,0, ABS(E10*C15-MAX($C$10:$K$10))/(MAX($C$10:$K$10)*MAX($C$10:$K$10)-MAX($C$10:$K$10)))</f>
        <v>0.2638888888888889</v>
      </c>
      <c r="H92" s="9">
        <f>IF(MAX($C$10:$K$10)=1,0, ABS(F10*C16-MAX($C$10:$K$10))/(MAX($C$10:$K$10)*MAX($C$10:$K$10)-MAX($C$10:$K$10)))</f>
        <v>0.15277777777777779</v>
      </c>
      <c r="I92" s="9">
        <f>IF(MAX($C$10:$K$10)=1,0, ABS(G10*C17-MAX($C$10:$K$10))/(MAX($C$10:$K$10)*MAX($C$10:$K$10)-MAX($C$10:$K$10)))</f>
        <v>0.16666666666666666</v>
      </c>
      <c r="J92" s="9">
        <f>IF(MAX($C$10:$K$10)=1,0, ABS(H10*C18-MAX($C$10:$K$10))/(MAX($C$10:$K$10)*MAX($C$10:$K$10)-MAX($C$10:$K$10)))</f>
        <v>0.25</v>
      </c>
      <c r="K92" s="9">
        <f>IF(MAX($C$10:$K$10)=1,0, ABS(I10*C19-MAX($C$10:$K$10))/(MAX($C$10:$K$10)*MAX($C$10:$K$10)-MAX($C$10:$K$10)))</f>
        <v>0.31944444444444442</v>
      </c>
      <c r="L92" s="9">
        <f>IF(MAX($C$10:$K$10)=1,0, ABS(J10*C20-MAX($C$10:$K$10))/(MAX($C$10:$K$10)*MAX($C$10:$K$10)-MAX($C$10:$K$10)))</f>
        <v>0.2638888888888889</v>
      </c>
    </row>
    <row r="96" spans="5:12" ht="14.4" customHeight="1" x14ac:dyDescent="0.3">
      <c r="E96" s="17"/>
      <c r="F96" s="17"/>
      <c r="G96" s="17"/>
      <c r="H96" s="17"/>
    </row>
    <row r="97" spans="4:12" ht="14.4" customHeight="1" x14ac:dyDescent="0.3">
      <c r="E97" s="17"/>
      <c r="F97" s="20" t="s">
        <v>65</v>
      </c>
      <c r="G97" s="144">
        <v>9</v>
      </c>
      <c r="H97" s="17"/>
    </row>
    <row r="98" spans="4:12" ht="14.4" customHeight="1" x14ac:dyDescent="0.3">
      <c r="E98" s="17"/>
      <c r="F98" s="21" t="s">
        <v>66</v>
      </c>
      <c r="G98" s="144"/>
      <c r="H98" s="17"/>
    </row>
    <row r="99" spans="4:12" ht="14.4" customHeight="1" x14ac:dyDescent="0.3">
      <c r="E99" s="17"/>
      <c r="F99" s="22">
        <v>3</v>
      </c>
      <c r="G99" s="22">
        <v>0.16669999999999999</v>
      </c>
      <c r="H99" s="17"/>
    </row>
    <row r="100" spans="4:12" ht="14.4" customHeight="1" x14ac:dyDescent="0.3">
      <c r="E100" s="17"/>
      <c r="F100" s="22">
        <v>4</v>
      </c>
      <c r="G100" s="22">
        <v>0.26829999999999998</v>
      </c>
      <c r="H100" s="17"/>
    </row>
    <row r="101" spans="4:12" ht="14.4" customHeight="1" x14ac:dyDescent="0.3">
      <c r="E101" s="17"/>
      <c r="F101" s="22">
        <v>5</v>
      </c>
      <c r="G101" s="22">
        <v>0.29599999999999999</v>
      </c>
      <c r="H101" s="17"/>
    </row>
    <row r="102" spans="4:12" ht="14.4" customHeight="1" x14ac:dyDescent="0.3">
      <c r="E102" s="17"/>
      <c r="F102" s="22">
        <v>6</v>
      </c>
      <c r="G102" s="22">
        <v>0.32619999999999999</v>
      </c>
      <c r="H102" s="17"/>
    </row>
    <row r="103" spans="4:12" ht="14.4" customHeight="1" x14ac:dyDescent="0.3">
      <c r="E103" s="17"/>
      <c r="F103" s="22">
        <v>7</v>
      </c>
      <c r="G103" s="22">
        <v>0.34029999999999999</v>
      </c>
      <c r="H103" s="17"/>
    </row>
    <row r="104" spans="4:12" ht="14.4" customHeight="1" x14ac:dyDescent="0.3">
      <c r="E104" s="17"/>
      <c r="F104" s="22">
        <v>8</v>
      </c>
      <c r="G104" s="22">
        <v>0.36570000000000003</v>
      </c>
      <c r="H104" s="17"/>
    </row>
    <row r="105" spans="4:12" ht="14.4" customHeight="1" x14ac:dyDescent="0.3">
      <c r="D105" s="15"/>
      <c r="E105" s="17"/>
      <c r="F105" s="22">
        <v>9</v>
      </c>
      <c r="G105" s="22">
        <v>0.36620000000000003</v>
      </c>
      <c r="H105" s="17"/>
    </row>
    <row r="106" spans="4:12" ht="14.4" customHeight="1" x14ac:dyDescent="0.3">
      <c r="D106" s="15"/>
      <c r="E106" s="17"/>
      <c r="F106" s="17"/>
      <c r="G106" s="17">
        <f>MAX(C10:K10)</f>
        <v>9</v>
      </c>
      <c r="H106" s="17"/>
    </row>
    <row r="107" spans="4:12" ht="14.4" customHeight="1" x14ac:dyDescent="0.3">
      <c r="D107" s="10"/>
      <c r="E107" s="17"/>
      <c r="F107" s="17"/>
      <c r="G107" s="17">
        <f>VLOOKUP(G106,F99:G105,2)</f>
        <v>0.36620000000000003</v>
      </c>
      <c r="H107" s="17"/>
      <c r="I107" s="18"/>
      <c r="J107" s="18"/>
      <c r="K107" s="18"/>
      <c r="L107" s="18"/>
    </row>
    <row r="108" spans="4:12" ht="14.4" customHeight="1" x14ac:dyDescent="0.3">
      <c r="D108" s="10"/>
      <c r="E108" s="17"/>
      <c r="F108" s="17"/>
      <c r="G108" s="17"/>
      <c r="H108" s="17"/>
      <c r="I108" s="18"/>
      <c r="J108" s="18"/>
      <c r="K108" s="18"/>
      <c r="L108" s="18"/>
    </row>
    <row r="109" spans="4:12" ht="14.4" customHeight="1" x14ac:dyDescent="0.3">
      <c r="D109" s="15"/>
      <c r="E109" s="15"/>
      <c r="F109" s="15"/>
      <c r="G109" s="15"/>
      <c r="H109" s="15"/>
    </row>
    <row r="110" spans="4:12" ht="14.4" customHeight="1" x14ac:dyDescent="0.3">
      <c r="D110" s="15"/>
      <c r="E110" s="15"/>
      <c r="F110" s="15"/>
      <c r="G110" s="15"/>
      <c r="H110" s="15"/>
    </row>
    <row r="111" spans="4:12" ht="14.4" customHeight="1" x14ac:dyDescent="0.3">
      <c r="D111" s="16"/>
      <c r="E111" s="16"/>
      <c r="F111" s="17"/>
      <c r="G111" s="17"/>
      <c r="H111" s="17"/>
      <c r="I111" s="17"/>
      <c r="J111" s="17"/>
      <c r="K111" s="17"/>
      <c r="L111" s="17"/>
    </row>
    <row r="112" spans="4:12" ht="14.4" customHeight="1" x14ac:dyDescent="0.3">
      <c r="D112" s="30"/>
      <c r="E112" s="30"/>
      <c r="F112" s="9"/>
      <c r="G112" s="9"/>
      <c r="H112" s="9"/>
      <c r="I112" s="9"/>
      <c r="J112" s="9"/>
      <c r="K112" s="9"/>
      <c r="L112" s="9"/>
    </row>
    <row r="113" spans="4:12" ht="14.4" customHeight="1" x14ac:dyDescent="0.3">
      <c r="D113" s="30"/>
      <c r="E113" s="30"/>
      <c r="F113" s="9"/>
      <c r="G113" s="9"/>
      <c r="H113" s="9"/>
      <c r="I113" s="9"/>
      <c r="J113" s="9"/>
      <c r="K113" s="9"/>
      <c r="L113" s="9"/>
    </row>
    <row r="114" spans="4:12" ht="14.4" customHeight="1" x14ac:dyDescent="0.3">
      <c r="D114" s="30"/>
      <c r="E114" s="30"/>
      <c r="F114" s="9"/>
      <c r="G114" s="9"/>
      <c r="H114" s="9"/>
      <c r="I114" s="9"/>
      <c r="J114" s="9"/>
      <c r="K114" s="9"/>
      <c r="L114" s="9"/>
    </row>
    <row r="115" spans="4:12" ht="14.4" customHeight="1" x14ac:dyDescent="0.3">
      <c r="D115" s="30"/>
      <c r="E115" s="30"/>
      <c r="F115" s="9"/>
      <c r="G115" s="9"/>
      <c r="H115" s="9"/>
      <c r="I115" s="9"/>
      <c r="J115" s="9"/>
      <c r="K115" s="9"/>
      <c r="L115" s="9"/>
    </row>
    <row r="116" spans="4:12" ht="14.4" customHeight="1" x14ac:dyDescent="0.3">
      <c r="D116" s="30"/>
      <c r="E116" s="30"/>
      <c r="F116" s="9"/>
      <c r="G116" s="9"/>
      <c r="H116" s="9"/>
      <c r="I116" s="9"/>
      <c r="J116" s="9"/>
      <c r="K116" s="9"/>
      <c r="L116" s="9"/>
    </row>
    <row r="117" spans="4:12" ht="14.4" customHeight="1" x14ac:dyDescent="0.3">
      <c r="D117" s="30"/>
      <c r="E117" s="30"/>
      <c r="F117" s="9"/>
      <c r="G117" s="9"/>
      <c r="H117" s="9"/>
      <c r="I117" s="9"/>
      <c r="J117" s="9"/>
      <c r="K117" s="9"/>
      <c r="L117" s="9"/>
    </row>
    <row r="118" spans="4:12" ht="14.4" customHeight="1" x14ac:dyDescent="0.3">
      <c r="D118" s="30"/>
      <c r="E118" s="30"/>
      <c r="F118" s="9"/>
      <c r="G118" s="9"/>
      <c r="H118" s="9"/>
      <c r="I118" s="9"/>
      <c r="J118" s="9"/>
      <c r="K118" s="9"/>
      <c r="L118" s="9"/>
    </row>
    <row r="119" spans="4:12" ht="14.4" customHeight="1" x14ac:dyDescent="0.3">
      <c r="D119" s="30"/>
      <c r="E119" s="30"/>
      <c r="F119" s="9"/>
      <c r="G119" s="9"/>
      <c r="H119" s="9"/>
      <c r="I119" s="9"/>
      <c r="J119" s="9"/>
      <c r="K119" s="9"/>
      <c r="L119" s="9"/>
    </row>
    <row r="120" spans="4:12" ht="14.4" customHeight="1" x14ac:dyDescent="0.3">
      <c r="D120" s="30"/>
      <c r="E120" s="30"/>
      <c r="F120" s="9"/>
      <c r="G120" s="9"/>
      <c r="H120" s="9"/>
      <c r="I120" s="9"/>
      <c r="J120" s="9"/>
      <c r="K120" s="9"/>
      <c r="L120" s="9"/>
    </row>
  </sheetData>
  <mergeCells count="4">
    <mergeCell ref="G97:G98"/>
    <mergeCell ref="D27:K27"/>
    <mergeCell ref="I26:J26"/>
    <mergeCell ref="B23:B24"/>
  </mergeCells>
  <conditionalFormatting sqref="K26">
    <cfRule type="cellIs" dxfId="1" priority="1" operator="equal">
      <formula>"YES"</formula>
    </cfRule>
    <cfRule type="cellIs" dxfId="0" priority="2" operator="equal">
      <formula>"NO"</formula>
    </cfRule>
  </conditionalFormatting>
  <dataValidations count="2">
    <dataValidation type="list" allowBlank="1" showInputMessage="1" showErrorMessage="1" sqref="C5 C7" xr:uid="{00000000-0002-0000-0800-000000000000}">
      <formula1>$C$3:$K$3</formula1>
    </dataValidation>
    <dataValidation type="list" allowBlank="1" showInputMessage="1" showErrorMessage="1" sqref="C10:K10 C13:C21" xr:uid="{00000000-0002-0000-0800-000001000000}">
      <formula1>"1,2,3,4,5,6,7,8,9"</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Instruction</vt:lpstr>
      <vt:lpstr>Example</vt:lpstr>
      <vt:lpstr>C=3</vt:lpstr>
      <vt:lpstr>C=4</vt:lpstr>
      <vt:lpstr>C=5</vt:lpstr>
      <vt:lpstr>C=6</vt:lpstr>
      <vt:lpstr>C=7</vt:lpstr>
      <vt:lpstr>C=8</vt:lpstr>
      <vt:lpstr>C=9</vt:lpstr>
      <vt:lpstr>C&gt;9</vt:lpstr>
      <vt:lpstr>'C=9'!OLE_LINK85</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 Rezaei - TBM</dc:creator>
  <cp:lastModifiedBy>HP</cp:lastModifiedBy>
  <dcterms:created xsi:type="dcterms:W3CDTF">2015-10-01T09:15:47Z</dcterms:created>
  <dcterms:modified xsi:type="dcterms:W3CDTF">2025-04-30T08:50:33Z</dcterms:modified>
</cp:coreProperties>
</file>