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B9562FEE-B5DF-4A4F-B3BF-7CA0AB128F31}" xr6:coauthVersionLast="47" xr6:coauthVersionMax="47" xr10:uidLastSave="{00000000-0000-0000-0000-000000000000}"/>
  <bookViews>
    <workbookView xWindow="-120" yWindow="255" windowWidth="19440" windowHeight="11055" xr2:uid="{52BF321E-3A9F-4082-854E-84C3D6A94E66}"/>
  </bookViews>
  <sheets>
    <sheet name="Sheet1" sheetId="1" r:id="rId1"/>
    <sheet name="treeCalc_3" sheetId="4" state="hidden" r:id="rId2"/>
    <sheet name="treeCalc_2" sheetId="3" state="hidden" r:id="rId3"/>
    <sheet name="treeCalc_1" sheetId="2" state="hidden" r:id="rId4"/>
  </sheets>
  <definedNames>
    <definedName name="PTree_SensitivityAnalysis_AnalysisType" hidden="1">0</definedName>
    <definedName name="PTree_SensitivityAnalysis_GraphsDisplayPercentageChange" hidden="1">TRUE</definedName>
    <definedName name="PTree_SensitivityAnalysis_IncludeSensitivityGraph" hidden="1">FALSE</definedName>
    <definedName name="PTree_SensitivityAnalysis_IncludeSpiderGraph" hidden="1">TRUE</definedName>
    <definedName name="PTree_SensitivityAnalysis_IncludeStrategyRegion" hidden="1">TRUE</definedName>
    <definedName name="PTree_SensitivityAnalysis_IncludeTornadoGraph" hidden="1">TRUE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0.15</definedName>
    <definedName name="PTree_SensitivityAnalysis_Inputs_1_Minimum" hidden="1">0.05</definedName>
    <definedName name="PTree_SensitivityAnalysis_Inputs_1_OneWayAnalysis" hidden="1">1</definedName>
    <definedName name="PTree_SensitivityAnalysis_Inputs_1_Steps" hidden="1">10</definedName>
    <definedName name="PTree_SensitivityAnalysis_Inputs_1_TwoWayAnalysis" hidden="1">0</definedName>
    <definedName name="PTree_SensitivityAnalysis_Inputs_1_VariationMethod" hidden="1">1</definedName>
    <definedName name="PTree_SensitivityAnalysis_Inputs_1_VaryCell" hidden="1">Sheet1!$B$30</definedName>
    <definedName name="PTree_SensitivityAnalysis_Inputs_2_AlternateCellLabel" hidden="1">""</definedName>
    <definedName name="PTree_SensitivityAnalysis_Inputs_2_BaseValueIsAutomatic" hidden="1">TRUE</definedName>
    <definedName name="PTree_SensitivityAnalysis_Inputs_2_MaintainProbabilityNormalization" hidden="1">FALSE</definedName>
    <definedName name="PTree_SensitivityAnalysis_Inputs_2_ManualBaseValue" hidden="1">0</definedName>
    <definedName name="PTree_SensitivityAnalysis_Inputs_2_Maximum" hidden="1">-0.5</definedName>
    <definedName name="PTree_SensitivityAnalysis_Inputs_2_Minimum" hidden="1">-2</definedName>
    <definedName name="PTree_SensitivityAnalysis_Inputs_2_OneWayAnalysis" hidden="1">1</definedName>
    <definedName name="PTree_SensitivityAnalysis_Inputs_2_Steps" hidden="1">10</definedName>
    <definedName name="PTree_SensitivityAnalysis_Inputs_2_TwoWayAnalysis" hidden="1">0</definedName>
    <definedName name="PTree_SensitivityAnalysis_Inputs_2_VariationMethod" hidden="1">1</definedName>
    <definedName name="PTree_SensitivityAnalysis_Inputs_2_VaryCell" hidden="1">Sheet1!$B$31</definedName>
    <definedName name="PTree_SensitivityAnalysis_Inputs_3_AlternateCellLabel" hidden="1">""</definedName>
    <definedName name="PTree_SensitivityAnalysis_Inputs_3_BaseValueIsAutomatic" hidden="1">TRUE</definedName>
    <definedName name="PTree_SensitivityAnalysis_Inputs_3_MaintainProbabilityNormalization" hidden="1">FALSE</definedName>
    <definedName name="PTree_SensitivityAnalysis_Inputs_3_ManualBaseValue" hidden="1">0</definedName>
    <definedName name="PTree_SensitivityAnalysis_Inputs_3_Maximum" hidden="1">-1</definedName>
    <definedName name="PTree_SensitivityAnalysis_Inputs_3_Minimum" hidden="1">-4</definedName>
    <definedName name="PTree_SensitivityAnalysis_Inputs_3_OneWayAnalysis" hidden="1">1</definedName>
    <definedName name="PTree_SensitivityAnalysis_Inputs_3_Steps" hidden="1">10</definedName>
    <definedName name="PTree_SensitivityAnalysis_Inputs_3_TwoWayAnalysis" hidden="1">0</definedName>
    <definedName name="PTree_SensitivityAnalysis_Inputs_3_VariationMethod" hidden="1">1</definedName>
    <definedName name="PTree_SensitivityAnalysis_Inputs_3_VaryCell" hidden="1">Sheet1!$B$32</definedName>
    <definedName name="PTree_SensitivityAnalysis_Inputs_4_AlternateCellLabel" hidden="1">""</definedName>
    <definedName name="PTree_SensitivityAnalysis_Inputs_4_BaseValueIsAutomatic" hidden="1">TRUE</definedName>
    <definedName name="PTree_SensitivityAnalysis_Inputs_4_MaintainProbabilityNormalization" hidden="1">FALSE</definedName>
    <definedName name="PTree_SensitivityAnalysis_Inputs_4_ManualBaseValue" hidden="1">0</definedName>
    <definedName name="PTree_SensitivityAnalysis_Inputs_4_Maximum" hidden="1">-10</definedName>
    <definedName name="PTree_SensitivityAnalysis_Inputs_4_Minimum" hidden="1">-30</definedName>
    <definedName name="PTree_SensitivityAnalysis_Inputs_4_OneWayAnalysis" hidden="1">1</definedName>
    <definedName name="PTree_SensitivityAnalysis_Inputs_4_Steps" hidden="1">10</definedName>
    <definedName name="PTree_SensitivityAnalysis_Inputs_4_TwoWayAnalysis" hidden="1">0</definedName>
    <definedName name="PTree_SensitivityAnalysis_Inputs_4_VariationMethod" hidden="1">1</definedName>
    <definedName name="PTree_SensitivityAnalysis_Inputs_4_VaryCell" hidden="1">Sheet1!$B$33</definedName>
    <definedName name="PTree_SensitivityAnalysis_Inputs_5_AlternateCellLabel" hidden="1">""</definedName>
    <definedName name="PTree_SensitivityAnalysis_Inputs_5_BaseValueIsAutomatic" hidden="1">TRUE</definedName>
    <definedName name="PTree_SensitivityAnalysis_Inputs_5_MaintainProbabilityNormalization" hidden="1">FALSE</definedName>
    <definedName name="PTree_SensitivityAnalysis_Inputs_5_ManualBaseValue" hidden="1">0</definedName>
    <definedName name="PTree_SensitivityAnalysis_Inputs_5_Maximum" hidden="1">-5</definedName>
    <definedName name="PTree_SensitivityAnalysis_Inputs_5_Minimum" hidden="1">-20</definedName>
    <definedName name="PTree_SensitivityAnalysis_Inputs_5_OneWayAnalysis" hidden="1">1</definedName>
    <definedName name="PTree_SensitivityAnalysis_Inputs_5_Steps" hidden="1">10</definedName>
    <definedName name="PTree_SensitivityAnalysis_Inputs_5_TwoWayAnalysis" hidden="1">0</definedName>
    <definedName name="PTree_SensitivityAnalysis_Inputs_5_VariationMethod" hidden="1">1</definedName>
    <definedName name="PTree_SensitivityAnalysis_Inputs_5_VaryCell" hidden="1">Sheet1!$B$34</definedName>
    <definedName name="PTree_SensitivityAnalysis_Inputs_6_AlternateCellLabel" hidden="1">""</definedName>
    <definedName name="PTree_SensitivityAnalysis_Inputs_6_BaseValueIsAutomatic" hidden="1">TRUE</definedName>
    <definedName name="PTree_SensitivityAnalysis_Inputs_6_MaintainProbabilityNormalization" hidden="1">FALSE</definedName>
    <definedName name="PTree_SensitivityAnalysis_Inputs_6_ManualBaseValue" hidden="1">0</definedName>
    <definedName name="PTree_SensitivityAnalysis_Inputs_6_Maximum" hidden="1">37.5</definedName>
    <definedName name="PTree_SensitivityAnalysis_Inputs_6_Minimum" hidden="1">12.5</definedName>
    <definedName name="PTree_SensitivityAnalysis_Inputs_6_OneWayAnalysis" hidden="1">1</definedName>
    <definedName name="PTree_SensitivityAnalysis_Inputs_6_Steps" hidden="1">10</definedName>
    <definedName name="PTree_SensitivityAnalysis_Inputs_6_TwoWayAnalysis" hidden="1">0</definedName>
    <definedName name="PTree_SensitivityAnalysis_Inputs_6_VariationMethod" hidden="1">1</definedName>
    <definedName name="PTree_SensitivityAnalysis_Inputs_6_VaryCell" hidden="1">Sheet1!$B$35</definedName>
    <definedName name="PTree_SensitivityAnalysis_Inputs_7_AlternateCellLabel" hidden="1">""</definedName>
    <definedName name="PTree_SensitivityAnalysis_Inputs_7_BaseValueIsAutomatic" hidden="1">TRUE</definedName>
    <definedName name="PTree_SensitivityAnalysis_Inputs_7_MaintainProbabilityNormalization" hidden="1">FALSE</definedName>
    <definedName name="PTree_SensitivityAnalysis_Inputs_7_ManualBaseValue" hidden="1">0</definedName>
    <definedName name="PTree_SensitivityAnalysis_Inputs_7_Maximum" hidden="1">10</definedName>
    <definedName name="PTree_SensitivityAnalysis_Inputs_7_Minimum" hidden="1">-10</definedName>
    <definedName name="PTree_SensitivityAnalysis_Inputs_7_OneWayAnalysis" hidden="1">0</definedName>
    <definedName name="PTree_SensitivityAnalysis_Inputs_7_Steps" hidden="1">20</definedName>
    <definedName name="PTree_SensitivityAnalysis_Inputs_7_TwoWayAnalysis" hidden="1">0</definedName>
    <definedName name="PTree_SensitivityAnalysis_Inputs_7_VariationMethod" hidden="1">0</definedName>
    <definedName name="PTree_SensitivityAnalysis_Inputs_7_VaryCell" hidden="1">Sheet1!$G$125</definedName>
    <definedName name="PTree_SensitivityAnalysis_Inputs_8_AlternateCellLabel" hidden="1">""</definedName>
    <definedName name="PTree_SensitivityAnalysis_Inputs_8_BaseValueIsAutomatic" hidden="1">TRUE</definedName>
    <definedName name="PTree_SensitivityAnalysis_Inputs_8_MaintainProbabilityNormalization" hidden="1">FALSE</definedName>
    <definedName name="PTree_SensitivityAnalysis_Inputs_8_ManualBaseValue" hidden="1">0</definedName>
    <definedName name="PTree_SensitivityAnalysis_Inputs_8_Maximum" hidden="1">10</definedName>
    <definedName name="PTree_SensitivityAnalysis_Inputs_8_Minimum" hidden="1">-10</definedName>
    <definedName name="PTree_SensitivityAnalysis_Inputs_8_OneWayAnalysis" hidden="1">0</definedName>
    <definedName name="PTree_SensitivityAnalysis_Inputs_8_Steps" hidden="1">20</definedName>
    <definedName name="PTree_SensitivityAnalysis_Inputs_8_TwoWayAnalysis" hidden="1">1</definedName>
    <definedName name="PTree_SensitivityAnalysis_Inputs_8_VariationMethod" hidden="1">0</definedName>
    <definedName name="PTree_SensitivityAnalysis_Inputs_8_VaryCell" hidden="1">Sheet1!$G$126</definedName>
    <definedName name="PTree_SensitivityAnalysis_Inputs_9_AlternateCellLabel" hidden="1">""</definedName>
    <definedName name="PTree_SensitivityAnalysis_Inputs_9_BaseValueIsAutomatic" hidden="1">TRUE</definedName>
    <definedName name="PTree_SensitivityAnalysis_Inputs_9_MaintainProbabilityNormalization" hidden="1">FALSE</definedName>
    <definedName name="PTree_SensitivityAnalysis_Inputs_9_ManualBaseValue" hidden="1">0</definedName>
    <definedName name="PTree_SensitivityAnalysis_Inputs_9_Maximum" hidden="1">0.6</definedName>
    <definedName name="PTree_SensitivityAnalysis_Inputs_9_Minimum" hidden="1">0</definedName>
    <definedName name="PTree_SensitivityAnalysis_Inputs_9_OneWayAnalysis" hidden="1">0</definedName>
    <definedName name="PTree_SensitivityAnalysis_Inputs_9_Steps" hidden="1">12</definedName>
    <definedName name="PTree_SensitivityAnalysis_Inputs_9_TwoWayAnalysis" hidden="1">2</definedName>
    <definedName name="PTree_SensitivityAnalysis_Inputs_9_VariationMethod" hidden="1">2</definedName>
    <definedName name="PTree_SensitivityAnalysis_Inputs_9_VaryCell" hidden="1">Sheet1!$G$127</definedName>
    <definedName name="PTree_SensitivityAnalysis_Inputs_Count" hidden="1">9</definedName>
    <definedName name="PTree_SensitivityAnalysis_Output_AlternateCellLabel" hidden="1">""</definedName>
    <definedName name="PTree_SensitivityAnalysis_Output_Model" hidden="1">PTreeObjectReference(PTDecisionTree_1,treeCalc_1!$A$1)</definedName>
    <definedName name="PTree_SensitivityAnalysis_Output_OutputType" hidden="1">1</definedName>
    <definedName name="PTree_SensitivityAnalysis_Output_StartingNode" hidden="1">PTreeObjectReference(PTDecisionTreeNode_1_1,Sheet1!$B$60)</definedName>
    <definedName name="PTree_SensitivityAnalysis_ReportPlacement" hidden="1">1</definedName>
    <definedName name="PTree_SensitivityAnalysis_UpdateDisplay" hidden="1">FALSE</definedName>
    <definedName name="treeList" hidden="1">"11100000000000000000000000000000000000000000000000000000000000000000000000000000000000000000000000000000000000000000000000000000000000000000000000000000000000000000000000000000000000000000000000000000"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5" i="1" l="1"/>
  <c r="J26" i="4" s="1"/>
  <c r="C193" i="1"/>
  <c r="C191" i="1"/>
  <c r="J24" i="4" s="1"/>
  <c r="C187" i="1"/>
  <c r="K26" i="4"/>
  <c r="K25" i="4"/>
  <c r="J25" i="4"/>
  <c r="K24" i="4"/>
  <c r="K23" i="4"/>
  <c r="J23" i="4"/>
  <c r="J14" i="4"/>
  <c r="O14" i="4"/>
  <c r="C185" i="1"/>
  <c r="J22" i="4" s="1"/>
  <c r="C183" i="1"/>
  <c r="C181" i="1"/>
  <c r="J20" i="4" s="1"/>
  <c r="C177" i="1"/>
  <c r="K22" i="4"/>
  <c r="K21" i="4"/>
  <c r="J21" i="4"/>
  <c r="K20" i="4"/>
  <c r="K19" i="4"/>
  <c r="J19" i="4"/>
  <c r="J13" i="4"/>
  <c r="O13" i="4"/>
  <c r="C173" i="1"/>
  <c r="J18" i="4" s="1"/>
  <c r="C171" i="1"/>
  <c r="J17" i="4" s="1"/>
  <c r="C169" i="1"/>
  <c r="J16" i="4" s="1"/>
  <c r="C165" i="1"/>
  <c r="K18" i="4"/>
  <c r="K17" i="4"/>
  <c r="K16" i="4"/>
  <c r="K15" i="4"/>
  <c r="J15" i="4"/>
  <c r="J12" i="4"/>
  <c r="O12" i="4"/>
  <c r="K11" i="4"/>
  <c r="J11" i="4"/>
  <c r="O11" i="4"/>
  <c r="B11" i="4"/>
  <c r="B2" i="4"/>
  <c r="F149" i="1"/>
  <c r="D149" i="1"/>
  <c r="B149" i="1"/>
  <c r="C63" i="1"/>
  <c r="K28" i="2" s="1"/>
  <c r="B38" i="1"/>
  <c r="C71" i="1" s="1"/>
  <c r="K29" i="2" s="1"/>
  <c r="D66" i="1"/>
  <c r="J31" i="2" s="1"/>
  <c r="D62" i="1"/>
  <c r="J30" i="2" s="1"/>
  <c r="E50" i="1"/>
  <c r="E46" i="1"/>
  <c r="J24" i="2" s="1"/>
  <c r="E34" i="1"/>
  <c r="J19" i="2" s="1"/>
  <c r="E30" i="1"/>
  <c r="J18" i="2" s="1"/>
  <c r="J25" i="2"/>
  <c r="E54" i="1"/>
  <c r="J26" i="2" s="1"/>
  <c r="D70" i="1"/>
  <c r="J32" i="2" s="1"/>
  <c r="E38" i="1"/>
  <c r="J20" i="2" s="1"/>
  <c r="D56" i="1"/>
  <c r="J23" i="2" s="1"/>
  <c r="D40" i="1"/>
  <c r="J17" i="2" s="1"/>
  <c r="B44" i="1"/>
  <c r="J12" i="2" s="1"/>
  <c r="D135" i="1"/>
  <c r="K31" i="3" s="1"/>
  <c r="D123" i="1"/>
  <c r="K26" i="3" s="1"/>
  <c r="D109" i="1"/>
  <c r="K21" i="3" s="1"/>
  <c r="G133" i="1"/>
  <c r="D121" i="1" s="1"/>
  <c r="K25" i="3" s="1"/>
  <c r="G132" i="1"/>
  <c r="D131" i="1" s="1"/>
  <c r="K29" i="3" s="1"/>
  <c r="G131" i="1"/>
  <c r="D117" i="1" s="1"/>
  <c r="K23" i="3" s="1"/>
  <c r="G130" i="1"/>
  <c r="D125" i="1" s="1"/>
  <c r="K27" i="3" s="1"/>
  <c r="C128" i="1"/>
  <c r="J16" i="3" s="1"/>
  <c r="C116" i="1"/>
  <c r="J15" i="3" s="1"/>
  <c r="C102" i="1"/>
  <c r="J14" i="3" s="1"/>
  <c r="B112" i="1"/>
  <c r="J12" i="3" s="1"/>
  <c r="J31" i="3"/>
  <c r="J30" i="3"/>
  <c r="J29" i="3"/>
  <c r="J28" i="3"/>
  <c r="J27" i="3"/>
  <c r="O16" i="3"/>
  <c r="J26" i="3"/>
  <c r="J25" i="3"/>
  <c r="J24" i="3"/>
  <c r="J23" i="3"/>
  <c r="J22" i="3"/>
  <c r="O15" i="3"/>
  <c r="J21" i="3"/>
  <c r="J20" i="3"/>
  <c r="J19" i="3"/>
  <c r="J18" i="3"/>
  <c r="J17" i="3"/>
  <c r="O14" i="3"/>
  <c r="O12" i="3"/>
  <c r="J13" i="3"/>
  <c r="K11" i="3"/>
  <c r="J11" i="3"/>
  <c r="O11" i="3"/>
  <c r="B11" i="3"/>
  <c r="B2" i="3"/>
  <c r="G81" i="1"/>
  <c r="G80" i="1"/>
  <c r="G79" i="1"/>
  <c r="J33" i="2"/>
  <c r="J29" i="2"/>
  <c r="O29" i="2"/>
  <c r="J28" i="2"/>
  <c r="O28" i="2"/>
  <c r="J13" i="2"/>
  <c r="O13" i="2"/>
  <c r="J27" i="2"/>
  <c r="K23" i="2"/>
  <c r="O23" i="2"/>
  <c r="K22" i="2"/>
  <c r="J22" i="2"/>
  <c r="O22" i="2"/>
  <c r="K15" i="2"/>
  <c r="J15" i="2"/>
  <c r="O15" i="2"/>
  <c r="J21" i="2"/>
  <c r="K17" i="2"/>
  <c r="O17" i="2"/>
  <c r="K16" i="2"/>
  <c r="J16" i="2"/>
  <c r="O16" i="2"/>
  <c r="K14" i="2"/>
  <c r="J14" i="2"/>
  <c r="O14" i="2"/>
  <c r="O12" i="2"/>
  <c r="K11" i="2"/>
  <c r="J11" i="2"/>
  <c r="O11" i="2"/>
  <c r="B11" i="2"/>
  <c r="B2" i="2"/>
  <c r="C20" i="1"/>
  <c r="B20" i="1"/>
  <c r="D19" i="1"/>
  <c r="C13" i="1"/>
  <c r="D13" i="1" s="1"/>
  <c r="B14" i="1"/>
  <c r="D14" i="1" s="1"/>
  <c r="F2" i="4"/>
  <c r="F2" i="2"/>
  <c r="D193" i="1"/>
  <c r="D192" i="1"/>
  <c r="C189" i="1"/>
  <c r="D177" i="1"/>
  <c r="D176" i="1"/>
  <c r="D171" i="1"/>
  <c r="D170" i="1"/>
  <c r="C167" i="1"/>
  <c r="D190" i="1"/>
  <c r="D191" i="1"/>
  <c r="D185" i="1"/>
  <c r="D184" i="1"/>
  <c r="B178" i="1"/>
  <c r="D172" i="1"/>
  <c r="B166" i="1"/>
  <c r="D173" i="1"/>
  <c r="D187" i="1"/>
  <c r="D186" i="1"/>
  <c r="D183" i="1"/>
  <c r="D182" i="1"/>
  <c r="C179" i="1"/>
  <c r="D165" i="1"/>
  <c r="D164" i="1"/>
  <c r="C44" i="1"/>
  <c r="E40" i="1"/>
  <c r="F54" i="1"/>
  <c r="C68" i="1"/>
  <c r="F30" i="1"/>
  <c r="D72" i="1"/>
  <c r="E41" i="1"/>
  <c r="F42" i="1"/>
  <c r="F58" i="1"/>
  <c r="F33" i="1"/>
  <c r="B67" i="1"/>
  <c r="F49" i="1"/>
  <c r="D64" i="1"/>
  <c r="D194" i="1"/>
  <c r="B188" i="1"/>
  <c r="D180" i="1"/>
  <c r="D181" i="1"/>
  <c r="D168" i="1"/>
  <c r="D169" i="1"/>
  <c r="F57" i="1"/>
  <c r="F46" i="1"/>
  <c r="F37" i="1"/>
  <c r="B43" i="1"/>
  <c r="E61" i="1"/>
  <c r="D36" i="1"/>
  <c r="F53" i="1"/>
  <c r="E45" i="1"/>
  <c r="F38" i="1"/>
  <c r="D195" i="1"/>
  <c r="B175" i="1"/>
  <c r="E70" i="1"/>
  <c r="E32" i="1"/>
  <c r="E74" i="1"/>
  <c r="D69" i="1"/>
  <c r="D52" i="1"/>
  <c r="E37" i="1"/>
  <c r="E73" i="1"/>
  <c r="F29" i="1"/>
  <c r="D65" i="1"/>
  <c r="F50" i="1"/>
  <c r="E48" i="1"/>
  <c r="E33" i="1"/>
  <c r="E69" i="1"/>
  <c r="E56" i="1"/>
  <c r="E49" i="1"/>
  <c r="B60" i="1"/>
  <c r="E65" i="1"/>
  <c r="F45" i="1"/>
  <c r="E57" i="1"/>
  <c r="D73" i="1"/>
  <c r="D61" i="1"/>
  <c r="E66" i="1"/>
  <c r="F41" i="1"/>
  <c r="E62" i="1"/>
  <c r="F34" i="1"/>
  <c r="E29" i="1"/>
  <c r="E53" i="1"/>
  <c r="A24" i="4" l="1"/>
  <c r="A23" i="4"/>
  <c r="A25" i="4"/>
  <c r="A26" i="4"/>
  <c r="A20" i="4"/>
  <c r="A19" i="4"/>
  <c r="A21" i="4"/>
  <c r="A22" i="4"/>
  <c r="A16" i="4"/>
  <c r="A15" i="4"/>
  <c r="A17" i="4"/>
  <c r="A18" i="4"/>
  <c r="A14" i="4"/>
  <c r="A12" i="4"/>
  <c r="A13" i="4"/>
  <c r="A11" i="4"/>
  <c r="D103" i="1"/>
  <c r="K18" i="3" s="1"/>
  <c r="D107" i="1"/>
  <c r="K20" i="3" s="1"/>
  <c r="D113" i="1"/>
  <c r="K22" i="3" s="1"/>
  <c r="D119" i="1"/>
  <c r="K24" i="3" s="1"/>
  <c r="D129" i="1"/>
  <c r="K28" i="3" s="1"/>
  <c r="D133" i="1"/>
  <c r="K30" i="3" s="1"/>
  <c r="D99" i="1"/>
  <c r="K17" i="3" s="1"/>
  <c r="D105" i="1"/>
  <c r="K19" i="3" s="1"/>
  <c r="A33" i="2"/>
  <c r="A32" i="2"/>
  <c r="A31" i="2"/>
  <c r="A30" i="2"/>
  <c r="A29" i="2"/>
  <c r="A28" i="2"/>
  <c r="A27" i="2"/>
  <c r="A26" i="2"/>
  <c r="A25" i="2"/>
  <c r="A24" i="2"/>
  <c r="A22" i="2"/>
  <c r="A23" i="2"/>
  <c r="A21" i="2"/>
  <c r="A20" i="2"/>
  <c r="A19" i="2"/>
  <c r="A18" i="2"/>
  <c r="A16" i="2"/>
  <c r="A17" i="2"/>
  <c r="A14" i="2"/>
  <c r="A15" i="2"/>
  <c r="A13" i="2"/>
  <c r="A12" i="2"/>
  <c r="A11" i="2"/>
  <c r="D15" i="1"/>
  <c r="E13" i="1" s="1"/>
  <c r="D20" i="1"/>
  <c r="D21" i="1" s="1"/>
  <c r="E19" i="1" s="1"/>
  <c r="F2" i="3"/>
  <c r="B111" i="1"/>
  <c r="E130" i="1"/>
  <c r="E122" i="1"/>
  <c r="E134" i="1"/>
  <c r="E123" i="1"/>
  <c r="C112" i="1"/>
  <c r="E109" i="1"/>
  <c r="B138" i="1"/>
  <c r="E135" i="1"/>
  <c r="B139" i="1"/>
  <c r="E103" i="1"/>
  <c r="C140" i="1"/>
  <c r="E113" i="1"/>
  <c r="E124" i="1"/>
  <c r="E133" i="1"/>
  <c r="D128" i="1"/>
  <c r="E136" i="1"/>
  <c r="E105" i="1"/>
  <c r="E100" i="1"/>
  <c r="E129" i="1"/>
  <c r="E132" i="1"/>
  <c r="E104" i="1"/>
  <c r="E110" i="1"/>
  <c r="E120" i="1"/>
  <c r="E125" i="1"/>
  <c r="D116" i="1"/>
  <c r="E121" i="1"/>
  <c r="E99" i="1"/>
  <c r="C127" i="1"/>
  <c r="E118" i="1"/>
  <c r="C139" i="1"/>
  <c r="E131" i="1"/>
  <c r="E117" i="1"/>
  <c r="C101" i="1"/>
  <c r="E108" i="1"/>
  <c r="E107" i="1"/>
  <c r="E106" i="1"/>
  <c r="D102" i="1"/>
  <c r="E114" i="1"/>
  <c r="C115" i="1"/>
  <c r="E126" i="1"/>
  <c r="E119" i="1"/>
  <c r="A17" i="3" l="1"/>
  <c r="A14" i="3"/>
  <c r="A24" i="3"/>
  <c r="A30" i="3"/>
  <c r="A26" i="3"/>
  <c r="A22" i="3"/>
  <c r="A18" i="3"/>
  <c r="A25" i="3"/>
  <c r="A11" i="3"/>
  <c r="A20" i="3"/>
  <c r="A23" i="3"/>
  <c r="A31" i="3"/>
  <c r="A28" i="3"/>
  <c r="A13" i="3"/>
  <c r="A15" i="3"/>
  <c r="A27" i="3"/>
  <c r="A16" i="3"/>
  <c r="A12" i="3"/>
  <c r="A19" i="3"/>
  <c r="A21" i="3"/>
  <c r="A29" i="3"/>
  <c r="E20" i="1"/>
  <c r="E14" i="1"/>
</calcChain>
</file>

<file path=xl/sharedStrings.xml><?xml version="1.0" encoding="utf-8"?>
<sst xmlns="http://schemas.openxmlformats.org/spreadsheetml/2006/main" count="556" uniqueCount="180">
  <si>
    <t>problem 1 payoff table</t>
  </si>
  <si>
    <t>user test positive</t>
  </si>
  <si>
    <t>user test negative</t>
  </si>
  <si>
    <t>non-user test positive</t>
  </si>
  <si>
    <t>non-user test negative</t>
  </si>
  <si>
    <t>no test on user</t>
  </si>
  <si>
    <t>no test on non-user</t>
  </si>
  <si>
    <t>ban</t>
  </si>
  <si>
    <t>not ban</t>
  </si>
  <si>
    <t>(+B)</t>
  </si>
  <si>
    <t>(-C4)</t>
  </si>
  <si>
    <t>(-C1,- C2,- C3)</t>
  </si>
  <si>
    <t>(-C1,- C2)</t>
  </si>
  <si>
    <t>(-C1, -C2,- C3)</t>
  </si>
  <si>
    <t>(-C1,- C4)</t>
  </si>
  <si>
    <t>(+B,- C1)</t>
  </si>
  <si>
    <t>(-C1, -C2)</t>
  </si>
  <si>
    <t>INDEX</t>
  </si>
  <si>
    <t>NUMERICAL</t>
  </si>
  <si>
    <t>(-1+25=24)</t>
  </si>
  <si>
    <t>(-1-10=-11))</t>
  </si>
  <si>
    <t>(-1-10=-11)</t>
  </si>
  <si>
    <t>(-1-2-20=-23)</t>
  </si>
  <si>
    <t>(-1-2=-3)</t>
  </si>
  <si>
    <t>(+25=25)</t>
  </si>
  <si>
    <t>(-10=-10)</t>
  </si>
  <si>
    <t>(-C3)</t>
  </si>
  <si>
    <t>(-20=-20)</t>
  </si>
  <si>
    <t>0=0</t>
  </si>
  <si>
    <t>State</t>
  </si>
  <si>
    <t>Prior</t>
  </si>
  <si>
    <t>Likelihood</t>
  </si>
  <si>
    <t>Product</t>
  </si>
  <si>
    <t>Posterior</t>
  </si>
  <si>
    <t>Bayes table for positive test</t>
  </si>
  <si>
    <t>Drug user</t>
  </si>
  <si>
    <t>Non-drug user</t>
  </si>
  <si>
    <t>Bayes table for negative test</t>
  </si>
  <si>
    <t>66789B5</t>
  </si>
  <si>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</si>
  <si>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</si>
  <si>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</si>
  <si>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</si>
  <si>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</si>
  <si>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</si>
  <si>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</si>
  <si>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</si>
  <si>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</si>
  <si>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</si>
  <si>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</si>
  <si>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</si>
  <si>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</si>
  <si>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</si>
  <si>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</si>
  <si>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</si>
  <si>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</si>
  <si>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</si>
  <si>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</si>
  <si>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</si>
  <si>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</si>
  <si>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</si>
  <si>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</si>
  <si>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</si>
  <si>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</si>
  <si>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</si>
  <si>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</si>
  <si>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</si>
  <si>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</si>
  <si>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</si>
  <si>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</si>
  <si>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</si>
  <si>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</si>
  <si>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</si>
  <si>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</si>
  <si>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</si>
  <si>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</si>
  <si>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8.3.2</t>
  </si>
  <si>
    <t>5.0.0</t>
  </si>
  <si>
    <t>&lt;NF&gt;</t>
  </si>
  <si>
    <t>Automatic</t>
  </si>
  <si>
    <t/>
  </si>
  <si>
    <t>DEFAULT</t>
  </si>
  <si>
    <t>0</t>
  </si>
  <si>
    <t>0,1,1,0,0,Exponential, 0,0,-1,0,-1,-1,.0001</t>
  </si>
  <si>
    <t>Mandatory drug testing</t>
  </si>
  <si>
    <t>Decision</t>
  </si>
  <si>
    <t>2,0,0,2,2,3,0,0,0</t>
  </si>
  <si>
    <t>yes</t>
  </si>
  <si>
    <t>no</t>
  </si>
  <si>
    <t>Chance</t>
  </si>
  <si>
    <t>1,0,0,2,4,5,1,0,0</t>
  </si>
  <si>
    <t>positive</t>
  </si>
  <si>
    <t>negative</t>
  </si>
  <si>
    <t>1,0,0,2,6,7,2,0,0</t>
  </si>
  <si>
    <t>drug user</t>
  </si>
  <si>
    <t>not drug user</t>
  </si>
  <si>
    <t>4,0,0,0,6,0,0</t>
  </si>
  <si>
    <t>2,0,0,2,8,9,4,0,0</t>
  </si>
  <si>
    <t>Ban</t>
  </si>
  <si>
    <t>no ban</t>
  </si>
  <si>
    <t>4,0,0,0,7,0,0</t>
  </si>
  <si>
    <t>2,0,0,2,10,11,4,0,0</t>
  </si>
  <si>
    <t>1,0,0,2,12,13,2,0,0</t>
  </si>
  <si>
    <t>4,0,0,0,12,0,0</t>
  </si>
  <si>
    <t>2,0,0,2,14,15,5,0,0</t>
  </si>
  <si>
    <t>4,0,0,0,13,0,0</t>
  </si>
  <si>
    <t>2,0,0,2,16,17,5,0,0</t>
  </si>
  <si>
    <t>1,0,0,2,18,19,1,0,0</t>
  </si>
  <si>
    <t>4,0,0,0,18,0,0</t>
  </si>
  <si>
    <t>2,0,0,2,20,21,3,0,0</t>
  </si>
  <si>
    <t>4,0,0,0,19,0,0</t>
  </si>
  <si>
    <t>2,0,0,2,22,23,3,0,0</t>
  </si>
  <si>
    <t>1.3 Decision Tree for mandatory drug testing</t>
  </si>
  <si>
    <t>Inputs</t>
  </si>
  <si>
    <t>(P(D))</t>
  </si>
  <si>
    <t>C1</t>
  </si>
  <si>
    <t>C2</t>
  </si>
  <si>
    <t>C3</t>
  </si>
  <si>
    <t>C4</t>
  </si>
  <si>
    <t>B</t>
  </si>
  <si>
    <t>Question 2</t>
  </si>
  <si>
    <t>Action</t>
  </si>
  <si>
    <t>Bid 2: $239,999</t>
  </si>
  <si>
    <t>Bid 1: $229,999</t>
  </si>
  <si>
    <t>Bid 3: $249,999</t>
  </si>
  <si>
    <t>State 1(No rival bid)</t>
  </si>
  <si>
    <t>State 2(&lt;$230k)</t>
  </si>
  <si>
    <t>P(state)</t>
  </si>
  <si>
    <t>State 3(230k-240k)</t>
  </si>
  <si>
    <t>state 4(240k-250k)</t>
  </si>
  <si>
    <t>State 5(&gt;250k)</t>
  </si>
  <si>
    <t>EMV</t>
  </si>
  <si>
    <t xml:space="preserve">STATE </t>
  </si>
  <si>
    <t>2b</t>
  </si>
  <si>
    <t>31C8DC73</t>
  </si>
  <si>
    <t>0,2,1,0,0,Exponential, 0,0,-1,0,-1,-1,.0001</t>
  </si>
  <si>
    <t>AIS Bidding</t>
  </si>
  <si>
    <t>4,0,0,0,1,0,0</t>
  </si>
  <si>
    <t>Bid</t>
  </si>
  <si>
    <t>No Bid</t>
  </si>
  <si>
    <t>2,0,0,3,4,5,6,1,0,0</t>
  </si>
  <si>
    <t>Bid 1:229999</t>
  </si>
  <si>
    <t>Bid 2: 239999</t>
  </si>
  <si>
    <t>Bid 3: 249999</t>
  </si>
  <si>
    <t>4,0,0,0,4,0,0</t>
  </si>
  <si>
    <t>&lt;230k</t>
  </si>
  <si>
    <t>230k-240k</t>
  </si>
  <si>
    <t>240k-250k</t>
  </si>
  <si>
    <t>&gt;250k</t>
  </si>
  <si>
    <t>1,0,0,5,7,8,9,10,11,2,0,0</t>
  </si>
  <si>
    <t>no bid</t>
  </si>
  <si>
    <t>4,0,0,0,5,0,0</t>
  </si>
  <si>
    <t>1,0,0,5,12,13,14,15,16,2,0,0</t>
  </si>
  <si>
    <t>1,0,0,5,17,18,19,20,21,2,0,0</t>
  </si>
  <si>
    <t>Bid preparation cost</t>
  </si>
  <si>
    <t>Supply cost</t>
  </si>
  <si>
    <t>no competing bid</t>
  </si>
  <si>
    <t>probabilities</t>
  </si>
  <si>
    <t>New probabilities</t>
  </si>
  <si>
    <t>probability</t>
  </si>
  <si>
    <t>Question 3</t>
  </si>
  <si>
    <t>Payoff</t>
  </si>
  <si>
    <t>Investment A</t>
  </si>
  <si>
    <t>Probability</t>
  </si>
  <si>
    <t>Investment B</t>
  </si>
  <si>
    <t>Investment C</t>
  </si>
  <si>
    <t>standard Deviation</t>
  </si>
  <si>
    <t>260DCFBD</t>
  </si>
  <si>
    <t>0,3,1,0,0,Exponential, 0,0,-1,0,-1,-1,.0001</t>
  </si>
  <si>
    <t>Investment Choice</t>
  </si>
  <si>
    <t>2,0,0,3,2,3,4,0,0,0</t>
  </si>
  <si>
    <t>4,0,0,0,2,0,0</t>
  </si>
  <si>
    <t>1,0,0,4,5,6,7,8,1,0,0</t>
  </si>
  <si>
    <t>Payoff 1</t>
  </si>
  <si>
    <t>Payoff 2</t>
  </si>
  <si>
    <t>Payoff 3</t>
  </si>
  <si>
    <t>Payoff 4</t>
  </si>
  <si>
    <t>4,0,0,0,3,0,0</t>
  </si>
  <si>
    <t>1,0,0,4,9,10,11,12,1,0,0</t>
  </si>
  <si>
    <t>1,0,0,4,13,14,15,16,1,0,0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</si>
</sst>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4" formatCode="[&gt;0.00001]0.0###%;[=0]0.0%;0.0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6" fontId="0" fillId="0" borderId="0" xfId="0" applyNumberFormat="1"/>
    <xf numFmtId="9" fontId="0" fillId="0" borderId="0" xfId="0" applyNumberFormat="1"/>
    <xf numFmtId="8" fontId="0" fillId="0" borderId="0" xfId="0" applyNumberFormat="1"/>
    <xf numFmtId="3" fontId="0" fillId="0" borderId="0" xfId="0" applyNumberFormat="1"/>
    <xf numFmtId="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242697</xdr:colOff>
      <xdr:row>193</xdr:row>
      <xdr:rowOff>185421</xdr:rowOff>
    </xdr:from>
    <xdr:to>
      <xdr:col>3</xdr:col>
      <xdr:colOff>127</xdr:colOff>
      <xdr:row>193</xdr:row>
      <xdr:rowOff>185421</xdr:rowOff>
    </xdr:to>
    <xdr:cxnSp macro="_xll.PtreeEvent_ObjectClick">
      <xdr:nvCxnSpPr>
        <xdr:cNvPr id="252" name="PTObj_DBranchHLine_3_16">
          <a:extLst>
            <a:ext uri="{FF2B5EF4-FFF2-40B4-BE49-F238E27FC236}">
              <a16:creationId xmlns:a16="http://schemas.microsoft.com/office/drawing/2014/main" id="{01985439-F578-44F9-A6B1-0D5304C2F0F6}"/>
            </a:ext>
          </a:extLst>
        </xdr:cNvPr>
        <xdr:cNvCxnSpPr/>
      </xdr:nvCxnSpPr>
      <xdr:spPr>
        <a:xfrm>
          <a:off x="3481197" y="36951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187</xdr:row>
      <xdr:rowOff>180342</xdr:rowOff>
    </xdr:from>
    <xdr:to>
      <xdr:col>2</xdr:col>
      <xdr:colOff>242697</xdr:colOff>
      <xdr:row>193</xdr:row>
      <xdr:rowOff>185421</xdr:rowOff>
    </xdr:to>
    <xdr:cxnSp macro="_xll.PtreeEvent_ObjectClick">
      <xdr:nvCxnSpPr>
        <xdr:cNvPr id="251" name="PTObj_DBranchDLine_3_16">
          <a:extLst>
            <a:ext uri="{FF2B5EF4-FFF2-40B4-BE49-F238E27FC236}">
              <a16:creationId xmlns:a16="http://schemas.microsoft.com/office/drawing/2014/main" id="{8170919A-A9AB-460B-BC35-437B40BA9919}"/>
            </a:ext>
          </a:extLst>
        </xdr:cNvPr>
        <xdr:cNvCxnSpPr/>
      </xdr:nvCxnSpPr>
      <xdr:spPr>
        <a:xfrm>
          <a:off x="3328797" y="35803842"/>
          <a:ext cx="152400" cy="1148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191</xdr:row>
      <xdr:rowOff>185421</xdr:rowOff>
    </xdr:from>
    <xdr:to>
      <xdr:col>3</xdr:col>
      <xdr:colOff>127</xdr:colOff>
      <xdr:row>191</xdr:row>
      <xdr:rowOff>185421</xdr:rowOff>
    </xdr:to>
    <xdr:cxnSp macro="_xll.PtreeEvent_ObjectClick">
      <xdr:nvCxnSpPr>
        <xdr:cNvPr id="248" name="PTObj_DBranchHLine_3_15">
          <a:extLst>
            <a:ext uri="{FF2B5EF4-FFF2-40B4-BE49-F238E27FC236}">
              <a16:creationId xmlns:a16="http://schemas.microsoft.com/office/drawing/2014/main" id="{946A9353-7C31-455B-802B-0443BF651C9B}"/>
            </a:ext>
          </a:extLst>
        </xdr:cNvPr>
        <xdr:cNvCxnSpPr/>
      </xdr:nvCxnSpPr>
      <xdr:spPr>
        <a:xfrm>
          <a:off x="3481197" y="36570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187</xdr:row>
      <xdr:rowOff>180342</xdr:rowOff>
    </xdr:from>
    <xdr:to>
      <xdr:col>2</xdr:col>
      <xdr:colOff>242697</xdr:colOff>
      <xdr:row>191</xdr:row>
      <xdr:rowOff>185421</xdr:rowOff>
    </xdr:to>
    <xdr:cxnSp macro="_xll.PtreeEvent_ObjectClick">
      <xdr:nvCxnSpPr>
        <xdr:cNvPr id="247" name="PTObj_DBranchDLine_3_15">
          <a:extLst>
            <a:ext uri="{FF2B5EF4-FFF2-40B4-BE49-F238E27FC236}">
              <a16:creationId xmlns:a16="http://schemas.microsoft.com/office/drawing/2014/main" id="{E5FC76D5-F7D3-47B7-AA01-4E694C04CE5D}"/>
            </a:ext>
          </a:extLst>
        </xdr:cNvPr>
        <xdr:cNvCxnSpPr/>
      </xdr:nvCxnSpPr>
      <xdr:spPr>
        <a:xfrm>
          <a:off x="3328797" y="35803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189</xdr:row>
      <xdr:rowOff>185421</xdr:rowOff>
    </xdr:from>
    <xdr:to>
      <xdr:col>3</xdr:col>
      <xdr:colOff>127</xdr:colOff>
      <xdr:row>189</xdr:row>
      <xdr:rowOff>185421</xdr:rowOff>
    </xdr:to>
    <xdr:cxnSp macro="_xll.PtreeEvent_ObjectClick">
      <xdr:nvCxnSpPr>
        <xdr:cNvPr id="244" name="PTObj_DBranchHLine_3_14">
          <a:extLst>
            <a:ext uri="{FF2B5EF4-FFF2-40B4-BE49-F238E27FC236}">
              <a16:creationId xmlns:a16="http://schemas.microsoft.com/office/drawing/2014/main" id="{E7D23189-81DD-4BBB-8B87-83CAD78E6879}"/>
            </a:ext>
          </a:extLst>
        </xdr:cNvPr>
        <xdr:cNvCxnSpPr/>
      </xdr:nvCxnSpPr>
      <xdr:spPr>
        <a:xfrm>
          <a:off x="3481197" y="36189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187</xdr:row>
      <xdr:rowOff>180342</xdr:rowOff>
    </xdr:from>
    <xdr:to>
      <xdr:col>2</xdr:col>
      <xdr:colOff>242697</xdr:colOff>
      <xdr:row>189</xdr:row>
      <xdr:rowOff>185421</xdr:rowOff>
    </xdr:to>
    <xdr:cxnSp macro="_xll.PtreeEvent_ObjectClick">
      <xdr:nvCxnSpPr>
        <xdr:cNvPr id="243" name="PTObj_DBranchDLine_3_14">
          <a:extLst>
            <a:ext uri="{FF2B5EF4-FFF2-40B4-BE49-F238E27FC236}">
              <a16:creationId xmlns:a16="http://schemas.microsoft.com/office/drawing/2014/main" id="{DB750DC2-AFE5-45A1-8043-5B534A4B26DA}"/>
            </a:ext>
          </a:extLst>
        </xdr:cNvPr>
        <xdr:cNvCxnSpPr/>
      </xdr:nvCxnSpPr>
      <xdr:spPr>
        <a:xfrm>
          <a:off x="3328797" y="35803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185</xdr:row>
      <xdr:rowOff>185421</xdr:rowOff>
    </xdr:from>
    <xdr:to>
      <xdr:col>3</xdr:col>
      <xdr:colOff>127</xdr:colOff>
      <xdr:row>185</xdr:row>
      <xdr:rowOff>185421</xdr:rowOff>
    </xdr:to>
    <xdr:cxnSp macro="_xll.PtreeEvent_ObjectClick">
      <xdr:nvCxnSpPr>
        <xdr:cNvPr id="240" name="PTObj_DBranchHLine_3_13">
          <a:extLst>
            <a:ext uri="{FF2B5EF4-FFF2-40B4-BE49-F238E27FC236}">
              <a16:creationId xmlns:a16="http://schemas.microsoft.com/office/drawing/2014/main" id="{76CB699D-6F42-4D90-9134-954DEA1C7A40}"/>
            </a:ext>
          </a:extLst>
        </xdr:cNvPr>
        <xdr:cNvCxnSpPr/>
      </xdr:nvCxnSpPr>
      <xdr:spPr>
        <a:xfrm>
          <a:off x="3481197" y="35427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185</xdr:row>
      <xdr:rowOff>185421</xdr:rowOff>
    </xdr:from>
    <xdr:to>
      <xdr:col>2</xdr:col>
      <xdr:colOff>242697</xdr:colOff>
      <xdr:row>187</xdr:row>
      <xdr:rowOff>180342</xdr:rowOff>
    </xdr:to>
    <xdr:cxnSp macro="_xll.PtreeEvent_ObjectClick">
      <xdr:nvCxnSpPr>
        <xdr:cNvPr id="239" name="PTObj_DBranchDLine_3_13">
          <a:extLst>
            <a:ext uri="{FF2B5EF4-FFF2-40B4-BE49-F238E27FC236}">
              <a16:creationId xmlns:a16="http://schemas.microsoft.com/office/drawing/2014/main" id="{959EBD9A-CA99-4F21-A660-3F7150F55A02}"/>
            </a:ext>
          </a:extLst>
        </xdr:cNvPr>
        <xdr:cNvCxnSpPr/>
      </xdr:nvCxnSpPr>
      <xdr:spPr>
        <a:xfrm flipV="1">
          <a:off x="3328797" y="35427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187</xdr:row>
      <xdr:rowOff>185421</xdr:rowOff>
    </xdr:from>
    <xdr:to>
      <xdr:col>2</xdr:col>
      <xdr:colOff>127</xdr:colOff>
      <xdr:row>187</xdr:row>
      <xdr:rowOff>185421</xdr:rowOff>
    </xdr:to>
    <xdr:cxnSp macro="_xll.PtreeEvent_ObjectClick">
      <xdr:nvCxnSpPr>
        <xdr:cNvPr id="236" name="PTObj_DBranchHLine_3_4">
          <a:extLst>
            <a:ext uri="{FF2B5EF4-FFF2-40B4-BE49-F238E27FC236}">
              <a16:creationId xmlns:a16="http://schemas.microsoft.com/office/drawing/2014/main" id="{27D72FDE-BB42-4E34-9F17-C33CE7559FEB}"/>
            </a:ext>
          </a:extLst>
        </xdr:cNvPr>
        <xdr:cNvCxnSpPr/>
      </xdr:nvCxnSpPr>
      <xdr:spPr>
        <a:xfrm>
          <a:off x="1938147" y="35427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173</xdr:row>
      <xdr:rowOff>180342</xdr:rowOff>
    </xdr:from>
    <xdr:to>
      <xdr:col>1</xdr:col>
      <xdr:colOff>242697</xdr:colOff>
      <xdr:row>187</xdr:row>
      <xdr:rowOff>185421</xdr:rowOff>
    </xdr:to>
    <xdr:cxnSp macro="_xll.PtreeEvent_ObjectClick">
      <xdr:nvCxnSpPr>
        <xdr:cNvPr id="235" name="PTObj_DBranchDLine_3_4">
          <a:extLst>
            <a:ext uri="{FF2B5EF4-FFF2-40B4-BE49-F238E27FC236}">
              <a16:creationId xmlns:a16="http://schemas.microsoft.com/office/drawing/2014/main" id="{5F7AD900-AC1E-4A32-A396-3FAEBA6DAA80}"/>
            </a:ext>
          </a:extLst>
        </xdr:cNvPr>
        <xdr:cNvCxnSpPr/>
      </xdr:nvCxnSpPr>
      <xdr:spPr>
        <a:xfrm>
          <a:off x="1785747" y="33136842"/>
          <a:ext cx="152400" cy="2291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183</xdr:row>
      <xdr:rowOff>185421</xdr:rowOff>
    </xdr:from>
    <xdr:to>
      <xdr:col>3</xdr:col>
      <xdr:colOff>127</xdr:colOff>
      <xdr:row>183</xdr:row>
      <xdr:rowOff>185421</xdr:rowOff>
    </xdr:to>
    <xdr:cxnSp macro="_xll.PtreeEvent_ObjectClick">
      <xdr:nvCxnSpPr>
        <xdr:cNvPr id="232" name="PTObj_DBranchHLine_3_12">
          <a:extLst>
            <a:ext uri="{FF2B5EF4-FFF2-40B4-BE49-F238E27FC236}">
              <a16:creationId xmlns:a16="http://schemas.microsoft.com/office/drawing/2014/main" id="{115D9BA9-BC79-49FE-AD0D-98AE7C34C743}"/>
            </a:ext>
          </a:extLst>
        </xdr:cNvPr>
        <xdr:cNvCxnSpPr/>
      </xdr:nvCxnSpPr>
      <xdr:spPr>
        <a:xfrm>
          <a:off x="3481197" y="35046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177</xdr:row>
      <xdr:rowOff>180342</xdr:rowOff>
    </xdr:from>
    <xdr:to>
      <xdr:col>2</xdr:col>
      <xdr:colOff>242697</xdr:colOff>
      <xdr:row>183</xdr:row>
      <xdr:rowOff>185421</xdr:rowOff>
    </xdr:to>
    <xdr:cxnSp macro="_xll.PtreeEvent_ObjectClick">
      <xdr:nvCxnSpPr>
        <xdr:cNvPr id="231" name="PTObj_DBranchDLine_3_12">
          <a:extLst>
            <a:ext uri="{FF2B5EF4-FFF2-40B4-BE49-F238E27FC236}">
              <a16:creationId xmlns:a16="http://schemas.microsoft.com/office/drawing/2014/main" id="{832A20C4-AC10-4CDF-AE75-622D7918A200}"/>
            </a:ext>
          </a:extLst>
        </xdr:cNvPr>
        <xdr:cNvCxnSpPr/>
      </xdr:nvCxnSpPr>
      <xdr:spPr>
        <a:xfrm>
          <a:off x="3328797" y="33898842"/>
          <a:ext cx="152400" cy="1148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181</xdr:row>
      <xdr:rowOff>185421</xdr:rowOff>
    </xdr:from>
    <xdr:to>
      <xdr:col>3</xdr:col>
      <xdr:colOff>127</xdr:colOff>
      <xdr:row>181</xdr:row>
      <xdr:rowOff>185421</xdr:rowOff>
    </xdr:to>
    <xdr:cxnSp macro="_xll.PtreeEvent_ObjectClick">
      <xdr:nvCxnSpPr>
        <xdr:cNvPr id="228" name="PTObj_DBranchHLine_3_11">
          <a:extLst>
            <a:ext uri="{FF2B5EF4-FFF2-40B4-BE49-F238E27FC236}">
              <a16:creationId xmlns:a16="http://schemas.microsoft.com/office/drawing/2014/main" id="{77280857-3C13-46CF-AD2A-E1444BB4DC28}"/>
            </a:ext>
          </a:extLst>
        </xdr:cNvPr>
        <xdr:cNvCxnSpPr/>
      </xdr:nvCxnSpPr>
      <xdr:spPr>
        <a:xfrm>
          <a:off x="3481197" y="34665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177</xdr:row>
      <xdr:rowOff>180342</xdr:rowOff>
    </xdr:from>
    <xdr:to>
      <xdr:col>2</xdr:col>
      <xdr:colOff>242697</xdr:colOff>
      <xdr:row>181</xdr:row>
      <xdr:rowOff>185421</xdr:rowOff>
    </xdr:to>
    <xdr:cxnSp macro="_xll.PtreeEvent_ObjectClick">
      <xdr:nvCxnSpPr>
        <xdr:cNvPr id="227" name="PTObj_DBranchDLine_3_11">
          <a:extLst>
            <a:ext uri="{FF2B5EF4-FFF2-40B4-BE49-F238E27FC236}">
              <a16:creationId xmlns:a16="http://schemas.microsoft.com/office/drawing/2014/main" id="{C44ED8E1-CE6F-486E-9F2D-EB66AF01D70E}"/>
            </a:ext>
          </a:extLst>
        </xdr:cNvPr>
        <xdr:cNvCxnSpPr/>
      </xdr:nvCxnSpPr>
      <xdr:spPr>
        <a:xfrm>
          <a:off x="3328797" y="33898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179</xdr:row>
      <xdr:rowOff>185421</xdr:rowOff>
    </xdr:from>
    <xdr:to>
      <xdr:col>3</xdr:col>
      <xdr:colOff>127</xdr:colOff>
      <xdr:row>179</xdr:row>
      <xdr:rowOff>185421</xdr:rowOff>
    </xdr:to>
    <xdr:cxnSp macro="_xll.PtreeEvent_ObjectClick">
      <xdr:nvCxnSpPr>
        <xdr:cNvPr id="224" name="PTObj_DBranchHLine_3_10">
          <a:extLst>
            <a:ext uri="{FF2B5EF4-FFF2-40B4-BE49-F238E27FC236}">
              <a16:creationId xmlns:a16="http://schemas.microsoft.com/office/drawing/2014/main" id="{8B27DDF7-D0B8-4FD1-8BAB-1373FDEF1E44}"/>
            </a:ext>
          </a:extLst>
        </xdr:cNvPr>
        <xdr:cNvCxnSpPr/>
      </xdr:nvCxnSpPr>
      <xdr:spPr>
        <a:xfrm>
          <a:off x="3481197" y="34284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177</xdr:row>
      <xdr:rowOff>180342</xdr:rowOff>
    </xdr:from>
    <xdr:to>
      <xdr:col>2</xdr:col>
      <xdr:colOff>242697</xdr:colOff>
      <xdr:row>179</xdr:row>
      <xdr:rowOff>185421</xdr:rowOff>
    </xdr:to>
    <xdr:cxnSp macro="_xll.PtreeEvent_ObjectClick">
      <xdr:nvCxnSpPr>
        <xdr:cNvPr id="223" name="PTObj_DBranchDLine_3_10">
          <a:extLst>
            <a:ext uri="{FF2B5EF4-FFF2-40B4-BE49-F238E27FC236}">
              <a16:creationId xmlns:a16="http://schemas.microsoft.com/office/drawing/2014/main" id="{C3E6DFB5-5EA6-4A5A-BA8E-D754953AE07F}"/>
            </a:ext>
          </a:extLst>
        </xdr:cNvPr>
        <xdr:cNvCxnSpPr/>
      </xdr:nvCxnSpPr>
      <xdr:spPr>
        <a:xfrm>
          <a:off x="3328797" y="33898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175</xdr:row>
      <xdr:rowOff>185421</xdr:rowOff>
    </xdr:from>
    <xdr:to>
      <xdr:col>3</xdr:col>
      <xdr:colOff>127</xdr:colOff>
      <xdr:row>175</xdr:row>
      <xdr:rowOff>185421</xdr:rowOff>
    </xdr:to>
    <xdr:cxnSp macro="_xll.PtreeEvent_ObjectClick">
      <xdr:nvCxnSpPr>
        <xdr:cNvPr id="220" name="PTObj_DBranchHLine_3_9">
          <a:extLst>
            <a:ext uri="{FF2B5EF4-FFF2-40B4-BE49-F238E27FC236}">
              <a16:creationId xmlns:a16="http://schemas.microsoft.com/office/drawing/2014/main" id="{D38F650D-0C8C-4B65-B2B9-5013DDC5F476}"/>
            </a:ext>
          </a:extLst>
        </xdr:cNvPr>
        <xdr:cNvCxnSpPr/>
      </xdr:nvCxnSpPr>
      <xdr:spPr>
        <a:xfrm>
          <a:off x="3481197" y="33522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175</xdr:row>
      <xdr:rowOff>185421</xdr:rowOff>
    </xdr:from>
    <xdr:to>
      <xdr:col>2</xdr:col>
      <xdr:colOff>242697</xdr:colOff>
      <xdr:row>177</xdr:row>
      <xdr:rowOff>180342</xdr:rowOff>
    </xdr:to>
    <xdr:cxnSp macro="_xll.PtreeEvent_ObjectClick">
      <xdr:nvCxnSpPr>
        <xdr:cNvPr id="219" name="PTObj_DBranchDLine_3_9">
          <a:extLst>
            <a:ext uri="{FF2B5EF4-FFF2-40B4-BE49-F238E27FC236}">
              <a16:creationId xmlns:a16="http://schemas.microsoft.com/office/drawing/2014/main" id="{F7F5125F-1933-4DC5-B3EE-171EBC854FFF}"/>
            </a:ext>
          </a:extLst>
        </xdr:cNvPr>
        <xdr:cNvCxnSpPr/>
      </xdr:nvCxnSpPr>
      <xdr:spPr>
        <a:xfrm flipV="1">
          <a:off x="3328797" y="33522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177</xdr:row>
      <xdr:rowOff>185421</xdr:rowOff>
    </xdr:from>
    <xdr:to>
      <xdr:col>2</xdr:col>
      <xdr:colOff>127</xdr:colOff>
      <xdr:row>177</xdr:row>
      <xdr:rowOff>185421</xdr:rowOff>
    </xdr:to>
    <xdr:cxnSp macro="_xll.PtreeEvent_ObjectClick">
      <xdr:nvCxnSpPr>
        <xdr:cNvPr id="216" name="PTObj_DBranchHLine_3_3">
          <a:extLst>
            <a:ext uri="{FF2B5EF4-FFF2-40B4-BE49-F238E27FC236}">
              <a16:creationId xmlns:a16="http://schemas.microsoft.com/office/drawing/2014/main" id="{AEA072FF-152C-4C8E-A6FD-4C21AE0B1C03}"/>
            </a:ext>
          </a:extLst>
        </xdr:cNvPr>
        <xdr:cNvCxnSpPr/>
      </xdr:nvCxnSpPr>
      <xdr:spPr>
        <a:xfrm>
          <a:off x="1938147" y="33522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173</xdr:row>
      <xdr:rowOff>180342</xdr:rowOff>
    </xdr:from>
    <xdr:to>
      <xdr:col>1</xdr:col>
      <xdr:colOff>242697</xdr:colOff>
      <xdr:row>177</xdr:row>
      <xdr:rowOff>185421</xdr:rowOff>
    </xdr:to>
    <xdr:cxnSp macro="_xll.PtreeEvent_ObjectClick">
      <xdr:nvCxnSpPr>
        <xdr:cNvPr id="215" name="PTObj_DBranchDLine_3_3">
          <a:extLst>
            <a:ext uri="{FF2B5EF4-FFF2-40B4-BE49-F238E27FC236}">
              <a16:creationId xmlns:a16="http://schemas.microsoft.com/office/drawing/2014/main" id="{C7065239-A93B-4631-97A1-94C5D9F29051}"/>
            </a:ext>
          </a:extLst>
        </xdr:cNvPr>
        <xdr:cNvCxnSpPr/>
      </xdr:nvCxnSpPr>
      <xdr:spPr>
        <a:xfrm>
          <a:off x="1785747" y="33136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171</xdr:row>
      <xdr:rowOff>185421</xdr:rowOff>
    </xdr:from>
    <xdr:to>
      <xdr:col>3</xdr:col>
      <xdr:colOff>127</xdr:colOff>
      <xdr:row>171</xdr:row>
      <xdr:rowOff>185421</xdr:rowOff>
    </xdr:to>
    <xdr:cxnSp macro="_xll.PtreeEvent_ObjectClick">
      <xdr:nvCxnSpPr>
        <xdr:cNvPr id="212" name="PTObj_DBranchHLine_3_8">
          <a:extLst>
            <a:ext uri="{FF2B5EF4-FFF2-40B4-BE49-F238E27FC236}">
              <a16:creationId xmlns:a16="http://schemas.microsoft.com/office/drawing/2014/main" id="{90F124B9-5C73-45BF-9D9D-192E2156A3EC}"/>
            </a:ext>
          </a:extLst>
        </xdr:cNvPr>
        <xdr:cNvCxnSpPr/>
      </xdr:nvCxnSpPr>
      <xdr:spPr>
        <a:xfrm>
          <a:off x="3481197" y="32760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165</xdr:row>
      <xdr:rowOff>180342</xdr:rowOff>
    </xdr:from>
    <xdr:to>
      <xdr:col>2</xdr:col>
      <xdr:colOff>242697</xdr:colOff>
      <xdr:row>171</xdr:row>
      <xdr:rowOff>185421</xdr:rowOff>
    </xdr:to>
    <xdr:cxnSp macro="_xll.PtreeEvent_ObjectClick">
      <xdr:nvCxnSpPr>
        <xdr:cNvPr id="211" name="PTObj_DBranchDLine_3_8">
          <a:extLst>
            <a:ext uri="{FF2B5EF4-FFF2-40B4-BE49-F238E27FC236}">
              <a16:creationId xmlns:a16="http://schemas.microsoft.com/office/drawing/2014/main" id="{5133C340-DD51-4A57-B7CC-A0847862D2FA}"/>
            </a:ext>
          </a:extLst>
        </xdr:cNvPr>
        <xdr:cNvCxnSpPr/>
      </xdr:nvCxnSpPr>
      <xdr:spPr>
        <a:xfrm>
          <a:off x="3328797" y="31612842"/>
          <a:ext cx="152400" cy="1148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169</xdr:row>
      <xdr:rowOff>185421</xdr:rowOff>
    </xdr:from>
    <xdr:to>
      <xdr:col>3</xdr:col>
      <xdr:colOff>127</xdr:colOff>
      <xdr:row>169</xdr:row>
      <xdr:rowOff>185421</xdr:rowOff>
    </xdr:to>
    <xdr:cxnSp macro="_xll.PtreeEvent_ObjectClick">
      <xdr:nvCxnSpPr>
        <xdr:cNvPr id="208" name="PTObj_DBranchHLine_3_7">
          <a:extLst>
            <a:ext uri="{FF2B5EF4-FFF2-40B4-BE49-F238E27FC236}">
              <a16:creationId xmlns:a16="http://schemas.microsoft.com/office/drawing/2014/main" id="{E165FA9C-CECB-4782-AEF6-C54B475C36C3}"/>
            </a:ext>
          </a:extLst>
        </xdr:cNvPr>
        <xdr:cNvCxnSpPr/>
      </xdr:nvCxnSpPr>
      <xdr:spPr>
        <a:xfrm>
          <a:off x="3481197" y="32379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165</xdr:row>
      <xdr:rowOff>180342</xdr:rowOff>
    </xdr:from>
    <xdr:to>
      <xdr:col>2</xdr:col>
      <xdr:colOff>242697</xdr:colOff>
      <xdr:row>169</xdr:row>
      <xdr:rowOff>185421</xdr:rowOff>
    </xdr:to>
    <xdr:cxnSp macro="_xll.PtreeEvent_ObjectClick">
      <xdr:nvCxnSpPr>
        <xdr:cNvPr id="207" name="PTObj_DBranchDLine_3_7">
          <a:extLst>
            <a:ext uri="{FF2B5EF4-FFF2-40B4-BE49-F238E27FC236}">
              <a16:creationId xmlns:a16="http://schemas.microsoft.com/office/drawing/2014/main" id="{ADE3C8DB-A022-495B-AB35-BAB04C502A2D}"/>
            </a:ext>
          </a:extLst>
        </xdr:cNvPr>
        <xdr:cNvCxnSpPr/>
      </xdr:nvCxnSpPr>
      <xdr:spPr>
        <a:xfrm>
          <a:off x="3328797" y="31612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167</xdr:row>
      <xdr:rowOff>185421</xdr:rowOff>
    </xdr:from>
    <xdr:to>
      <xdr:col>3</xdr:col>
      <xdr:colOff>127</xdr:colOff>
      <xdr:row>167</xdr:row>
      <xdr:rowOff>185421</xdr:rowOff>
    </xdr:to>
    <xdr:cxnSp macro="_xll.PtreeEvent_ObjectClick">
      <xdr:nvCxnSpPr>
        <xdr:cNvPr id="204" name="PTObj_DBranchHLine_3_6">
          <a:extLst>
            <a:ext uri="{FF2B5EF4-FFF2-40B4-BE49-F238E27FC236}">
              <a16:creationId xmlns:a16="http://schemas.microsoft.com/office/drawing/2014/main" id="{1A744838-B257-474E-B030-F7CB8BD7B9BA}"/>
            </a:ext>
          </a:extLst>
        </xdr:cNvPr>
        <xdr:cNvCxnSpPr/>
      </xdr:nvCxnSpPr>
      <xdr:spPr>
        <a:xfrm>
          <a:off x="3481197" y="31998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165</xdr:row>
      <xdr:rowOff>180342</xdr:rowOff>
    </xdr:from>
    <xdr:to>
      <xdr:col>2</xdr:col>
      <xdr:colOff>242697</xdr:colOff>
      <xdr:row>167</xdr:row>
      <xdr:rowOff>185421</xdr:rowOff>
    </xdr:to>
    <xdr:cxnSp macro="_xll.PtreeEvent_ObjectClick">
      <xdr:nvCxnSpPr>
        <xdr:cNvPr id="203" name="PTObj_DBranchDLine_3_6">
          <a:extLst>
            <a:ext uri="{FF2B5EF4-FFF2-40B4-BE49-F238E27FC236}">
              <a16:creationId xmlns:a16="http://schemas.microsoft.com/office/drawing/2014/main" id="{410374E2-46AC-47A9-99DE-C4727C41B962}"/>
            </a:ext>
          </a:extLst>
        </xdr:cNvPr>
        <xdr:cNvCxnSpPr/>
      </xdr:nvCxnSpPr>
      <xdr:spPr>
        <a:xfrm>
          <a:off x="3328797" y="31612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163</xdr:row>
      <xdr:rowOff>185421</xdr:rowOff>
    </xdr:from>
    <xdr:to>
      <xdr:col>3</xdr:col>
      <xdr:colOff>127</xdr:colOff>
      <xdr:row>163</xdr:row>
      <xdr:rowOff>185421</xdr:rowOff>
    </xdr:to>
    <xdr:cxnSp macro="_xll.PtreeEvent_ObjectClick">
      <xdr:nvCxnSpPr>
        <xdr:cNvPr id="200" name="PTObj_DBranchHLine_3_5">
          <a:extLst>
            <a:ext uri="{FF2B5EF4-FFF2-40B4-BE49-F238E27FC236}">
              <a16:creationId xmlns:a16="http://schemas.microsoft.com/office/drawing/2014/main" id="{78515B84-DCE1-49DF-98D6-4591493A4E6F}"/>
            </a:ext>
          </a:extLst>
        </xdr:cNvPr>
        <xdr:cNvCxnSpPr/>
      </xdr:nvCxnSpPr>
      <xdr:spPr>
        <a:xfrm>
          <a:off x="3481197" y="31236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163</xdr:row>
      <xdr:rowOff>185421</xdr:rowOff>
    </xdr:from>
    <xdr:to>
      <xdr:col>2</xdr:col>
      <xdr:colOff>242697</xdr:colOff>
      <xdr:row>165</xdr:row>
      <xdr:rowOff>180342</xdr:rowOff>
    </xdr:to>
    <xdr:cxnSp macro="_xll.PtreeEvent_ObjectClick">
      <xdr:nvCxnSpPr>
        <xdr:cNvPr id="199" name="PTObj_DBranchDLine_3_5">
          <a:extLst>
            <a:ext uri="{FF2B5EF4-FFF2-40B4-BE49-F238E27FC236}">
              <a16:creationId xmlns:a16="http://schemas.microsoft.com/office/drawing/2014/main" id="{CEAE736E-0A1F-4BE8-BD6F-CA1F0E2F5D55}"/>
            </a:ext>
          </a:extLst>
        </xdr:cNvPr>
        <xdr:cNvCxnSpPr/>
      </xdr:nvCxnSpPr>
      <xdr:spPr>
        <a:xfrm flipV="1">
          <a:off x="3328797" y="31236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165</xdr:row>
      <xdr:rowOff>185421</xdr:rowOff>
    </xdr:from>
    <xdr:to>
      <xdr:col>2</xdr:col>
      <xdr:colOff>127</xdr:colOff>
      <xdr:row>165</xdr:row>
      <xdr:rowOff>185421</xdr:rowOff>
    </xdr:to>
    <xdr:cxnSp macro="_xll.PtreeEvent_ObjectClick">
      <xdr:nvCxnSpPr>
        <xdr:cNvPr id="196" name="PTObj_DBranchHLine_3_2">
          <a:extLst>
            <a:ext uri="{FF2B5EF4-FFF2-40B4-BE49-F238E27FC236}">
              <a16:creationId xmlns:a16="http://schemas.microsoft.com/office/drawing/2014/main" id="{19A5F0E3-BAD7-47CB-B6CC-89905989BA6D}"/>
            </a:ext>
          </a:extLst>
        </xdr:cNvPr>
        <xdr:cNvCxnSpPr/>
      </xdr:nvCxnSpPr>
      <xdr:spPr>
        <a:xfrm>
          <a:off x="1938147" y="31236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165</xdr:row>
      <xdr:rowOff>185421</xdr:rowOff>
    </xdr:from>
    <xdr:to>
      <xdr:col>1</xdr:col>
      <xdr:colOff>242697</xdr:colOff>
      <xdr:row>173</xdr:row>
      <xdr:rowOff>180342</xdr:rowOff>
    </xdr:to>
    <xdr:cxnSp macro="_xll.PtreeEvent_ObjectClick">
      <xdr:nvCxnSpPr>
        <xdr:cNvPr id="195" name="PTObj_DBranchDLine_3_2">
          <a:extLst>
            <a:ext uri="{FF2B5EF4-FFF2-40B4-BE49-F238E27FC236}">
              <a16:creationId xmlns:a16="http://schemas.microsoft.com/office/drawing/2014/main" id="{A6E8D2BE-9B81-4BDB-9B33-3CE7B9F9A966}"/>
            </a:ext>
          </a:extLst>
        </xdr:cNvPr>
        <xdr:cNvCxnSpPr/>
      </xdr:nvCxnSpPr>
      <xdr:spPr>
        <a:xfrm flipV="1">
          <a:off x="1785747" y="31236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173</xdr:row>
      <xdr:rowOff>185421</xdr:rowOff>
    </xdr:from>
    <xdr:to>
      <xdr:col>1</xdr:col>
      <xdr:colOff>127</xdr:colOff>
      <xdr:row>173</xdr:row>
      <xdr:rowOff>185421</xdr:rowOff>
    </xdr:to>
    <xdr:cxnSp macro="_xll.PtreeEvent_ObjectClick">
      <xdr:nvCxnSpPr>
        <xdr:cNvPr id="180" name="PTObj_DBranchHLine_3_1">
          <a:extLst>
            <a:ext uri="{FF2B5EF4-FFF2-40B4-BE49-F238E27FC236}">
              <a16:creationId xmlns:a16="http://schemas.microsoft.com/office/drawing/2014/main" id="{D35FCD1C-AA0D-4199-9BFA-7385B5B6C010}"/>
            </a:ext>
          </a:extLst>
        </xdr:cNvPr>
        <xdr:cNvCxnSpPr/>
      </xdr:nvCxnSpPr>
      <xdr:spPr>
        <a:xfrm>
          <a:off x="177800" y="31236921"/>
          <a:ext cx="151777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134</xdr:row>
      <xdr:rowOff>185420</xdr:rowOff>
    </xdr:from>
    <xdr:to>
      <xdr:col>4</xdr:col>
      <xdr:colOff>127</xdr:colOff>
      <xdr:row>134</xdr:row>
      <xdr:rowOff>185420</xdr:rowOff>
    </xdr:to>
    <xdr:cxnSp macro="_xll.PtreeEvent_ObjectClick">
      <xdr:nvCxnSpPr>
        <xdr:cNvPr id="178" name="PTObj_DBranchHLine_2_21">
          <a:extLst>
            <a:ext uri="{FF2B5EF4-FFF2-40B4-BE49-F238E27FC236}">
              <a16:creationId xmlns:a16="http://schemas.microsoft.com/office/drawing/2014/main" id="{FC9163CF-4470-4935-A8DB-B74D3F43C7C7}"/>
            </a:ext>
          </a:extLst>
        </xdr:cNvPr>
        <xdr:cNvCxnSpPr/>
      </xdr:nvCxnSpPr>
      <xdr:spPr>
        <a:xfrm>
          <a:off x="5024247" y="25712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126</xdr:row>
      <xdr:rowOff>180339</xdr:rowOff>
    </xdr:from>
    <xdr:to>
      <xdr:col>3</xdr:col>
      <xdr:colOff>242697</xdr:colOff>
      <xdr:row>134</xdr:row>
      <xdr:rowOff>185420</xdr:rowOff>
    </xdr:to>
    <xdr:cxnSp macro="_xll.PtreeEvent_ObjectClick">
      <xdr:nvCxnSpPr>
        <xdr:cNvPr id="177" name="PTObj_DBranchDLine_2_21">
          <a:extLst>
            <a:ext uri="{FF2B5EF4-FFF2-40B4-BE49-F238E27FC236}">
              <a16:creationId xmlns:a16="http://schemas.microsoft.com/office/drawing/2014/main" id="{C8817796-66BF-44E5-B756-BF4DF0A2CB1F}"/>
            </a:ext>
          </a:extLst>
        </xdr:cNvPr>
        <xdr:cNvCxnSpPr/>
      </xdr:nvCxnSpPr>
      <xdr:spPr>
        <a:xfrm>
          <a:off x="4871847" y="24183339"/>
          <a:ext cx="152400" cy="1529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132</xdr:row>
      <xdr:rowOff>185420</xdr:rowOff>
    </xdr:from>
    <xdr:to>
      <xdr:col>4</xdr:col>
      <xdr:colOff>127</xdr:colOff>
      <xdr:row>132</xdr:row>
      <xdr:rowOff>185420</xdr:rowOff>
    </xdr:to>
    <xdr:cxnSp macro="_xll.PtreeEvent_ObjectClick">
      <xdr:nvCxnSpPr>
        <xdr:cNvPr id="174" name="PTObj_DBranchHLine_2_20">
          <a:extLst>
            <a:ext uri="{FF2B5EF4-FFF2-40B4-BE49-F238E27FC236}">
              <a16:creationId xmlns:a16="http://schemas.microsoft.com/office/drawing/2014/main" id="{9256EC7C-4FFC-49F5-AF69-0DFDE948AD3C}"/>
            </a:ext>
          </a:extLst>
        </xdr:cNvPr>
        <xdr:cNvCxnSpPr/>
      </xdr:nvCxnSpPr>
      <xdr:spPr>
        <a:xfrm>
          <a:off x="5024247" y="25331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126</xdr:row>
      <xdr:rowOff>180339</xdr:rowOff>
    </xdr:from>
    <xdr:to>
      <xdr:col>3</xdr:col>
      <xdr:colOff>242697</xdr:colOff>
      <xdr:row>132</xdr:row>
      <xdr:rowOff>185420</xdr:rowOff>
    </xdr:to>
    <xdr:cxnSp macro="_xll.PtreeEvent_ObjectClick">
      <xdr:nvCxnSpPr>
        <xdr:cNvPr id="173" name="PTObj_DBranchDLine_2_20">
          <a:extLst>
            <a:ext uri="{FF2B5EF4-FFF2-40B4-BE49-F238E27FC236}">
              <a16:creationId xmlns:a16="http://schemas.microsoft.com/office/drawing/2014/main" id="{2BB5A11B-4719-45CF-9323-7426336F6DA1}"/>
            </a:ext>
          </a:extLst>
        </xdr:cNvPr>
        <xdr:cNvCxnSpPr/>
      </xdr:nvCxnSpPr>
      <xdr:spPr>
        <a:xfrm>
          <a:off x="4871847" y="24183339"/>
          <a:ext cx="152400" cy="1148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130</xdr:row>
      <xdr:rowOff>185420</xdr:rowOff>
    </xdr:from>
    <xdr:to>
      <xdr:col>4</xdr:col>
      <xdr:colOff>127</xdr:colOff>
      <xdr:row>130</xdr:row>
      <xdr:rowOff>185420</xdr:rowOff>
    </xdr:to>
    <xdr:cxnSp macro="_xll.PtreeEvent_ObjectClick">
      <xdr:nvCxnSpPr>
        <xdr:cNvPr id="170" name="PTObj_DBranchHLine_2_19">
          <a:extLst>
            <a:ext uri="{FF2B5EF4-FFF2-40B4-BE49-F238E27FC236}">
              <a16:creationId xmlns:a16="http://schemas.microsoft.com/office/drawing/2014/main" id="{B1740E74-B138-4FFC-805B-418743D96039}"/>
            </a:ext>
          </a:extLst>
        </xdr:cNvPr>
        <xdr:cNvCxnSpPr/>
      </xdr:nvCxnSpPr>
      <xdr:spPr>
        <a:xfrm>
          <a:off x="5024247" y="24950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126</xdr:row>
      <xdr:rowOff>180339</xdr:rowOff>
    </xdr:from>
    <xdr:to>
      <xdr:col>3</xdr:col>
      <xdr:colOff>242697</xdr:colOff>
      <xdr:row>130</xdr:row>
      <xdr:rowOff>185420</xdr:rowOff>
    </xdr:to>
    <xdr:cxnSp macro="_xll.PtreeEvent_ObjectClick">
      <xdr:nvCxnSpPr>
        <xdr:cNvPr id="169" name="PTObj_DBranchDLine_2_19">
          <a:extLst>
            <a:ext uri="{FF2B5EF4-FFF2-40B4-BE49-F238E27FC236}">
              <a16:creationId xmlns:a16="http://schemas.microsoft.com/office/drawing/2014/main" id="{2BA83202-4EA3-452C-9772-281467BEF493}"/>
            </a:ext>
          </a:extLst>
        </xdr:cNvPr>
        <xdr:cNvCxnSpPr/>
      </xdr:nvCxnSpPr>
      <xdr:spPr>
        <a:xfrm>
          <a:off x="4871847" y="241833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128</xdr:row>
      <xdr:rowOff>185420</xdr:rowOff>
    </xdr:from>
    <xdr:to>
      <xdr:col>4</xdr:col>
      <xdr:colOff>127</xdr:colOff>
      <xdr:row>128</xdr:row>
      <xdr:rowOff>185420</xdr:rowOff>
    </xdr:to>
    <xdr:cxnSp macro="_xll.PtreeEvent_ObjectClick">
      <xdr:nvCxnSpPr>
        <xdr:cNvPr id="166" name="PTObj_DBranchHLine_2_18">
          <a:extLst>
            <a:ext uri="{FF2B5EF4-FFF2-40B4-BE49-F238E27FC236}">
              <a16:creationId xmlns:a16="http://schemas.microsoft.com/office/drawing/2014/main" id="{6061A5E6-71E0-4220-BD4F-24C8BAF2EFB1}"/>
            </a:ext>
          </a:extLst>
        </xdr:cNvPr>
        <xdr:cNvCxnSpPr/>
      </xdr:nvCxnSpPr>
      <xdr:spPr>
        <a:xfrm>
          <a:off x="5024247" y="24569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126</xdr:row>
      <xdr:rowOff>180339</xdr:rowOff>
    </xdr:from>
    <xdr:to>
      <xdr:col>3</xdr:col>
      <xdr:colOff>242697</xdr:colOff>
      <xdr:row>128</xdr:row>
      <xdr:rowOff>185420</xdr:rowOff>
    </xdr:to>
    <xdr:cxnSp macro="_xll.PtreeEvent_ObjectClick">
      <xdr:nvCxnSpPr>
        <xdr:cNvPr id="165" name="PTObj_DBranchDLine_2_18">
          <a:extLst>
            <a:ext uri="{FF2B5EF4-FFF2-40B4-BE49-F238E27FC236}">
              <a16:creationId xmlns:a16="http://schemas.microsoft.com/office/drawing/2014/main" id="{746761F7-477E-42C6-B5F4-B30F52395197}"/>
            </a:ext>
          </a:extLst>
        </xdr:cNvPr>
        <xdr:cNvCxnSpPr/>
      </xdr:nvCxnSpPr>
      <xdr:spPr>
        <a:xfrm>
          <a:off x="4871847" y="24183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124</xdr:row>
      <xdr:rowOff>185420</xdr:rowOff>
    </xdr:from>
    <xdr:to>
      <xdr:col>4</xdr:col>
      <xdr:colOff>127</xdr:colOff>
      <xdr:row>124</xdr:row>
      <xdr:rowOff>185420</xdr:rowOff>
    </xdr:to>
    <xdr:cxnSp macro="_xll.PtreeEvent_ObjectClick">
      <xdr:nvCxnSpPr>
        <xdr:cNvPr id="162" name="PTObj_DBranchHLine_2_17">
          <a:extLst>
            <a:ext uri="{FF2B5EF4-FFF2-40B4-BE49-F238E27FC236}">
              <a16:creationId xmlns:a16="http://schemas.microsoft.com/office/drawing/2014/main" id="{75BCDA02-1898-4002-A92B-EA51D5F9DBD4}"/>
            </a:ext>
          </a:extLst>
        </xdr:cNvPr>
        <xdr:cNvCxnSpPr/>
      </xdr:nvCxnSpPr>
      <xdr:spPr>
        <a:xfrm>
          <a:off x="5024247" y="23807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124</xdr:row>
      <xdr:rowOff>185420</xdr:rowOff>
    </xdr:from>
    <xdr:to>
      <xdr:col>3</xdr:col>
      <xdr:colOff>242697</xdr:colOff>
      <xdr:row>126</xdr:row>
      <xdr:rowOff>180339</xdr:rowOff>
    </xdr:to>
    <xdr:cxnSp macro="_xll.PtreeEvent_ObjectClick">
      <xdr:nvCxnSpPr>
        <xdr:cNvPr id="161" name="PTObj_DBranchDLine_2_17">
          <a:extLst>
            <a:ext uri="{FF2B5EF4-FFF2-40B4-BE49-F238E27FC236}">
              <a16:creationId xmlns:a16="http://schemas.microsoft.com/office/drawing/2014/main" id="{9B265745-5AFA-4CB5-BEDE-3205339CE516}"/>
            </a:ext>
          </a:extLst>
        </xdr:cNvPr>
        <xdr:cNvCxnSpPr/>
      </xdr:nvCxnSpPr>
      <xdr:spPr>
        <a:xfrm flipV="1">
          <a:off x="4871847" y="23807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126</xdr:row>
      <xdr:rowOff>185420</xdr:rowOff>
    </xdr:from>
    <xdr:to>
      <xdr:col>3</xdr:col>
      <xdr:colOff>127</xdr:colOff>
      <xdr:row>126</xdr:row>
      <xdr:rowOff>185420</xdr:rowOff>
    </xdr:to>
    <xdr:cxnSp macro="_xll.PtreeEvent_ObjectClick">
      <xdr:nvCxnSpPr>
        <xdr:cNvPr id="37" name="PTObj_DBranchHLine_2_6">
          <a:extLst>
            <a:ext uri="{FF2B5EF4-FFF2-40B4-BE49-F238E27FC236}">
              <a16:creationId xmlns:a16="http://schemas.microsoft.com/office/drawing/2014/main" id="{07912E80-97A0-45B9-BE1F-2A41940ECFE3}"/>
            </a:ext>
          </a:extLst>
        </xdr:cNvPr>
        <xdr:cNvCxnSpPr/>
      </xdr:nvCxnSpPr>
      <xdr:spPr>
        <a:xfrm>
          <a:off x="3481197" y="23807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110</xdr:row>
      <xdr:rowOff>180339</xdr:rowOff>
    </xdr:from>
    <xdr:to>
      <xdr:col>2</xdr:col>
      <xdr:colOff>242697</xdr:colOff>
      <xdr:row>126</xdr:row>
      <xdr:rowOff>185420</xdr:rowOff>
    </xdr:to>
    <xdr:cxnSp macro="_xll.PtreeEvent_ObjectClick">
      <xdr:nvCxnSpPr>
        <xdr:cNvPr id="36" name="PTObj_DBranchDLine_2_6">
          <a:extLst>
            <a:ext uri="{FF2B5EF4-FFF2-40B4-BE49-F238E27FC236}">
              <a16:creationId xmlns:a16="http://schemas.microsoft.com/office/drawing/2014/main" id="{6978A6E6-FBB9-43F1-AB91-EA8775A3FC08}"/>
            </a:ext>
          </a:extLst>
        </xdr:cNvPr>
        <xdr:cNvCxnSpPr/>
      </xdr:nvCxnSpPr>
      <xdr:spPr>
        <a:xfrm>
          <a:off x="3328797" y="21135339"/>
          <a:ext cx="152400" cy="2672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122</xdr:row>
      <xdr:rowOff>185420</xdr:rowOff>
    </xdr:from>
    <xdr:to>
      <xdr:col>4</xdr:col>
      <xdr:colOff>127</xdr:colOff>
      <xdr:row>122</xdr:row>
      <xdr:rowOff>185420</xdr:rowOff>
    </xdr:to>
    <xdr:cxnSp macro="_xll.PtreeEvent_ObjectClick">
      <xdr:nvCxnSpPr>
        <xdr:cNvPr id="158" name="PTObj_DBranchHLine_2_16">
          <a:extLst>
            <a:ext uri="{FF2B5EF4-FFF2-40B4-BE49-F238E27FC236}">
              <a16:creationId xmlns:a16="http://schemas.microsoft.com/office/drawing/2014/main" id="{1C18EF6B-71E0-44EC-B158-810AFCC253EC}"/>
            </a:ext>
          </a:extLst>
        </xdr:cNvPr>
        <xdr:cNvCxnSpPr/>
      </xdr:nvCxnSpPr>
      <xdr:spPr>
        <a:xfrm>
          <a:off x="5024247" y="23426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114</xdr:row>
      <xdr:rowOff>180339</xdr:rowOff>
    </xdr:from>
    <xdr:to>
      <xdr:col>3</xdr:col>
      <xdr:colOff>242697</xdr:colOff>
      <xdr:row>122</xdr:row>
      <xdr:rowOff>185420</xdr:rowOff>
    </xdr:to>
    <xdr:cxnSp macro="_xll.PtreeEvent_ObjectClick">
      <xdr:nvCxnSpPr>
        <xdr:cNvPr id="157" name="PTObj_DBranchDLine_2_16">
          <a:extLst>
            <a:ext uri="{FF2B5EF4-FFF2-40B4-BE49-F238E27FC236}">
              <a16:creationId xmlns:a16="http://schemas.microsoft.com/office/drawing/2014/main" id="{59B83355-889A-463F-B5D4-1CC4A18EAB21}"/>
            </a:ext>
          </a:extLst>
        </xdr:cNvPr>
        <xdr:cNvCxnSpPr/>
      </xdr:nvCxnSpPr>
      <xdr:spPr>
        <a:xfrm>
          <a:off x="4871847" y="21897339"/>
          <a:ext cx="152400" cy="1529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120</xdr:row>
      <xdr:rowOff>185420</xdr:rowOff>
    </xdr:from>
    <xdr:to>
      <xdr:col>4</xdr:col>
      <xdr:colOff>127</xdr:colOff>
      <xdr:row>120</xdr:row>
      <xdr:rowOff>185420</xdr:rowOff>
    </xdr:to>
    <xdr:cxnSp macro="_xll.PtreeEvent_ObjectClick">
      <xdr:nvCxnSpPr>
        <xdr:cNvPr id="154" name="PTObj_DBranchHLine_2_15">
          <a:extLst>
            <a:ext uri="{FF2B5EF4-FFF2-40B4-BE49-F238E27FC236}">
              <a16:creationId xmlns:a16="http://schemas.microsoft.com/office/drawing/2014/main" id="{98F78635-44A5-435F-820F-95C3B83F1CAD}"/>
            </a:ext>
          </a:extLst>
        </xdr:cNvPr>
        <xdr:cNvCxnSpPr/>
      </xdr:nvCxnSpPr>
      <xdr:spPr>
        <a:xfrm>
          <a:off x="5024247" y="23045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114</xdr:row>
      <xdr:rowOff>180339</xdr:rowOff>
    </xdr:from>
    <xdr:to>
      <xdr:col>3</xdr:col>
      <xdr:colOff>242697</xdr:colOff>
      <xdr:row>120</xdr:row>
      <xdr:rowOff>185420</xdr:rowOff>
    </xdr:to>
    <xdr:cxnSp macro="_xll.PtreeEvent_ObjectClick">
      <xdr:nvCxnSpPr>
        <xdr:cNvPr id="153" name="PTObj_DBranchDLine_2_15">
          <a:extLst>
            <a:ext uri="{FF2B5EF4-FFF2-40B4-BE49-F238E27FC236}">
              <a16:creationId xmlns:a16="http://schemas.microsoft.com/office/drawing/2014/main" id="{4F9F1C5D-F39B-4C06-84B7-23E60FF43BDC}"/>
            </a:ext>
          </a:extLst>
        </xdr:cNvPr>
        <xdr:cNvCxnSpPr/>
      </xdr:nvCxnSpPr>
      <xdr:spPr>
        <a:xfrm>
          <a:off x="4871847" y="21897339"/>
          <a:ext cx="152400" cy="1148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118</xdr:row>
      <xdr:rowOff>185420</xdr:rowOff>
    </xdr:from>
    <xdr:to>
      <xdr:col>4</xdr:col>
      <xdr:colOff>127</xdr:colOff>
      <xdr:row>118</xdr:row>
      <xdr:rowOff>185420</xdr:rowOff>
    </xdr:to>
    <xdr:cxnSp macro="_xll.PtreeEvent_ObjectClick">
      <xdr:nvCxnSpPr>
        <xdr:cNvPr id="150" name="PTObj_DBranchHLine_2_14">
          <a:extLst>
            <a:ext uri="{FF2B5EF4-FFF2-40B4-BE49-F238E27FC236}">
              <a16:creationId xmlns:a16="http://schemas.microsoft.com/office/drawing/2014/main" id="{872BD7C0-EBAA-473E-B39F-E8D1C6AE87D4}"/>
            </a:ext>
          </a:extLst>
        </xdr:cNvPr>
        <xdr:cNvCxnSpPr/>
      </xdr:nvCxnSpPr>
      <xdr:spPr>
        <a:xfrm>
          <a:off x="5024247" y="22664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114</xdr:row>
      <xdr:rowOff>180339</xdr:rowOff>
    </xdr:from>
    <xdr:to>
      <xdr:col>3</xdr:col>
      <xdr:colOff>242697</xdr:colOff>
      <xdr:row>118</xdr:row>
      <xdr:rowOff>185420</xdr:rowOff>
    </xdr:to>
    <xdr:cxnSp macro="_xll.PtreeEvent_ObjectClick">
      <xdr:nvCxnSpPr>
        <xdr:cNvPr id="149" name="PTObj_DBranchDLine_2_14">
          <a:extLst>
            <a:ext uri="{FF2B5EF4-FFF2-40B4-BE49-F238E27FC236}">
              <a16:creationId xmlns:a16="http://schemas.microsoft.com/office/drawing/2014/main" id="{E0406542-1C6E-47A3-868C-AF186B4BEF45}"/>
            </a:ext>
          </a:extLst>
        </xdr:cNvPr>
        <xdr:cNvCxnSpPr/>
      </xdr:nvCxnSpPr>
      <xdr:spPr>
        <a:xfrm>
          <a:off x="4871847" y="218973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116</xdr:row>
      <xdr:rowOff>185420</xdr:rowOff>
    </xdr:from>
    <xdr:to>
      <xdr:col>4</xdr:col>
      <xdr:colOff>127</xdr:colOff>
      <xdr:row>116</xdr:row>
      <xdr:rowOff>185420</xdr:rowOff>
    </xdr:to>
    <xdr:cxnSp macro="_xll.PtreeEvent_ObjectClick">
      <xdr:nvCxnSpPr>
        <xdr:cNvPr id="34" name="PTObj_DBranchHLine_2_13">
          <a:extLst>
            <a:ext uri="{FF2B5EF4-FFF2-40B4-BE49-F238E27FC236}">
              <a16:creationId xmlns:a16="http://schemas.microsoft.com/office/drawing/2014/main" id="{54235E01-E18B-4DE5-9354-CA9DD130BE99}"/>
            </a:ext>
          </a:extLst>
        </xdr:cNvPr>
        <xdr:cNvCxnSpPr/>
      </xdr:nvCxnSpPr>
      <xdr:spPr>
        <a:xfrm>
          <a:off x="5024247" y="22283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114</xdr:row>
      <xdr:rowOff>180339</xdr:rowOff>
    </xdr:from>
    <xdr:to>
      <xdr:col>3</xdr:col>
      <xdr:colOff>242697</xdr:colOff>
      <xdr:row>116</xdr:row>
      <xdr:rowOff>185420</xdr:rowOff>
    </xdr:to>
    <xdr:cxnSp macro="_xll.PtreeEvent_ObjectClick">
      <xdr:nvCxnSpPr>
        <xdr:cNvPr id="33" name="PTObj_DBranchDLine_2_13">
          <a:extLst>
            <a:ext uri="{FF2B5EF4-FFF2-40B4-BE49-F238E27FC236}">
              <a16:creationId xmlns:a16="http://schemas.microsoft.com/office/drawing/2014/main" id="{24D119CD-D721-4888-8D93-AAA38261A1B6}"/>
            </a:ext>
          </a:extLst>
        </xdr:cNvPr>
        <xdr:cNvCxnSpPr/>
      </xdr:nvCxnSpPr>
      <xdr:spPr>
        <a:xfrm>
          <a:off x="4871847" y="21897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112</xdr:row>
      <xdr:rowOff>185420</xdr:rowOff>
    </xdr:from>
    <xdr:to>
      <xdr:col>4</xdr:col>
      <xdr:colOff>127</xdr:colOff>
      <xdr:row>112</xdr:row>
      <xdr:rowOff>185420</xdr:rowOff>
    </xdr:to>
    <xdr:cxnSp macro="_xll.PtreeEvent_ObjectClick">
      <xdr:nvCxnSpPr>
        <xdr:cNvPr id="14" name="PTObj_DBranchHLine_2_12">
          <a:extLst>
            <a:ext uri="{FF2B5EF4-FFF2-40B4-BE49-F238E27FC236}">
              <a16:creationId xmlns:a16="http://schemas.microsoft.com/office/drawing/2014/main" id="{907179AE-B030-4D97-9F75-E31E4C86787F}"/>
            </a:ext>
          </a:extLst>
        </xdr:cNvPr>
        <xdr:cNvCxnSpPr/>
      </xdr:nvCxnSpPr>
      <xdr:spPr>
        <a:xfrm>
          <a:off x="5024247" y="21521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112</xdr:row>
      <xdr:rowOff>185420</xdr:rowOff>
    </xdr:from>
    <xdr:to>
      <xdr:col>3</xdr:col>
      <xdr:colOff>242697</xdr:colOff>
      <xdr:row>114</xdr:row>
      <xdr:rowOff>180339</xdr:rowOff>
    </xdr:to>
    <xdr:cxnSp macro="_xll.PtreeEvent_ObjectClick">
      <xdr:nvCxnSpPr>
        <xdr:cNvPr id="13" name="PTObj_DBranchDLine_2_12">
          <a:extLst>
            <a:ext uri="{FF2B5EF4-FFF2-40B4-BE49-F238E27FC236}">
              <a16:creationId xmlns:a16="http://schemas.microsoft.com/office/drawing/2014/main" id="{D6CE40DF-D258-4AC9-B6AC-580A4BD4AEF8}"/>
            </a:ext>
          </a:extLst>
        </xdr:cNvPr>
        <xdr:cNvCxnSpPr/>
      </xdr:nvCxnSpPr>
      <xdr:spPr>
        <a:xfrm flipV="1">
          <a:off x="4871847" y="21521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114</xdr:row>
      <xdr:rowOff>185420</xdr:rowOff>
    </xdr:from>
    <xdr:to>
      <xdr:col>3</xdr:col>
      <xdr:colOff>127</xdr:colOff>
      <xdr:row>114</xdr:row>
      <xdr:rowOff>185420</xdr:rowOff>
    </xdr:to>
    <xdr:cxnSp macro="_xll.PtreeEvent_ObjectClick">
      <xdr:nvCxnSpPr>
        <xdr:cNvPr id="4" name="PTObj_DBranchHLine_2_5">
          <a:extLst>
            <a:ext uri="{FF2B5EF4-FFF2-40B4-BE49-F238E27FC236}">
              <a16:creationId xmlns:a16="http://schemas.microsoft.com/office/drawing/2014/main" id="{AFA8F223-029B-4444-B853-A4E150487F54}"/>
            </a:ext>
          </a:extLst>
        </xdr:cNvPr>
        <xdr:cNvCxnSpPr/>
      </xdr:nvCxnSpPr>
      <xdr:spPr>
        <a:xfrm>
          <a:off x="3481197" y="21521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110</xdr:row>
      <xdr:rowOff>180339</xdr:rowOff>
    </xdr:from>
    <xdr:to>
      <xdr:col>2</xdr:col>
      <xdr:colOff>242697</xdr:colOff>
      <xdr:row>114</xdr:row>
      <xdr:rowOff>185420</xdr:rowOff>
    </xdr:to>
    <xdr:cxnSp macro="_xll.PtreeEvent_ObjectClick">
      <xdr:nvCxnSpPr>
        <xdr:cNvPr id="3" name="PTObj_DBranchDLine_2_5">
          <a:extLst>
            <a:ext uri="{FF2B5EF4-FFF2-40B4-BE49-F238E27FC236}">
              <a16:creationId xmlns:a16="http://schemas.microsoft.com/office/drawing/2014/main" id="{5550843B-AC14-4703-89A9-1FE3554C7BCD}"/>
            </a:ext>
          </a:extLst>
        </xdr:cNvPr>
        <xdr:cNvCxnSpPr/>
      </xdr:nvCxnSpPr>
      <xdr:spPr>
        <a:xfrm>
          <a:off x="3328797" y="21135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108</xdr:row>
      <xdr:rowOff>185420</xdr:rowOff>
    </xdr:from>
    <xdr:to>
      <xdr:col>4</xdr:col>
      <xdr:colOff>127</xdr:colOff>
      <xdr:row>108</xdr:row>
      <xdr:rowOff>185420</xdr:rowOff>
    </xdr:to>
    <xdr:cxnSp macro="_xll.PtreeEvent_ObjectClick">
      <xdr:nvCxnSpPr>
        <xdr:cNvPr id="145" name="PTObj_DBranchHLine_2_11">
          <a:extLst>
            <a:ext uri="{FF2B5EF4-FFF2-40B4-BE49-F238E27FC236}">
              <a16:creationId xmlns:a16="http://schemas.microsoft.com/office/drawing/2014/main" id="{849FC880-C363-438B-80E5-28B8A38D068E}"/>
            </a:ext>
          </a:extLst>
        </xdr:cNvPr>
        <xdr:cNvCxnSpPr/>
      </xdr:nvCxnSpPr>
      <xdr:spPr>
        <a:xfrm>
          <a:off x="5024247" y="20759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100</xdr:row>
      <xdr:rowOff>180339</xdr:rowOff>
    </xdr:from>
    <xdr:to>
      <xdr:col>3</xdr:col>
      <xdr:colOff>242697</xdr:colOff>
      <xdr:row>108</xdr:row>
      <xdr:rowOff>185420</xdr:rowOff>
    </xdr:to>
    <xdr:cxnSp macro="_xll.PtreeEvent_ObjectClick">
      <xdr:nvCxnSpPr>
        <xdr:cNvPr id="144" name="PTObj_DBranchDLine_2_11">
          <a:extLst>
            <a:ext uri="{FF2B5EF4-FFF2-40B4-BE49-F238E27FC236}">
              <a16:creationId xmlns:a16="http://schemas.microsoft.com/office/drawing/2014/main" id="{4D7E651F-186B-4267-91B7-C7150C476356}"/>
            </a:ext>
          </a:extLst>
        </xdr:cNvPr>
        <xdr:cNvCxnSpPr/>
      </xdr:nvCxnSpPr>
      <xdr:spPr>
        <a:xfrm>
          <a:off x="4871847" y="19230339"/>
          <a:ext cx="152400" cy="1529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106</xdr:row>
      <xdr:rowOff>185420</xdr:rowOff>
    </xdr:from>
    <xdr:to>
      <xdr:col>4</xdr:col>
      <xdr:colOff>127</xdr:colOff>
      <xdr:row>106</xdr:row>
      <xdr:rowOff>185420</xdr:rowOff>
    </xdr:to>
    <xdr:cxnSp macro="_xll.PtreeEvent_ObjectClick">
      <xdr:nvCxnSpPr>
        <xdr:cNvPr id="141" name="PTObj_DBranchHLine_2_10">
          <a:extLst>
            <a:ext uri="{FF2B5EF4-FFF2-40B4-BE49-F238E27FC236}">
              <a16:creationId xmlns:a16="http://schemas.microsoft.com/office/drawing/2014/main" id="{D8969A63-BF93-4C0A-949D-6BA7650F5E23}"/>
            </a:ext>
          </a:extLst>
        </xdr:cNvPr>
        <xdr:cNvCxnSpPr/>
      </xdr:nvCxnSpPr>
      <xdr:spPr>
        <a:xfrm>
          <a:off x="5024247" y="20378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100</xdr:row>
      <xdr:rowOff>180339</xdr:rowOff>
    </xdr:from>
    <xdr:to>
      <xdr:col>3</xdr:col>
      <xdr:colOff>242697</xdr:colOff>
      <xdr:row>106</xdr:row>
      <xdr:rowOff>185420</xdr:rowOff>
    </xdr:to>
    <xdr:cxnSp macro="_xll.PtreeEvent_ObjectClick">
      <xdr:nvCxnSpPr>
        <xdr:cNvPr id="140" name="PTObj_DBranchDLine_2_10">
          <a:extLst>
            <a:ext uri="{FF2B5EF4-FFF2-40B4-BE49-F238E27FC236}">
              <a16:creationId xmlns:a16="http://schemas.microsoft.com/office/drawing/2014/main" id="{252723AD-E0C9-4B6D-B7F8-167998965436}"/>
            </a:ext>
          </a:extLst>
        </xdr:cNvPr>
        <xdr:cNvCxnSpPr/>
      </xdr:nvCxnSpPr>
      <xdr:spPr>
        <a:xfrm>
          <a:off x="4871847" y="19230339"/>
          <a:ext cx="152400" cy="1148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104</xdr:row>
      <xdr:rowOff>185420</xdr:rowOff>
    </xdr:from>
    <xdr:to>
      <xdr:col>4</xdr:col>
      <xdr:colOff>127</xdr:colOff>
      <xdr:row>104</xdr:row>
      <xdr:rowOff>185420</xdr:rowOff>
    </xdr:to>
    <xdr:cxnSp macro="_xll.PtreeEvent_ObjectClick">
      <xdr:nvCxnSpPr>
        <xdr:cNvPr id="137" name="PTObj_DBranchHLine_2_9">
          <a:extLst>
            <a:ext uri="{FF2B5EF4-FFF2-40B4-BE49-F238E27FC236}">
              <a16:creationId xmlns:a16="http://schemas.microsoft.com/office/drawing/2014/main" id="{8A685C60-2E60-4F2B-A539-1758E9C4DDE2}"/>
            </a:ext>
          </a:extLst>
        </xdr:cNvPr>
        <xdr:cNvCxnSpPr/>
      </xdr:nvCxnSpPr>
      <xdr:spPr>
        <a:xfrm>
          <a:off x="5024247" y="19997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100</xdr:row>
      <xdr:rowOff>180339</xdr:rowOff>
    </xdr:from>
    <xdr:to>
      <xdr:col>3</xdr:col>
      <xdr:colOff>242697</xdr:colOff>
      <xdr:row>104</xdr:row>
      <xdr:rowOff>185420</xdr:rowOff>
    </xdr:to>
    <xdr:cxnSp macro="_xll.PtreeEvent_ObjectClick">
      <xdr:nvCxnSpPr>
        <xdr:cNvPr id="136" name="PTObj_DBranchDLine_2_9">
          <a:extLst>
            <a:ext uri="{FF2B5EF4-FFF2-40B4-BE49-F238E27FC236}">
              <a16:creationId xmlns:a16="http://schemas.microsoft.com/office/drawing/2014/main" id="{4E4405CF-314E-4E17-9141-45C1169EDD0F}"/>
            </a:ext>
          </a:extLst>
        </xdr:cNvPr>
        <xdr:cNvCxnSpPr/>
      </xdr:nvCxnSpPr>
      <xdr:spPr>
        <a:xfrm>
          <a:off x="4871847" y="192303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102</xdr:row>
      <xdr:rowOff>185420</xdr:rowOff>
    </xdr:from>
    <xdr:to>
      <xdr:col>4</xdr:col>
      <xdr:colOff>127</xdr:colOff>
      <xdr:row>102</xdr:row>
      <xdr:rowOff>185420</xdr:rowOff>
    </xdr:to>
    <xdr:cxnSp macro="_xll.PtreeEvent_ObjectClick">
      <xdr:nvCxnSpPr>
        <xdr:cNvPr id="109" name="PTObj_DBranchHLine_2_8">
          <a:extLst>
            <a:ext uri="{FF2B5EF4-FFF2-40B4-BE49-F238E27FC236}">
              <a16:creationId xmlns:a16="http://schemas.microsoft.com/office/drawing/2014/main" id="{E8CBDBFB-E39A-428D-B001-6ACB7BA52AC4}"/>
            </a:ext>
          </a:extLst>
        </xdr:cNvPr>
        <xdr:cNvCxnSpPr/>
      </xdr:nvCxnSpPr>
      <xdr:spPr>
        <a:xfrm>
          <a:off x="5024247" y="19616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100</xdr:row>
      <xdr:rowOff>180339</xdr:rowOff>
    </xdr:from>
    <xdr:to>
      <xdr:col>3</xdr:col>
      <xdr:colOff>242697</xdr:colOff>
      <xdr:row>102</xdr:row>
      <xdr:rowOff>185420</xdr:rowOff>
    </xdr:to>
    <xdr:cxnSp macro="_xll.PtreeEvent_ObjectClick">
      <xdr:nvCxnSpPr>
        <xdr:cNvPr id="108" name="PTObj_DBranchDLine_2_8">
          <a:extLst>
            <a:ext uri="{FF2B5EF4-FFF2-40B4-BE49-F238E27FC236}">
              <a16:creationId xmlns:a16="http://schemas.microsoft.com/office/drawing/2014/main" id="{CD0698B0-B81F-469B-AFCD-AC43875374B9}"/>
            </a:ext>
          </a:extLst>
        </xdr:cNvPr>
        <xdr:cNvCxnSpPr/>
      </xdr:nvCxnSpPr>
      <xdr:spPr>
        <a:xfrm>
          <a:off x="4871847" y="19230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98</xdr:row>
      <xdr:rowOff>185420</xdr:rowOff>
    </xdr:from>
    <xdr:to>
      <xdr:col>4</xdr:col>
      <xdr:colOff>127</xdr:colOff>
      <xdr:row>98</xdr:row>
      <xdr:rowOff>185420</xdr:rowOff>
    </xdr:to>
    <xdr:cxnSp macro="_xll.PtreeEvent_ObjectClick">
      <xdr:nvCxnSpPr>
        <xdr:cNvPr id="105" name="PTObj_DBranchHLine_2_7">
          <a:extLst>
            <a:ext uri="{FF2B5EF4-FFF2-40B4-BE49-F238E27FC236}">
              <a16:creationId xmlns:a16="http://schemas.microsoft.com/office/drawing/2014/main" id="{5F3E55D3-0865-4769-81EA-223289BAFD53}"/>
            </a:ext>
          </a:extLst>
        </xdr:cNvPr>
        <xdr:cNvCxnSpPr/>
      </xdr:nvCxnSpPr>
      <xdr:spPr>
        <a:xfrm>
          <a:off x="5024247" y="18854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98</xdr:row>
      <xdr:rowOff>185420</xdr:rowOff>
    </xdr:from>
    <xdr:to>
      <xdr:col>3</xdr:col>
      <xdr:colOff>242697</xdr:colOff>
      <xdr:row>100</xdr:row>
      <xdr:rowOff>180339</xdr:rowOff>
    </xdr:to>
    <xdr:cxnSp macro="_xll.PtreeEvent_ObjectClick">
      <xdr:nvCxnSpPr>
        <xdr:cNvPr id="104" name="PTObj_DBranchDLine_2_7">
          <a:extLst>
            <a:ext uri="{FF2B5EF4-FFF2-40B4-BE49-F238E27FC236}">
              <a16:creationId xmlns:a16="http://schemas.microsoft.com/office/drawing/2014/main" id="{38CAD6D1-14C8-4E60-8EE6-47512117F323}"/>
            </a:ext>
          </a:extLst>
        </xdr:cNvPr>
        <xdr:cNvCxnSpPr/>
      </xdr:nvCxnSpPr>
      <xdr:spPr>
        <a:xfrm flipV="1">
          <a:off x="4871847" y="18854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100</xdr:row>
      <xdr:rowOff>185420</xdr:rowOff>
    </xdr:from>
    <xdr:to>
      <xdr:col>3</xdr:col>
      <xdr:colOff>127</xdr:colOff>
      <xdr:row>100</xdr:row>
      <xdr:rowOff>185420</xdr:rowOff>
    </xdr:to>
    <xdr:cxnSp macro="_xll.PtreeEvent_ObjectClick">
      <xdr:nvCxnSpPr>
        <xdr:cNvPr id="73" name="PTObj_DBranchHLine_2_4">
          <a:extLst>
            <a:ext uri="{FF2B5EF4-FFF2-40B4-BE49-F238E27FC236}">
              <a16:creationId xmlns:a16="http://schemas.microsoft.com/office/drawing/2014/main" id="{EEC8A810-A369-44C5-8619-EB4514F8B4B5}"/>
            </a:ext>
          </a:extLst>
        </xdr:cNvPr>
        <xdr:cNvCxnSpPr/>
      </xdr:nvCxnSpPr>
      <xdr:spPr>
        <a:xfrm>
          <a:off x="3481197" y="18854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100</xdr:row>
      <xdr:rowOff>185420</xdr:rowOff>
    </xdr:from>
    <xdr:to>
      <xdr:col>2</xdr:col>
      <xdr:colOff>242697</xdr:colOff>
      <xdr:row>110</xdr:row>
      <xdr:rowOff>180339</xdr:rowOff>
    </xdr:to>
    <xdr:cxnSp macro="_xll.PtreeEvent_ObjectClick">
      <xdr:nvCxnSpPr>
        <xdr:cNvPr id="72" name="PTObj_DBranchDLine_2_4">
          <a:extLst>
            <a:ext uri="{FF2B5EF4-FFF2-40B4-BE49-F238E27FC236}">
              <a16:creationId xmlns:a16="http://schemas.microsoft.com/office/drawing/2014/main" id="{501BDCB6-DB89-4044-98D5-631FBE4F8A27}"/>
            </a:ext>
          </a:extLst>
        </xdr:cNvPr>
        <xdr:cNvCxnSpPr/>
      </xdr:nvCxnSpPr>
      <xdr:spPr>
        <a:xfrm flipV="1">
          <a:off x="3328797" y="18854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110</xdr:row>
      <xdr:rowOff>185420</xdr:rowOff>
    </xdr:from>
    <xdr:to>
      <xdr:col>2</xdr:col>
      <xdr:colOff>127</xdr:colOff>
      <xdr:row>110</xdr:row>
      <xdr:rowOff>185420</xdr:rowOff>
    </xdr:to>
    <xdr:cxnSp macro="_xll.PtreeEvent_ObjectClick">
      <xdr:nvCxnSpPr>
        <xdr:cNvPr id="25" name="PTObj_DBranchHLine_2_2">
          <a:extLst>
            <a:ext uri="{FF2B5EF4-FFF2-40B4-BE49-F238E27FC236}">
              <a16:creationId xmlns:a16="http://schemas.microsoft.com/office/drawing/2014/main" id="{07AB8B28-15BD-44D8-AB2A-79C04E01D733}"/>
            </a:ext>
          </a:extLst>
        </xdr:cNvPr>
        <xdr:cNvCxnSpPr/>
      </xdr:nvCxnSpPr>
      <xdr:spPr>
        <a:xfrm>
          <a:off x="1938147" y="18854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110</xdr:row>
      <xdr:rowOff>185420</xdr:rowOff>
    </xdr:from>
    <xdr:to>
      <xdr:col>1</xdr:col>
      <xdr:colOff>242697</xdr:colOff>
      <xdr:row>136</xdr:row>
      <xdr:rowOff>180339</xdr:rowOff>
    </xdr:to>
    <xdr:cxnSp macro="_xll.PtreeEvent_ObjectClick">
      <xdr:nvCxnSpPr>
        <xdr:cNvPr id="24" name="PTObj_DBranchDLine_2_2">
          <a:extLst>
            <a:ext uri="{FF2B5EF4-FFF2-40B4-BE49-F238E27FC236}">
              <a16:creationId xmlns:a16="http://schemas.microsoft.com/office/drawing/2014/main" id="{1737ADE2-F267-470C-A8D6-EDB6E45BD5BE}"/>
            </a:ext>
          </a:extLst>
        </xdr:cNvPr>
        <xdr:cNvCxnSpPr/>
      </xdr:nvCxnSpPr>
      <xdr:spPr>
        <a:xfrm flipV="1">
          <a:off x="1785747" y="18854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138</xdr:row>
      <xdr:rowOff>185420</xdr:rowOff>
    </xdr:from>
    <xdr:to>
      <xdr:col>2</xdr:col>
      <xdr:colOff>127</xdr:colOff>
      <xdr:row>138</xdr:row>
      <xdr:rowOff>185420</xdr:rowOff>
    </xdr:to>
    <xdr:cxnSp macro="_xll.PtreeEvent_ObjectClick">
      <xdr:nvCxnSpPr>
        <xdr:cNvPr id="21" name="PTObj_DBranchHLine_2_3">
          <a:extLst>
            <a:ext uri="{FF2B5EF4-FFF2-40B4-BE49-F238E27FC236}">
              <a16:creationId xmlns:a16="http://schemas.microsoft.com/office/drawing/2014/main" id="{A46BFE1E-CCD2-4549-B727-A59B1011C512}"/>
            </a:ext>
          </a:extLst>
        </xdr:cNvPr>
        <xdr:cNvCxnSpPr/>
      </xdr:nvCxnSpPr>
      <xdr:spPr>
        <a:xfrm>
          <a:off x="1938147" y="19616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136</xdr:row>
      <xdr:rowOff>180339</xdr:rowOff>
    </xdr:from>
    <xdr:to>
      <xdr:col>1</xdr:col>
      <xdr:colOff>242697</xdr:colOff>
      <xdr:row>138</xdr:row>
      <xdr:rowOff>185420</xdr:rowOff>
    </xdr:to>
    <xdr:cxnSp macro="_xll.PtreeEvent_ObjectClick">
      <xdr:nvCxnSpPr>
        <xdr:cNvPr id="20" name="PTObj_DBranchDLine_2_3">
          <a:extLst>
            <a:ext uri="{FF2B5EF4-FFF2-40B4-BE49-F238E27FC236}">
              <a16:creationId xmlns:a16="http://schemas.microsoft.com/office/drawing/2014/main" id="{5BA733D8-9FCF-4C8B-A28B-B22ECA219F30}"/>
            </a:ext>
          </a:extLst>
        </xdr:cNvPr>
        <xdr:cNvCxnSpPr/>
      </xdr:nvCxnSpPr>
      <xdr:spPr>
        <a:xfrm>
          <a:off x="1785747" y="19230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136</xdr:row>
      <xdr:rowOff>185420</xdr:rowOff>
    </xdr:from>
    <xdr:to>
      <xdr:col>1</xdr:col>
      <xdr:colOff>127</xdr:colOff>
      <xdr:row>136</xdr:row>
      <xdr:rowOff>185420</xdr:rowOff>
    </xdr:to>
    <xdr:cxnSp macro="_xll.PtreeEvent_ObjectClick">
      <xdr:nvCxnSpPr>
        <xdr:cNvPr id="9" name="PTObj_DBranchHLine_2_1">
          <a:extLst>
            <a:ext uri="{FF2B5EF4-FFF2-40B4-BE49-F238E27FC236}">
              <a16:creationId xmlns:a16="http://schemas.microsoft.com/office/drawing/2014/main" id="{CA480BDE-EA11-41A5-92D9-C6AEECB22B9E}"/>
            </a:ext>
          </a:extLst>
        </xdr:cNvPr>
        <xdr:cNvCxnSpPr/>
      </xdr:nvCxnSpPr>
      <xdr:spPr>
        <a:xfrm>
          <a:off x="177800" y="18854420"/>
          <a:ext cx="151777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72</xdr:row>
      <xdr:rowOff>185420</xdr:rowOff>
    </xdr:from>
    <xdr:to>
      <xdr:col>4</xdr:col>
      <xdr:colOff>127</xdr:colOff>
      <xdr:row>72</xdr:row>
      <xdr:rowOff>185420</xdr:rowOff>
    </xdr:to>
    <xdr:cxnSp macro="_xll.PtreeEvent_ObjectClick">
      <xdr:nvCxnSpPr>
        <xdr:cNvPr id="134" name="PTObj_DBranchHLine_1_23">
          <a:extLst>
            <a:ext uri="{FF2B5EF4-FFF2-40B4-BE49-F238E27FC236}">
              <a16:creationId xmlns:a16="http://schemas.microsoft.com/office/drawing/2014/main" id="{7C8DE334-E0C2-4FEF-BFB8-278FBCB518CF}"/>
            </a:ext>
          </a:extLst>
        </xdr:cNvPr>
        <xdr:cNvCxnSpPr/>
      </xdr:nvCxnSpPr>
      <xdr:spPr>
        <a:xfrm>
          <a:off x="5014722" y="13901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70</xdr:row>
      <xdr:rowOff>180339</xdr:rowOff>
    </xdr:from>
    <xdr:to>
      <xdr:col>3</xdr:col>
      <xdr:colOff>242697</xdr:colOff>
      <xdr:row>72</xdr:row>
      <xdr:rowOff>185420</xdr:rowOff>
    </xdr:to>
    <xdr:cxnSp macro="_xll.PtreeEvent_ObjectClick">
      <xdr:nvCxnSpPr>
        <xdr:cNvPr id="133" name="PTObj_DBranchDLine_1_23">
          <a:extLst>
            <a:ext uri="{FF2B5EF4-FFF2-40B4-BE49-F238E27FC236}">
              <a16:creationId xmlns:a16="http://schemas.microsoft.com/office/drawing/2014/main" id="{79DCF74A-5280-452D-96C9-A1A7158A2319}"/>
            </a:ext>
          </a:extLst>
        </xdr:cNvPr>
        <xdr:cNvCxnSpPr/>
      </xdr:nvCxnSpPr>
      <xdr:spPr>
        <a:xfrm>
          <a:off x="4862322" y="13515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68</xdr:row>
      <xdr:rowOff>185420</xdr:rowOff>
    </xdr:from>
    <xdr:to>
      <xdr:col>4</xdr:col>
      <xdr:colOff>127</xdr:colOff>
      <xdr:row>68</xdr:row>
      <xdr:rowOff>185420</xdr:rowOff>
    </xdr:to>
    <xdr:cxnSp macro="_xll.PtreeEvent_ObjectClick">
      <xdr:nvCxnSpPr>
        <xdr:cNvPr id="130" name="PTObj_DBranchHLine_1_22">
          <a:extLst>
            <a:ext uri="{FF2B5EF4-FFF2-40B4-BE49-F238E27FC236}">
              <a16:creationId xmlns:a16="http://schemas.microsoft.com/office/drawing/2014/main" id="{D09A0BCC-047F-4538-BFC0-A4CA5DF81E19}"/>
            </a:ext>
          </a:extLst>
        </xdr:cNvPr>
        <xdr:cNvCxnSpPr/>
      </xdr:nvCxnSpPr>
      <xdr:spPr>
        <a:xfrm>
          <a:off x="5014722" y="13139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68</xdr:row>
      <xdr:rowOff>185420</xdr:rowOff>
    </xdr:from>
    <xdr:to>
      <xdr:col>3</xdr:col>
      <xdr:colOff>242697</xdr:colOff>
      <xdr:row>70</xdr:row>
      <xdr:rowOff>180339</xdr:rowOff>
    </xdr:to>
    <xdr:cxnSp macro="_xll.PtreeEvent_ObjectClick">
      <xdr:nvCxnSpPr>
        <xdr:cNvPr id="129" name="PTObj_DBranchDLine_1_22">
          <a:extLst>
            <a:ext uri="{FF2B5EF4-FFF2-40B4-BE49-F238E27FC236}">
              <a16:creationId xmlns:a16="http://schemas.microsoft.com/office/drawing/2014/main" id="{996F3C4E-83E5-429B-BA89-86EFFCC66601}"/>
            </a:ext>
          </a:extLst>
        </xdr:cNvPr>
        <xdr:cNvCxnSpPr/>
      </xdr:nvCxnSpPr>
      <xdr:spPr>
        <a:xfrm flipV="1">
          <a:off x="4862322" y="13139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70</xdr:row>
      <xdr:rowOff>185420</xdr:rowOff>
    </xdr:from>
    <xdr:to>
      <xdr:col>3</xdr:col>
      <xdr:colOff>127</xdr:colOff>
      <xdr:row>70</xdr:row>
      <xdr:rowOff>185420</xdr:rowOff>
    </xdr:to>
    <xdr:cxnSp macro="_xll.PtreeEvent_ObjectClick">
      <xdr:nvCxnSpPr>
        <xdr:cNvPr id="126" name="PTObj_DBranchHLine_1_19">
          <a:extLst>
            <a:ext uri="{FF2B5EF4-FFF2-40B4-BE49-F238E27FC236}">
              <a16:creationId xmlns:a16="http://schemas.microsoft.com/office/drawing/2014/main" id="{4DF97D89-3443-431E-B296-6515BEC98686}"/>
            </a:ext>
          </a:extLst>
        </xdr:cNvPr>
        <xdr:cNvCxnSpPr/>
      </xdr:nvCxnSpPr>
      <xdr:spPr>
        <a:xfrm>
          <a:off x="3471672" y="13139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66</xdr:row>
      <xdr:rowOff>180339</xdr:rowOff>
    </xdr:from>
    <xdr:to>
      <xdr:col>2</xdr:col>
      <xdr:colOff>242697</xdr:colOff>
      <xdr:row>70</xdr:row>
      <xdr:rowOff>185420</xdr:rowOff>
    </xdr:to>
    <xdr:cxnSp macro="_xll.PtreeEvent_ObjectClick">
      <xdr:nvCxnSpPr>
        <xdr:cNvPr id="125" name="PTObj_DBranchDLine_1_19">
          <a:extLst>
            <a:ext uri="{FF2B5EF4-FFF2-40B4-BE49-F238E27FC236}">
              <a16:creationId xmlns:a16="http://schemas.microsoft.com/office/drawing/2014/main" id="{832AE71D-58FD-450F-BEBA-A1FA9EF0A817}"/>
            </a:ext>
          </a:extLst>
        </xdr:cNvPr>
        <xdr:cNvCxnSpPr/>
      </xdr:nvCxnSpPr>
      <xdr:spPr>
        <a:xfrm>
          <a:off x="3319272" y="12753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64</xdr:row>
      <xdr:rowOff>185420</xdr:rowOff>
    </xdr:from>
    <xdr:to>
      <xdr:col>4</xdr:col>
      <xdr:colOff>127</xdr:colOff>
      <xdr:row>64</xdr:row>
      <xdr:rowOff>185420</xdr:rowOff>
    </xdr:to>
    <xdr:cxnSp macro="_xll.PtreeEvent_ObjectClick">
      <xdr:nvCxnSpPr>
        <xdr:cNvPr id="122" name="PTObj_DBranchHLine_1_21">
          <a:extLst>
            <a:ext uri="{FF2B5EF4-FFF2-40B4-BE49-F238E27FC236}">
              <a16:creationId xmlns:a16="http://schemas.microsoft.com/office/drawing/2014/main" id="{1DFD8518-1103-42DA-B9F0-F64ABE17587A}"/>
            </a:ext>
          </a:extLst>
        </xdr:cNvPr>
        <xdr:cNvCxnSpPr/>
      </xdr:nvCxnSpPr>
      <xdr:spPr>
        <a:xfrm>
          <a:off x="5014722" y="12377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62</xdr:row>
      <xdr:rowOff>180339</xdr:rowOff>
    </xdr:from>
    <xdr:to>
      <xdr:col>3</xdr:col>
      <xdr:colOff>242697</xdr:colOff>
      <xdr:row>64</xdr:row>
      <xdr:rowOff>185420</xdr:rowOff>
    </xdr:to>
    <xdr:cxnSp macro="_xll.PtreeEvent_ObjectClick">
      <xdr:nvCxnSpPr>
        <xdr:cNvPr id="121" name="PTObj_DBranchDLine_1_21">
          <a:extLst>
            <a:ext uri="{FF2B5EF4-FFF2-40B4-BE49-F238E27FC236}">
              <a16:creationId xmlns:a16="http://schemas.microsoft.com/office/drawing/2014/main" id="{618BBCA2-2919-4360-ABAA-A1B5DA5C0D62}"/>
            </a:ext>
          </a:extLst>
        </xdr:cNvPr>
        <xdr:cNvCxnSpPr/>
      </xdr:nvCxnSpPr>
      <xdr:spPr>
        <a:xfrm>
          <a:off x="4862322" y="11991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60</xdr:row>
      <xdr:rowOff>185420</xdr:rowOff>
    </xdr:from>
    <xdr:to>
      <xdr:col>4</xdr:col>
      <xdr:colOff>127</xdr:colOff>
      <xdr:row>60</xdr:row>
      <xdr:rowOff>185420</xdr:rowOff>
    </xdr:to>
    <xdr:cxnSp macro="_xll.PtreeEvent_ObjectClick">
      <xdr:nvCxnSpPr>
        <xdr:cNvPr id="118" name="PTObj_DBranchHLine_1_20">
          <a:extLst>
            <a:ext uri="{FF2B5EF4-FFF2-40B4-BE49-F238E27FC236}">
              <a16:creationId xmlns:a16="http://schemas.microsoft.com/office/drawing/2014/main" id="{0E612B24-B6EE-462B-B56F-E22513D0AD51}"/>
            </a:ext>
          </a:extLst>
        </xdr:cNvPr>
        <xdr:cNvCxnSpPr/>
      </xdr:nvCxnSpPr>
      <xdr:spPr>
        <a:xfrm>
          <a:off x="5014722" y="11615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60</xdr:row>
      <xdr:rowOff>185420</xdr:rowOff>
    </xdr:from>
    <xdr:to>
      <xdr:col>3</xdr:col>
      <xdr:colOff>242697</xdr:colOff>
      <xdr:row>62</xdr:row>
      <xdr:rowOff>180339</xdr:rowOff>
    </xdr:to>
    <xdr:cxnSp macro="_xll.PtreeEvent_ObjectClick">
      <xdr:nvCxnSpPr>
        <xdr:cNvPr id="117" name="PTObj_DBranchDLine_1_20">
          <a:extLst>
            <a:ext uri="{FF2B5EF4-FFF2-40B4-BE49-F238E27FC236}">
              <a16:creationId xmlns:a16="http://schemas.microsoft.com/office/drawing/2014/main" id="{29A0FC73-B9B0-4B15-B1EE-59CC6FCF1384}"/>
            </a:ext>
          </a:extLst>
        </xdr:cNvPr>
        <xdr:cNvCxnSpPr/>
      </xdr:nvCxnSpPr>
      <xdr:spPr>
        <a:xfrm flipV="1">
          <a:off x="4862322" y="11615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62</xdr:row>
      <xdr:rowOff>185420</xdr:rowOff>
    </xdr:from>
    <xdr:to>
      <xdr:col>3</xdr:col>
      <xdr:colOff>127</xdr:colOff>
      <xdr:row>62</xdr:row>
      <xdr:rowOff>185420</xdr:rowOff>
    </xdr:to>
    <xdr:cxnSp macro="_xll.PtreeEvent_ObjectClick">
      <xdr:nvCxnSpPr>
        <xdr:cNvPr id="114" name="PTObj_DBranchHLine_1_18">
          <a:extLst>
            <a:ext uri="{FF2B5EF4-FFF2-40B4-BE49-F238E27FC236}">
              <a16:creationId xmlns:a16="http://schemas.microsoft.com/office/drawing/2014/main" id="{6C1D997E-245C-4931-AA6C-408703C65BD4}"/>
            </a:ext>
          </a:extLst>
        </xdr:cNvPr>
        <xdr:cNvCxnSpPr/>
      </xdr:nvCxnSpPr>
      <xdr:spPr>
        <a:xfrm>
          <a:off x="3471672" y="11615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62</xdr:row>
      <xdr:rowOff>185420</xdr:rowOff>
    </xdr:from>
    <xdr:to>
      <xdr:col>2</xdr:col>
      <xdr:colOff>242697</xdr:colOff>
      <xdr:row>66</xdr:row>
      <xdr:rowOff>180339</xdr:rowOff>
    </xdr:to>
    <xdr:cxnSp macro="_xll.PtreeEvent_ObjectClick">
      <xdr:nvCxnSpPr>
        <xdr:cNvPr id="113" name="PTObj_DBranchDLine_1_18">
          <a:extLst>
            <a:ext uri="{FF2B5EF4-FFF2-40B4-BE49-F238E27FC236}">
              <a16:creationId xmlns:a16="http://schemas.microsoft.com/office/drawing/2014/main" id="{07F501C6-BA0F-4A4E-96F4-E6F84951EC53}"/>
            </a:ext>
          </a:extLst>
        </xdr:cNvPr>
        <xdr:cNvCxnSpPr/>
      </xdr:nvCxnSpPr>
      <xdr:spPr>
        <a:xfrm flipV="1">
          <a:off x="3319272" y="11615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66</xdr:row>
      <xdr:rowOff>185420</xdr:rowOff>
    </xdr:from>
    <xdr:to>
      <xdr:col>2</xdr:col>
      <xdr:colOff>127</xdr:colOff>
      <xdr:row>66</xdr:row>
      <xdr:rowOff>185420</xdr:rowOff>
    </xdr:to>
    <xdr:cxnSp macro="_xll.PtreeEvent_ObjectClick">
      <xdr:nvCxnSpPr>
        <xdr:cNvPr id="102" name="PTObj_DBranchHLine_1_3">
          <a:extLst>
            <a:ext uri="{FF2B5EF4-FFF2-40B4-BE49-F238E27FC236}">
              <a16:creationId xmlns:a16="http://schemas.microsoft.com/office/drawing/2014/main" id="{1B9FC555-4A21-4E2C-85D8-797C2E96A300}"/>
            </a:ext>
          </a:extLst>
        </xdr:cNvPr>
        <xdr:cNvCxnSpPr/>
      </xdr:nvCxnSpPr>
      <xdr:spPr>
        <a:xfrm>
          <a:off x="1938147" y="11615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58</xdr:row>
      <xdr:rowOff>180339</xdr:rowOff>
    </xdr:from>
    <xdr:to>
      <xdr:col>1</xdr:col>
      <xdr:colOff>242697</xdr:colOff>
      <xdr:row>66</xdr:row>
      <xdr:rowOff>185420</xdr:rowOff>
    </xdr:to>
    <xdr:cxnSp macro="_xll.PtreeEvent_ObjectClick">
      <xdr:nvCxnSpPr>
        <xdr:cNvPr id="101" name="PTObj_DBranchDLine_1_3">
          <a:extLst>
            <a:ext uri="{FF2B5EF4-FFF2-40B4-BE49-F238E27FC236}">
              <a16:creationId xmlns:a16="http://schemas.microsoft.com/office/drawing/2014/main" id="{3920B746-FEA7-407D-9C8D-9B34F8F1F7E1}"/>
            </a:ext>
          </a:extLst>
        </xdr:cNvPr>
        <xdr:cNvCxnSpPr/>
      </xdr:nvCxnSpPr>
      <xdr:spPr>
        <a:xfrm>
          <a:off x="1785747" y="11229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56</xdr:row>
      <xdr:rowOff>185420</xdr:rowOff>
    </xdr:from>
    <xdr:to>
      <xdr:col>5</xdr:col>
      <xdr:colOff>127</xdr:colOff>
      <xdr:row>56</xdr:row>
      <xdr:rowOff>185420</xdr:rowOff>
    </xdr:to>
    <xdr:cxnSp macro="_xll.PtreeEvent_ObjectClick">
      <xdr:nvCxnSpPr>
        <xdr:cNvPr id="98" name="PTObj_DBranchHLine_1_17">
          <a:extLst>
            <a:ext uri="{FF2B5EF4-FFF2-40B4-BE49-F238E27FC236}">
              <a16:creationId xmlns:a16="http://schemas.microsoft.com/office/drawing/2014/main" id="{3B3C191C-5A0C-44E5-870E-3E3E4B7662F4}"/>
            </a:ext>
          </a:extLst>
        </xdr:cNvPr>
        <xdr:cNvCxnSpPr/>
      </xdr:nvCxnSpPr>
      <xdr:spPr>
        <a:xfrm>
          <a:off x="6548247" y="10853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54</xdr:row>
      <xdr:rowOff>180339</xdr:rowOff>
    </xdr:from>
    <xdr:to>
      <xdr:col>4</xdr:col>
      <xdr:colOff>242697</xdr:colOff>
      <xdr:row>56</xdr:row>
      <xdr:rowOff>185420</xdr:rowOff>
    </xdr:to>
    <xdr:cxnSp macro="_xll.PtreeEvent_ObjectClick">
      <xdr:nvCxnSpPr>
        <xdr:cNvPr id="97" name="PTObj_DBranchDLine_1_17">
          <a:extLst>
            <a:ext uri="{FF2B5EF4-FFF2-40B4-BE49-F238E27FC236}">
              <a16:creationId xmlns:a16="http://schemas.microsoft.com/office/drawing/2014/main" id="{40B70303-9D68-4BBF-BBD9-F0DE45260477}"/>
            </a:ext>
          </a:extLst>
        </xdr:cNvPr>
        <xdr:cNvCxnSpPr/>
      </xdr:nvCxnSpPr>
      <xdr:spPr>
        <a:xfrm>
          <a:off x="6395847" y="10467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52</xdr:row>
      <xdr:rowOff>185420</xdr:rowOff>
    </xdr:from>
    <xdr:to>
      <xdr:col>5</xdr:col>
      <xdr:colOff>127</xdr:colOff>
      <xdr:row>52</xdr:row>
      <xdr:rowOff>185420</xdr:rowOff>
    </xdr:to>
    <xdr:cxnSp macro="_xll.PtreeEvent_ObjectClick">
      <xdr:nvCxnSpPr>
        <xdr:cNvPr id="94" name="PTObj_DBranchHLine_1_16">
          <a:extLst>
            <a:ext uri="{FF2B5EF4-FFF2-40B4-BE49-F238E27FC236}">
              <a16:creationId xmlns:a16="http://schemas.microsoft.com/office/drawing/2014/main" id="{65E35C6E-3008-4092-BEBD-44DDAD415C4C}"/>
            </a:ext>
          </a:extLst>
        </xdr:cNvPr>
        <xdr:cNvCxnSpPr/>
      </xdr:nvCxnSpPr>
      <xdr:spPr>
        <a:xfrm>
          <a:off x="6548247" y="10091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52</xdr:row>
      <xdr:rowOff>185420</xdr:rowOff>
    </xdr:from>
    <xdr:to>
      <xdr:col>4</xdr:col>
      <xdr:colOff>242697</xdr:colOff>
      <xdr:row>54</xdr:row>
      <xdr:rowOff>180339</xdr:rowOff>
    </xdr:to>
    <xdr:cxnSp macro="_xll.PtreeEvent_ObjectClick">
      <xdr:nvCxnSpPr>
        <xdr:cNvPr id="93" name="PTObj_DBranchDLine_1_16">
          <a:extLst>
            <a:ext uri="{FF2B5EF4-FFF2-40B4-BE49-F238E27FC236}">
              <a16:creationId xmlns:a16="http://schemas.microsoft.com/office/drawing/2014/main" id="{8E052510-DFC0-4652-9786-4707542CD338}"/>
            </a:ext>
          </a:extLst>
        </xdr:cNvPr>
        <xdr:cNvCxnSpPr/>
      </xdr:nvCxnSpPr>
      <xdr:spPr>
        <a:xfrm flipV="1">
          <a:off x="6395847" y="10091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54</xdr:row>
      <xdr:rowOff>185420</xdr:rowOff>
    </xdr:from>
    <xdr:to>
      <xdr:col>4</xdr:col>
      <xdr:colOff>127</xdr:colOff>
      <xdr:row>54</xdr:row>
      <xdr:rowOff>185420</xdr:rowOff>
    </xdr:to>
    <xdr:cxnSp macro="_xll.PtreeEvent_ObjectClick">
      <xdr:nvCxnSpPr>
        <xdr:cNvPr id="90" name="PTObj_DBranchHLine_1_13">
          <a:extLst>
            <a:ext uri="{FF2B5EF4-FFF2-40B4-BE49-F238E27FC236}">
              <a16:creationId xmlns:a16="http://schemas.microsoft.com/office/drawing/2014/main" id="{22E78480-2461-44EF-8310-701BEF7E29CA}"/>
            </a:ext>
          </a:extLst>
        </xdr:cNvPr>
        <xdr:cNvCxnSpPr/>
      </xdr:nvCxnSpPr>
      <xdr:spPr>
        <a:xfrm>
          <a:off x="5005197" y="10091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50</xdr:row>
      <xdr:rowOff>180339</xdr:rowOff>
    </xdr:from>
    <xdr:to>
      <xdr:col>3</xdr:col>
      <xdr:colOff>242697</xdr:colOff>
      <xdr:row>54</xdr:row>
      <xdr:rowOff>185420</xdr:rowOff>
    </xdr:to>
    <xdr:cxnSp macro="_xll.PtreeEvent_ObjectClick">
      <xdr:nvCxnSpPr>
        <xdr:cNvPr id="89" name="PTObj_DBranchDLine_1_13">
          <a:extLst>
            <a:ext uri="{FF2B5EF4-FFF2-40B4-BE49-F238E27FC236}">
              <a16:creationId xmlns:a16="http://schemas.microsoft.com/office/drawing/2014/main" id="{C6C45BAB-3DFF-4A8E-9094-C1DEDE5558B5}"/>
            </a:ext>
          </a:extLst>
        </xdr:cNvPr>
        <xdr:cNvCxnSpPr/>
      </xdr:nvCxnSpPr>
      <xdr:spPr>
        <a:xfrm>
          <a:off x="4852797" y="9705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48</xdr:row>
      <xdr:rowOff>185420</xdr:rowOff>
    </xdr:from>
    <xdr:to>
      <xdr:col>5</xdr:col>
      <xdr:colOff>127</xdr:colOff>
      <xdr:row>48</xdr:row>
      <xdr:rowOff>185420</xdr:rowOff>
    </xdr:to>
    <xdr:cxnSp macro="_xll.PtreeEvent_ObjectClick">
      <xdr:nvCxnSpPr>
        <xdr:cNvPr id="86" name="PTObj_DBranchHLine_1_15">
          <a:extLst>
            <a:ext uri="{FF2B5EF4-FFF2-40B4-BE49-F238E27FC236}">
              <a16:creationId xmlns:a16="http://schemas.microsoft.com/office/drawing/2014/main" id="{F9139DF8-17E7-42EF-AAA9-AEF013C75E04}"/>
            </a:ext>
          </a:extLst>
        </xdr:cNvPr>
        <xdr:cNvCxnSpPr/>
      </xdr:nvCxnSpPr>
      <xdr:spPr>
        <a:xfrm>
          <a:off x="6548247" y="9329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46</xdr:row>
      <xdr:rowOff>180339</xdr:rowOff>
    </xdr:from>
    <xdr:to>
      <xdr:col>4</xdr:col>
      <xdr:colOff>242697</xdr:colOff>
      <xdr:row>48</xdr:row>
      <xdr:rowOff>185420</xdr:rowOff>
    </xdr:to>
    <xdr:cxnSp macro="_xll.PtreeEvent_ObjectClick">
      <xdr:nvCxnSpPr>
        <xdr:cNvPr id="85" name="PTObj_DBranchDLine_1_15">
          <a:extLst>
            <a:ext uri="{FF2B5EF4-FFF2-40B4-BE49-F238E27FC236}">
              <a16:creationId xmlns:a16="http://schemas.microsoft.com/office/drawing/2014/main" id="{03BC82E5-24C0-4DEA-9BD2-D0B3E58A78E3}"/>
            </a:ext>
          </a:extLst>
        </xdr:cNvPr>
        <xdr:cNvCxnSpPr/>
      </xdr:nvCxnSpPr>
      <xdr:spPr>
        <a:xfrm>
          <a:off x="6395847" y="8943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44</xdr:row>
      <xdr:rowOff>185420</xdr:rowOff>
    </xdr:from>
    <xdr:to>
      <xdr:col>5</xdr:col>
      <xdr:colOff>127</xdr:colOff>
      <xdr:row>44</xdr:row>
      <xdr:rowOff>185420</xdr:rowOff>
    </xdr:to>
    <xdr:cxnSp macro="_xll.PtreeEvent_ObjectClick">
      <xdr:nvCxnSpPr>
        <xdr:cNvPr id="82" name="PTObj_DBranchHLine_1_14">
          <a:extLst>
            <a:ext uri="{FF2B5EF4-FFF2-40B4-BE49-F238E27FC236}">
              <a16:creationId xmlns:a16="http://schemas.microsoft.com/office/drawing/2014/main" id="{722B6094-40C0-48B6-9D58-E30D62FBF7C0}"/>
            </a:ext>
          </a:extLst>
        </xdr:cNvPr>
        <xdr:cNvCxnSpPr/>
      </xdr:nvCxnSpPr>
      <xdr:spPr>
        <a:xfrm>
          <a:off x="6548247" y="8567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44</xdr:row>
      <xdr:rowOff>185420</xdr:rowOff>
    </xdr:from>
    <xdr:to>
      <xdr:col>4</xdr:col>
      <xdr:colOff>242697</xdr:colOff>
      <xdr:row>46</xdr:row>
      <xdr:rowOff>180339</xdr:rowOff>
    </xdr:to>
    <xdr:cxnSp macro="_xll.PtreeEvent_ObjectClick">
      <xdr:nvCxnSpPr>
        <xdr:cNvPr id="81" name="PTObj_DBranchDLine_1_14">
          <a:extLst>
            <a:ext uri="{FF2B5EF4-FFF2-40B4-BE49-F238E27FC236}">
              <a16:creationId xmlns:a16="http://schemas.microsoft.com/office/drawing/2014/main" id="{E08EA017-9C5D-46A2-901C-A40AA33D696D}"/>
            </a:ext>
          </a:extLst>
        </xdr:cNvPr>
        <xdr:cNvCxnSpPr/>
      </xdr:nvCxnSpPr>
      <xdr:spPr>
        <a:xfrm flipV="1">
          <a:off x="6395847" y="8567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46</xdr:row>
      <xdr:rowOff>185420</xdr:rowOff>
    </xdr:from>
    <xdr:to>
      <xdr:col>4</xdr:col>
      <xdr:colOff>127</xdr:colOff>
      <xdr:row>46</xdr:row>
      <xdr:rowOff>185420</xdr:rowOff>
    </xdr:to>
    <xdr:cxnSp macro="_xll.PtreeEvent_ObjectClick">
      <xdr:nvCxnSpPr>
        <xdr:cNvPr id="78" name="PTObj_DBranchHLine_1_12">
          <a:extLst>
            <a:ext uri="{FF2B5EF4-FFF2-40B4-BE49-F238E27FC236}">
              <a16:creationId xmlns:a16="http://schemas.microsoft.com/office/drawing/2014/main" id="{BAE938CC-7174-4CC6-9BF4-FAEDF47136E9}"/>
            </a:ext>
          </a:extLst>
        </xdr:cNvPr>
        <xdr:cNvCxnSpPr/>
      </xdr:nvCxnSpPr>
      <xdr:spPr>
        <a:xfrm>
          <a:off x="5005197" y="8567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46</xdr:row>
      <xdr:rowOff>185420</xdr:rowOff>
    </xdr:from>
    <xdr:to>
      <xdr:col>3</xdr:col>
      <xdr:colOff>242697</xdr:colOff>
      <xdr:row>50</xdr:row>
      <xdr:rowOff>180339</xdr:rowOff>
    </xdr:to>
    <xdr:cxnSp macro="_xll.PtreeEvent_ObjectClick">
      <xdr:nvCxnSpPr>
        <xdr:cNvPr id="77" name="PTObj_DBranchDLine_1_12">
          <a:extLst>
            <a:ext uri="{FF2B5EF4-FFF2-40B4-BE49-F238E27FC236}">
              <a16:creationId xmlns:a16="http://schemas.microsoft.com/office/drawing/2014/main" id="{78A2E6EC-9A8B-436C-912C-37D66DBBDCD6}"/>
            </a:ext>
          </a:extLst>
        </xdr:cNvPr>
        <xdr:cNvCxnSpPr/>
      </xdr:nvCxnSpPr>
      <xdr:spPr>
        <a:xfrm flipV="1">
          <a:off x="4852797" y="8567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50</xdr:row>
      <xdr:rowOff>185420</xdr:rowOff>
    </xdr:from>
    <xdr:to>
      <xdr:col>3</xdr:col>
      <xdr:colOff>127</xdr:colOff>
      <xdr:row>50</xdr:row>
      <xdr:rowOff>185420</xdr:rowOff>
    </xdr:to>
    <xdr:cxnSp macro="_xll.PtreeEvent_ObjectClick">
      <xdr:nvCxnSpPr>
        <xdr:cNvPr id="66" name="PTObj_DBranchHLine_1_5">
          <a:extLst>
            <a:ext uri="{FF2B5EF4-FFF2-40B4-BE49-F238E27FC236}">
              <a16:creationId xmlns:a16="http://schemas.microsoft.com/office/drawing/2014/main" id="{4B4C2B98-D6DA-4BC4-AB6D-9C6B2BAD3C6A}"/>
            </a:ext>
          </a:extLst>
        </xdr:cNvPr>
        <xdr:cNvCxnSpPr/>
      </xdr:nvCxnSpPr>
      <xdr:spPr>
        <a:xfrm>
          <a:off x="3471672" y="8567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42</xdr:row>
      <xdr:rowOff>180339</xdr:rowOff>
    </xdr:from>
    <xdr:to>
      <xdr:col>2</xdr:col>
      <xdr:colOff>242697</xdr:colOff>
      <xdr:row>50</xdr:row>
      <xdr:rowOff>185420</xdr:rowOff>
    </xdr:to>
    <xdr:cxnSp macro="_xll.PtreeEvent_ObjectClick">
      <xdr:nvCxnSpPr>
        <xdr:cNvPr id="65" name="PTObj_DBranchDLine_1_5">
          <a:extLst>
            <a:ext uri="{FF2B5EF4-FFF2-40B4-BE49-F238E27FC236}">
              <a16:creationId xmlns:a16="http://schemas.microsoft.com/office/drawing/2014/main" id="{BAAFEAAD-C74F-4425-83FD-ADD7C67C0C05}"/>
            </a:ext>
          </a:extLst>
        </xdr:cNvPr>
        <xdr:cNvCxnSpPr/>
      </xdr:nvCxnSpPr>
      <xdr:spPr>
        <a:xfrm>
          <a:off x="3319272" y="8181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40</xdr:row>
      <xdr:rowOff>185420</xdr:rowOff>
    </xdr:from>
    <xdr:to>
      <xdr:col>5</xdr:col>
      <xdr:colOff>127</xdr:colOff>
      <xdr:row>40</xdr:row>
      <xdr:rowOff>185420</xdr:rowOff>
    </xdr:to>
    <xdr:cxnSp macro="_xll.PtreeEvent_ObjectClick">
      <xdr:nvCxnSpPr>
        <xdr:cNvPr id="62" name="PTObj_DBranchHLine_1_11">
          <a:extLst>
            <a:ext uri="{FF2B5EF4-FFF2-40B4-BE49-F238E27FC236}">
              <a16:creationId xmlns:a16="http://schemas.microsoft.com/office/drawing/2014/main" id="{41871334-84F0-4897-98FA-2366C9EFF5B6}"/>
            </a:ext>
          </a:extLst>
        </xdr:cNvPr>
        <xdr:cNvCxnSpPr/>
      </xdr:nvCxnSpPr>
      <xdr:spPr>
        <a:xfrm>
          <a:off x="6538722" y="7805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38</xdr:row>
      <xdr:rowOff>180339</xdr:rowOff>
    </xdr:from>
    <xdr:to>
      <xdr:col>4</xdr:col>
      <xdr:colOff>242697</xdr:colOff>
      <xdr:row>40</xdr:row>
      <xdr:rowOff>185420</xdr:rowOff>
    </xdr:to>
    <xdr:cxnSp macro="_xll.PtreeEvent_ObjectClick">
      <xdr:nvCxnSpPr>
        <xdr:cNvPr id="61" name="PTObj_DBranchDLine_1_11">
          <a:extLst>
            <a:ext uri="{FF2B5EF4-FFF2-40B4-BE49-F238E27FC236}">
              <a16:creationId xmlns:a16="http://schemas.microsoft.com/office/drawing/2014/main" id="{EC99A2E5-0F19-42D1-A920-8DFE5F685D05}"/>
            </a:ext>
          </a:extLst>
        </xdr:cNvPr>
        <xdr:cNvCxnSpPr/>
      </xdr:nvCxnSpPr>
      <xdr:spPr>
        <a:xfrm>
          <a:off x="6386322" y="7419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36</xdr:row>
      <xdr:rowOff>185420</xdr:rowOff>
    </xdr:from>
    <xdr:to>
      <xdr:col>5</xdr:col>
      <xdr:colOff>127</xdr:colOff>
      <xdr:row>36</xdr:row>
      <xdr:rowOff>185420</xdr:rowOff>
    </xdr:to>
    <xdr:cxnSp macro="_xll.PtreeEvent_ObjectClick">
      <xdr:nvCxnSpPr>
        <xdr:cNvPr id="58" name="PTObj_DBranchHLine_1_10">
          <a:extLst>
            <a:ext uri="{FF2B5EF4-FFF2-40B4-BE49-F238E27FC236}">
              <a16:creationId xmlns:a16="http://schemas.microsoft.com/office/drawing/2014/main" id="{F01376CD-7C5E-4A86-9090-9252A75783DA}"/>
            </a:ext>
          </a:extLst>
        </xdr:cNvPr>
        <xdr:cNvCxnSpPr/>
      </xdr:nvCxnSpPr>
      <xdr:spPr>
        <a:xfrm>
          <a:off x="6538722" y="7043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36</xdr:row>
      <xdr:rowOff>185420</xdr:rowOff>
    </xdr:from>
    <xdr:to>
      <xdr:col>4</xdr:col>
      <xdr:colOff>242697</xdr:colOff>
      <xdr:row>38</xdr:row>
      <xdr:rowOff>180339</xdr:rowOff>
    </xdr:to>
    <xdr:cxnSp macro="_xll.PtreeEvent_ObjectClick">
      <xdr:nvCxnSpPr>
        <xdr:cNvPr id="57" name="PTObj_DBranchDLine_1_10">
          <a:extLst>
            <a:ext uri="{FF2B5EF4-FFF2-40B4-BE49-F238E27FC236}">
              <a16:creationId xmlns:a16="http://schemas.microsoft.com/office/drawing/2014/main" id="{5F63041A-6B40-4E0A-AD39-D4593ED3F421}"/>
            </a:ext>
          </a:extLst>
        </xdr:cNvPr>
        <xdr:cNvCxnSpPr/>
      </xdr:nvCxnSpPr>
      <xdr:spPr>
        <a:xfrm flipV="1">
          <a:off x="6386322" y="7043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38</xdr:row>
      <xdr:rowOff>185420</xdr:rowOff>
    </xdr:from>
    <xdr:to>
      <xdr:col>4</xdr:col>
      <xdr:colOff>127</xdr:colOff>
      <xdr:row>38</xdr:row>
      <xdr:rowOff>185420</xdr:rowOff>
    </xdr:to>
    <xdr:cxnSp macro="_xll.PtreeEvent_ObjectClick">
      <xdr:nvCxnSpPr>
        <xdr:cNvPr id="54" name="PTObj_DBranchHLine_1_7">
          <a:extLst>
            <a:ext uri="{FF2B5EF4-FFF2-40B4-BE49-F238E27FC236}">
              <a16:creationId xmlns:a16="http://schemas.microsoft.com/office/drawing/2014/main" id="{AF90BB1A-EBBD-4401-A838-F868FA617647}"/>
            </a:ext>
          </a:extLst>
        </xdr:cNvPr>
        <xdr:cNvCxnSpPr/>
      </xdr:nvCxnSpPr>
      <xdr:spPr>
        <a:xfrm>
          <a:off x="5005197" y="7043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34</xdr:row>
      <xdr:rowOff>180339</xdr:rowOff>
    </xdr:from>
    <xdr:to>
      <xdr:col>3</xdr:col>
      <xdr:colOff>242697</xdr:colOff>
      <xdr:row>38</xdr:row>
      <xdr:rowOff>185420</xdr:rowOff>
    </xdr:to>
    <xdr:cxnSp macro="_xll.PtreeEvent_ObjectClick">
      <xdr:nvCxnSpPr>
        <xdr:cNvPr id="53" name="PTObj_DBranchDLine_1_7">
          <a:extLst>
            <a:ext uri="{FF2B5EF4-FFF2-40B4-BE49-F238E27FC236}">
              <a16:creationId xmlns:a16="http://schemas.microsoft.com/office/drawing/2014/main" id="{2CD2B496-5289-4F99-8118-5AC5599553B8}"/>
            </a:ext>
          </a:extLst>
        </xdr:cNvPr>
        <xdr:cNvCxnSpPr/>
      </xdr:nvCxnSpPr>
      <xdr:spPr>
        <a:xfrm>
          <a:off x="4852797" y="6657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32</xdr:row>
      <xdr:rowOff>185420</xdr:rowOff>
    </xdr:from>
    <xdr:to>
      <xdr:col>5</xdr:col>
      <xdr:colOff>127</xdr:colOff>
      <xdr:row>32</xdr:row>
      <xdr:rowOff>185420</xdr:rowOff>
    </xdr:to>
    <xdr:cxnSp macro="_xll.PtreeEvent_ObjectClick">
      <xdr:nvCxnSpPr>
        <xdr:cNvPr id="50" name="PTObj_DBranchHLine_1_9">
          <a:extLst>
            <a:ext uri="{FF2B5EF4-FFF2-40B4-BE49-F238E27FC236}">
              <a16:creationId xmlns:a16="http://schemas.microsoft.com/office/drawing/2014/main" id="{D5BC2AFA-DA79-4FA1-B90D-A52E2E81AFAE}"/>
            </a:ext>
          </a:extLst>
        </xdr:cNvPr>
        <xdr:cNvCxnSpPr/>
      </xdr:nvCxnSpPr>
      <xdr:spPr>
        <a:xfrm>
          <a:off x="6538722" y="6281420"/>
          <a:ext cx="1157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30</xdr:row>
      <xdr:rowOff>180340</xdr:rowOff>
    </xdr:from>
    <xdr:to>
      <xdr:col>4</xdr:col>
      <xdr:colOff>242697</xdr:colOff>
      <xdr:row>32</xdr:row>
      <xdr:rowOff>185420</xdr:rowOff>
    </xdr:to>
    <xdr:cxnSp macro="_xll.PtreeEvent_ObjectClick">
      <xdr:nvCxnSpPr>
        <xdr:cNvPr id="49" name="PTObj_DBranchDLine_1_9">
          <a:extLst>
            <a:ext uri="{FF2B5EF4-FFF2-40B4-BE49-F238E27FC236}">
              <a16:creationId xmlns:a16="http://schemas.microsoft.com/office/drawing/2014/main" id="{96B99625-A3B3-424D-9EE4-94DDF0631AE2}"/>
            </a:ext>
          </a:extLst>
        </xdr:cNvPr>
        <xdr:cNvCxnSpPr/>
      </xdr:nvCxnSpPr>
      <xdr:spPr>
        <a:xfrm>
          <a:off x="6386322" y="58953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28</xdr:row>
      <xdr:rowOff>185420</xdr:rowOff>
    </xdr:from>
    <xdr:to>
      <xdr:col>5</xdr:col>
      <xdr:colOff>127</xdr:colOff>
      <xdr:row>28</xdr:row>
      <xdr:rowOff>185420</xdr:rowOff>
    </xdr:to>
    <xdr:cxnSp macro="_xll.PtreeEvent_ObjectClick">
      <xdr:nvCxnSpPr>
        <xdr:cNvPr id="46" name="PTObj_DBranchHLine_1_8">
          <a:extLst>
            <a:ext uri="{FF2B5EF4-FFF2-40B4-BE49-F238E27FC236}">
              <a16:creationId xmlns:a16="http://schemas.microsoft.com/office/drawing/2014/main" id="{EB113881-643A-4C6C-82AA-DED3FC6F7C5F}"/>
            </a:ext>
          </a:extLst>
        </xdr:cNvPr>
        <xdr:cNvCxnSpPr/>
      </xdr:nvCxnSpPr>
      <xdr:spPr>
        <a:xfrm>
          <a:off x="6538722" y="5519420"/>
          <a:ext cx="1148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28</xdr:row>
      <xdr:rowOff>185420</xdr:rowOff>
    </xdr:from>
    <xdr:to>
      <xdr:col>4</xdr:col>
      <xdr:colOff>242697</xdr:colOff>
      <xdr:row>30</xdr:row>
      <xdr:rowOff>180340</xdr:rowOff>
    </xdr:to>
    <xdr:cxnSp macro="_xll.PtreeEvent_ObjectClick">
      <xdr:nvCxnSpPr>
        <xdr:cNvPr id="45" name="PTObj_DBranchDLine_1_8">
          <a:extLst>
            <a:ext uri="{FF2B5EF4-FFF2-40B4-BE49-F238E27FC236}">
              <a16:creationId xmlns:a16="http://schemas.microsoft.com/office/drawing/2014/main" id="{0B2F214D-DD02-4FF1-A8AD-7EBD71F983A7}"/>
            </a:ext>
          </a:extLst>
        </xdr:cNvPr>
        <xdr:cNvCxnSpPr/>
      </xdr:nvCxnSpPr>
      <xdr:spPr>
        <a:xfrm flipV="1">
          <a:off x="6386322" y="5519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30</xdr:row>
      <xdr:rowOff>185420</xdr:rowOff>
    </xdr:from>
    <xdr:to>
      <xdr:col>4</xdr:col>
      <xdr:colOff>127</xdr:colOff>
      <xdr:row>30</xdr:row>
      <xdr:rowOff>185420</xdr:rowOff>
    </xdr:to>
    <xdr:cxnSp macro="_xll.PtreeEvent_ObjectClick">
      <xdr:nvCxnSpPr>
        <xdr:cNvPr id="42" name="PTObj_DBranchHLine_1_6">
          <a:extLst>
            <a:ext uri="{FF2B5EF4-FFF2-40B4-BE49-F238E27FC236}">
              <a16:creationId xmlns:a16="http://schemas.microsoft.com/office/drawing/2014/main" id="{A2FEC342-37CC-4729-A523-8550E71A31FF}"/>
            </a:ext>
          </a:extLst>
        </xdr:cNvPr>
        <xdr:cNvCxnSpPr/>
      </xdr:nvCxnSpPr>
      <xdr:spPr>
        <a:xfrm>
          <a:off x="5005197" y="5519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30</xdr:row>
      <xdr:rowOff>185420</xdr:rowOff>
    </xdr:from>
    <xdr:to>
      <xdr:col>3</xdr:col>
      <xdr:colOff>242697</xdr:colOff>
      <xdr:row>34</xdr:row>
      <xdr:rowOff>180340</xdr:rowOff>
    </xdr:to>
    <xdr:cxnSp macro="_xll.PtreeEvent_ObjectClick">
      <xdr:nvCxnSpPr>
        <xdr:cNvPr id="41" name="PTObj_DBranchDLine_1_6">
          <a:extLst>
            <a:ext uri="{FF2B5EF4-FFF2-40B4-BE49-F238E27FC236}">
              <a16:creationId xmlns:a16="http://schemas.microsoft.com/office/drawing/2014/main" id="{66FF140A-AA8C-4EA9-B28E-207A94CA793F}"/>
            </a:ext>
          </a:extLst>
        </xdr:cNvPr>
        <xdr:cNvCxnSpPr/>
      </xdr:nvCxnSpPr>
      <xdr:spPr>
        <a:xfrm flipV="1">
          <a:off x="4852797" y="5519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34</xdr:row>
      <xdr:rowOff>185420</xdr:rowOff>
    </xdr:from>
    <xdr:to>
      <xdr:col>3</xdr:col>
      <xdr:colOff>127</xdr:colOff>
      <xdr:row>34</xdr:row>
      <xdr:rowOff>185420</xdr:rowOff>
    </xdr:to>
    <xdr:cxnSp macro="_xll.PtreeEvent_ObjectClick">
      <xdr:nvCxnSpPr>
        <xdr:cNvPr id="30" name="PTObj_DBranchHLine_1_4">
          <a:extLst>
            <a:ext uri="{FF2B5EF4-FFF2-40B4-BE49-F238E27FC236}">
              <a16:creationId xmlns:a16="http://schemas.microsoft.com/office/drawing/2014/main" id="{A09C65B8-84B6-4331-84BA-71E5E69236E9}"/>
            </a:ext>
          </a:extLst>
        </xdr:cNvPr>
        <xdr:cNvCxnSpPr/>
      </xdr:nvCxnSpPr>
      <xdr:spPr>
        <a:xfrm>
          <a:off x="3471672" y="5519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34</xdr:row>
      <xdr:rowOff>185420</xdr:rowOff>
    </xdr:from>
    <xdr:to>
      <xdr:col>2</xdr:col>
      <xdr:colOff>242697</xdr:colOff>
      <xdr:row>42</xdr:row>
      <xdr:rowOff>180340</xdr:rowOff>
    </xdr:to>
    <xdr:cxnSp macro="_xll.PtreeEvent_ObjectClick">
      <xdr:nvCxnSpPr>
        <xdr:cNvPr id="29" name="PTObj_DBranchDLine_1_4">
          <a:extLst>
            <a:ext uri="{FF2B5EF4-FFF2-40B4-BE49-F238E27FC236}">
              <a16:creationId xmlns:a16="http://schemas.microsoft.com/office/drawing/2014/main" id="{C27D1E05-5D8D-4419-82AC-A390CBDD25A6}"/>
            </a:ext>
          </a:extLst>
        </xdr:cNvPr>
        <xdr:cNvCxnSpPr/>
      </xdr:nvCxnSpPr>
      <xdr:spPr>
        <a:xfrm flipV="1">
          <a:off x="3319272" y="5519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42</xdr:row>
      <xdr:rowOff>185420</xdr:rowOff>
    </xdr:from>
    <xdr:to>
      <xdr:col>2</xdr:col>
      <xdr:colOff>127</xdr:colOff>
      <xdr:row>42</xdr:row>
      <xdr:rowOff>185420</xdr:rowOff>
    </xdr:to>
    <xdr:cxnSp macro="_xll.PtreeEvent_ObjectClick">
      <xdr:nvCxnSpPr>
        <xdr:cNvPr id="18" name="PTObj_DBranchHLine_1_2">
          <a:extLst>
            <a:ext uri="{FF2B5EF4-FFF2-40B4-BE49-F238E27FC236}">
              <a16:creationId xmlns:a16="http://schemas.microsoft.com/office/drawing/2014/main" id="{3BAD83EA-5034-4372-AAD0-67F2CC8CF9E8}"/>
            </a:ext>
          </a:extLst>
        </xdr:cNvPr>
        <xdr:cNvCxnSpPr/>
      </xdr:nvCxnSpPr>
      <xdr:spPr>
        <a:xfrm>
          <a:off x="1938147" y="5519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42</xdr:row>
      <xdr:rowOff>185420</xdr:rowOff>
    </xdr:from>
    <xdr:to>
      <xdr:col>1</xdr:col>
      <xdr:colOff>242697</xdr:colOff>
      <xdr:row>58</xdr:row>
      <xdr:rowOff>180340</xdr:rowOff>
    </xdr:to>
    <xdr:cxnSp macro="_xll.PtreeEvent_ObjectClick">
      <xdr:nvCxnSpPr>
        <xdr:cNvPr id="17" name="PTObj_DBranchDLine_1_2">
          <a:extLst>
            <a:ext uri="{FF2B5EF4-FFF2-40B4-BE49-F238E27FC236}">
              <a16:creationId xmlns:a16="http://schemas.microsoft.com/office/drawing/2014/main" id="{C5FE7210-A934-42AF-9A1B-2515F36654C5}"/>
            </a:ext>
          </a:extLst>
        </xdr:cNvPr>
        <xdr:cNvCxnSpPr/>
      </xdr:nvCxnSpPr>
      <xdr:spPr>
        <a:xfrm flipV="1">
          <a:off x="1785747" y="5519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58</xdr:row>
      <xdr:rowOff>185420</xdr:rowOff>
    </xdr:from>
    <xdr:to>
      <xdr:col>1</xdr:col>
      <xdr:colOff>127</xdr:colOff>
      <xdr:row>58</xdr:row>
      <xdr:rowOff>185420</xdr:rowOff>
    </xdr:to>
    <xdr:cxnSp macro="_xll.PtreeEvent_ObjectClick">
      <xdr:nvCxnSpPr>
        <xdr:cNvPr id="6" name="PTObj_DBranchHLine_1_1">
          <a:extLst>
            <a:ext uri="{FF2B5EF4-FFF2-40B4-BE49-F238E27FC236}">
              <a16:creationId xmlns:a16="http://schemas.microsoft.com/office/drawing/2014/main" id="{C04FEA9F-8E62-4DDE-BE42-E990E6806E38}"/>
            </a:ext>
          </a:extLst>
        </xdr:cNvPr>
        <xdr:cNvCxnSpPr/>
      </xdr:nvCxnSpPr>
      <xdr:spPr>
        <a:xfrm>
          <a:off x="177800" y="5519420"/>
          <a:ext cx="148920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</xdr:colOff>
      <xdr:row>58</xdr:row>
      <xdr:rowOff>90170</xdr:rowOff>
    </xdr:from>
    <xdr:to>
      <xdr:col>1</xdr:col>
      <xdr:colOff>190627</xdr:colOff>
      <xdr:row>59</xdr:row>
      <xdr:rowOff>90170</xdr:rowOff>
    </xdr:to>
    <xdr:sp macro="_xll.PtreeEvent_ObjectClick" textlink="">
      <xdr:nvSpPr>
        <xdr:cNvPr id="5" name="PTObj_DNode_1_1">
          <a:extLst>
            <a:ext uri="{FF2B5EF4-FFF2-40B4-BE49-F238E27FC236}">
              <a16:creationId xmlns:a16="http://schemas.microsoft.com/office/drawing/2014/main" id="{BD7F951A-07CF-4F67-8E35-F6624D7F8CF6}"/>
            </a:ext>
          </a:extLst>
        </xdr:cNvPr>
        <xdr:cNvSpPr/>
      </xdr:nvSpPr>
      <xdr:spPr>
        <a:xfrm>
          <a:off x="1667002" y="54241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0</xdr:col>
      <xdr:colOff>215900</xdr:colOff>
      <xdr:row>58</xdr:row>
      <xdr:rowOff>95107</xdr:rowOff>
    </xdr:from>
    <xdr:ext cx="1043876" cy="180627"/>
    <xdr:sp macro="_xll.PtreeEvent_ObjectClick" textlink="">
      <xdr:nvSpPr>
        <xdr:cNvPr id="7" name="PTObj_DBranchName_1_1">
          <a:extLst>
            <a:ext uri="{FF2B5EF4-FFF2-40B4-BE49-F238E27FC236}">
              <a16:creationId xmlns:a16="http://schemas.microsoft.com/office/drawing/2014/main" id="{4EEDA4E0-45AA-4CFC-B1B0-65374F334BE0}"/>
            </a:ext>
          </a:extLst>
        </xdr:cNvPr>
        <xdr:cNvSpPr txBox="1"/>
      </xdr:nvSpPr>
      <xdr:spPr>
        <a:xfrm>
          <a:off x="215900" y="5429107"/>
          <a:ext cx="104387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Mandatory drug testing</a:t>
          </a:r>
        </a:p>
      </xdr:txBody>
    </xdr:sp>
    <xdr:clientData/>
  </xdr:oneCellAnchor>
  <xdr:twoCellAnchor editAs="oneCell">
    <xdr:from>
      <xdr:col>2</xdr:col>
      <xdr:colOff>127</xdr:colOff>
      <xdr:row>42</xdr:row>
      <xdr:rowOff>90170</xdr:rowOff>
    </xdr:from>
    <xdr:to>
      <xdr:col>2</xdr:col>
      <xdr:colOff>190627</xdr:colOff>
      <xdr:row>43</xdr:row>
      <xdr:rowOff>90170</xdr:rowOff>
    </xdr:to>
    <xdr:sp macro="_xll.PtreeEvent_ObjectClick" textlink="">
      <xdr:nvSpPr>
        <xdr:cNvPr id="16" name="PTObj_DNode_1_2">
          <a:extLst>
            <a:ext uri="{FF2B5EF4-FFF2-40B4-BE49-F238E27FC236}">
              <a16:creationId xmlns:a16="http://schemas.microsoft.com/office/drawing/2014/main" id="{DE178BC7-CB99-43EE-95C8-C728C52C324C}"/>
            </a:ext>
          </a:extLst>
        </xdr:cNvPr>
        <xdr:cNvSpPr/>
      </xdr:nvSpPr>
      <xdr:spPr>
        <a:xfrm>
          <a:off x="3229102" y="5424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1</xdr:col>
      <xdr:colOff>280797</xdr:colOff>
      <xdr:row>42</xdr:row>
      <xdr:rowOff>95107</xdr:rowOff>
    </xdr:from>
    <xdr:ext cx="193002" cy="180627"/>
    <xdr:sp macro="_xll.PtreeEvent_ObjectClick" textlink="">
      <xdr:nvSpPr>
        <xdr:cNvPr id="19" name="PTObj_DBranchName_1_2">
          <a:extLst>
            <a:ext uri="{FF2B5EF4-FFF2-40B4-BE49-F238E27FC236}">
              <a16:creationId xmlns:a16="http://schemas.microsoft.com/office/drawing/2014/main" id="{3229580F-9C3F-4EF7-A67F-A392CED859FD}"/>
            </a:ext>
          </a:extLst>
        </xdr:cNvPr>
        <xdr:cNvSpPr txBox="1"/>
      </xdr:nvSpPr>
      <xdr:spPr>
        <a:xfrm>
          <a:off x="1976247" y="5429107"/>
          <a:ext cx="19300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yes</a:t>
          </a:r>
        </a:p>
      </xdr:txBody>
    </xdr:sp>
    <xdr:clientData/>
  </xdr:oneCellAnchor>
  <xdr:twoCellAnchor editAs="oneCell">
    <xdr:from>
      <xdr:col>3</xdr:col>
      <xdr:colOff>127</xdr:colOff>
      <xdr:row>34</xdr:row>
      <xdr:rowOff>90170</xdr:rowOff>
    </xdr:from>
    <xdr:to>
      <xdr:col>3</xdr:col>
      <xdr:colOff>190627</xdr:colOff>
      <xdr:row>35</xdr:row>
      <xdr:rowOff>90170</xdr:rowOff>
    </xdr:to>
    <xdr:sp macro="_xll.PtreeEvent_ObjectClick" textlink="">
      <xdr:nvSpPr>
        <xdr:cNvPr id="28" name="PTObj_DNode_1_4">
          <a:extLst>
            <a:ext uri="{FF2B5EF4-FFF2-40B4-BE49-F238E27FC236}">
              <a16:creationId xmlns:a16="http://schemas.microsoft.com/office/drawing/2014/main" id="{4065E44B-F6EC-4F41-BAA2-05C0EA6244EC}"/>
            </a:ext>
          </a:extLst>
        </xdr:cNvPr>
        <xdr:cNvSpPr/>
      </xdr:nvSpPr>
      <xdr:spPr>
        <a:xfrm>
          <a:off x="4762627" y="5424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34</xdr:row>
      <xdr:rowOff>95107</xdr:rowOff>
    </xdr:from>
    <xdr:ext cx="382412" cy="180627"/>
    <xdr:sp macro="_xll.PtreeEvent_ObjectClick" textlink="">
      <xdr:nvSpPr>
        <xdr:cNvPr id="31" name="PTObj_DBranchName_1_4">
          <a:extLst>
            <a:ext uri="{FF2B5EF4-FFF2-40B4-BE49-F238E27FC236}">
              <a16:creationId xmlns:a16="http://schemas.microsoft.com/office/drawing/2014/main" id="{1884A2E8-7691-44C0-A1BD-EC7CC1CCDBB8}"/>
            </a:ext>
          </a:extLst>
        </xdr:cNvPr>
        <xdr:cNvSpPr txBox="1"/>
      </xdr:nvSpPr>
      <xdr:spPr>
        <a:xfrm>
          <a:off x="3509772" y="5429107"/>
          <a:ext cx="38241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positive</a:t>
          </a:r>
        </a:p>
      </xdr:txBody>
    </xdr:sp>
    <xdr:clientData/>
  </xdr:oneCellAnchor>
  <xdr:twoCellAnchor editAs="oneCell">
    <xdr:from>
      <xdr:col>4</xdr:col>
      <xdr:colOff>127</xdr:colOff>
      <xdr:row>30</xdr:row>
      <xdr:rowOff>90170</xdr:rowOff>
    </xdr:from>
    <xdr:to>
      <xdr:col>4</xdr:col>
      <xdr:colOff>190627</xdr:colOff>
      <xdr:row>31</xdr:row>
      <xdr:rowOff>90170</xdr:rowOff>
    </xdr:to>
    <xdr:sp macro="_xll.PtreeEvent_ObjectClick" textlink="">
      <xdr:nvSpPr>
        <xdr:cNvPr id="40" name="PTObj_DNode_1_6">
          <a:extLst>
            <a:ext uri="{FF2B5EF4-FFF2-40B4-BE49-F238E27FC236}">
              <a16:creationId xmlns:a16="http://schemas.microsoft.com/office/drawing/2014/main" id="{803A6BB3-D3A8-4CDC-BC0C-CC68E902025D}"/>
            </a:ext>
          </a:extLst>
        </xdr:cNvPr>
        <xdr:cNvSpPr/>
      </xdr:nvSpPr>
      <xdr:spPr>
        <a:xfrm>
          <a:off x="6296152" y="54241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30</xdr:row>
      <xdr:rowOff>95107</xdr:rowOff>
    </xdr:from>
    <xdr:ext cx="451406" cy="180627"/>
    <xdr:sp macro="_xll.PtreeEvent_ObjectClick" textlink="">
      <xdr:nvSpPr>
        <xdr:cNvPr id="43" name="PTObj_DBranchName_1_6">
          <a:extLst>
            <a:ext uri="{FF2B5EF4-FFF2-40B4-BE49-F238E27FC236}">
              <a16:creationId xmlns:a16="http://schemas.microsoft.com/office/drawing/2014/main" id="{D5BAAEBF-4801-4960-AD20-954A33DE515E}"/>
            </a:ext>
          </a:extLst>
        </xdr:cNvPr>
        <xdr:cNvSpPr txBox="1"/>
      </xdr:nvSpPr>
      <xdr:spPr>
        <a:xfrm>
          <a:off x="5043297" y="5429107"/>
          <a:ext cx="45140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drug user</a:t>
          </a:r>
        </a:p>
      </xdr:txBody>
    </xdr:sp>
    <xdr:clientData/>
  </xdr:oneCellAnchor>
  <xdr:twoCellAnchor editAs="oneCell">
    <xdr:from>
      <xdr:col>5</xdr:col>
      <xdr:colOff>127</xdr:colOff>
      <xdr:row>28</xdr:row>
      <xdr:rowOff>90170</xdr:rowOff>
    </xdr:from>
    <xdr:to>
      <xdr:col>5</xdr:col>
      <xdr:colOff>190627</xdr:colOff>
      <xdr:row>29</xdr:row>
      <xdr:rowOff>90170</xdr:rowOff>
    </xdr:to>
    <xdr:sp macro="_xll.PtreeEvent_ObjectClick" textlink="">
      <xdr:nvSpPr>
        <xdr:cNvPr id="44" name="PTObj_DNode_1_8">
          <a:extLst>
            <a:ext uri="{FF2B5EF4-FFF2-40B4-BE49-F238E27FC236}">
              <a16:creationId xmlns:a16="http://schemas.microsoft.com/office/drawing/2014/main" id="{8D766EA5-E700-45E8-BDD2-9E64F2946E16}"/>
            </a:ext>
          </a:extLst>
        </xdr:cNvPr>
        <xdr:cNvSpPr/>
      </xdr:nvSpPr>
      <xdr:spPr>
        <a:xfrm rot="-5400000">
          <a:off x="7686802" y="5424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4</xdr:col>
      <xdr:colOff>280797</xdr:colOff>
      <xdr:row>28</xdr:row>
      <xdr:rowOff>95107</xdr:rowOff>
    </xdr:from>
    <xdr:ext cx="214226" cy="180627"/>
    <xdr:sp macro="_xll.PtreeEvent_ObjectClick" textlink="">
      <xdr:nvSpPr>
        <xdr:cNvPr id="47" name="PTObj_DBranchName_1_8">
          <a:extLst>
            <a:ext uri="{FF2B5EF4-FFF2-40B4-BE49-F238E27FC236}">
              <a16:creationId xmlns:a16="http://schemas.microsoft.com/office/drawing/2014/main" id="{8977679E-6EB4-4B63-9B1C-B868BA0A30E8}"/>
            </a:ext>
          </a:extLst>
        </xdr:cNvPr>
        <xdr:cNvSpPr txBox="1"/>
      </xdr:nvSpPr>
      <xdr:spPr>
        <a:xfrm>
          <a:off x="6576822" y="5429107"/>
          <a:ext cx="21422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Ban</a:t>
          </a:r>
        </a:p>
      </xdr:txBody>
    </xdr:sp>
    <xdr:clientData/>
  </xdr:oneCellAnchor>
  <xdr:twoCellAnchor editAs="oneCell">
    <xdr:from>
      <xdr:col>5</xdr:col>
      <xdr:colOff>127</xdr:colOff>
      <xdr:row>32</xdr:row>
      <xdr:rowOff>90170</xdr:rowOff>
    </xdr:from>
    <xdr:to>
      <xdr:col>5</xdr:col>
      <xdr:colOff>190627</xdr:colOff>
      <xdr:row>33</xdr:row>
      <xdr:rowOff>90170</xdr:rowOff>
    </xdr:to>
    <xdr:sp macro="_xll.PtreeEvent_ObjectClick" textlink="">
      <xdr:nvSpPr>
        <xdr:cNvPr id="48" name="PTObj_DNode_1_9">
          <a:extLst>
            <a:ext uri="{FF2B5EF4-FFF2-40B4-BE49-F238E27FC236}">
              <a16:creationId xmlns:a16="http://schemas.microsoft.com/office/drawing/2014/main" id="{B7C646E0-7F35-4B2E-BC50-9284B4ABDA3D}"/>
            </a:ext>
          </a:extLst>
        </xdr:cNvPr>
        <xdr:cNvSpPr/>
      </xdr:nvSpPr>
      <xdr:spPr>
        <a:xfrm rot="-5400000">
          <a:off x="7696327" y="6186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4</xdr:col>
      <xdr:colOff>280797</xdr:colOff>
      <xdr:row>32</xdr:row>
      <xdr:rowOff>95107</xdr:rowOff>
    </xdr:from>
    <xdr:ext cx="343619" cy="180627"/>
    <xdr:sp macro="_xll.PtreeEvent_ObjectClick" textlink="">
      <xdr:nvSpPr>
        <xdr:cNvPr id="51" name="PTObj_DBranchName_1_9">
          <a:extLst>
            <a:ext uri="{FF2B5EF4-FFF2-40B4-BE49-F238E27FC236}">
              <a16:creationId xmlns:a16="http://schemas.microsoft.com/office/drawing/2014/main" id="{6114F2FC-FF8A-4A0E-AE20-AFA7195B8380}"/>
            </a:ext>
          </a:extLst>
        </xdr:cNvPr>
        <xdr:cNvSpPr txBox="1"/>
      </xdr:nvSpPr>
      <xdr:spPr>
        <a:xfrm>
          <a:off x="6576822" y="6191107"/>
          <a:ext cx="3436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no ban</a:t>
          </a:r>
        </a:p>
      </xdr:txBody>
    </xdr:sp>
    <xdr:clientData/>
  </xdr:oneCellAnchor>
  <xdr:twoCellAnchor editAs="oneCell">
    <xdr:from>
      <xdr:col>4</xdr:col>
      <xdr:colOff>127</xdr:colOff>
      <xdr:row>38</xdr:row>
      <xdr:rowOff>90170</xdr:rowOff>
    </xdr:from>
    <xdr:to>
      <xdr:col>4</xdr:col>
      <xdr:colOff>190627</xdr:colOff>
      <xdr:row>39</xdr:row>
      <xdr:rowOff>90170</xdr:rowOff>
    </xdr:to>
    <xdr:sp macro="_xll.PtreeEvent_ObjectClick" textlink="">
      <xdr:nvSpPr>
        <xdr:cNvPr id="52" name="PTObj_DNode_1_7">
          <a:extLst>
            <a:ext uri="{FF2B5EF4-FFF2-40B4-BE49-F238E27FC236}">
              <a16:creationId xmlns:a16="http://schemas.microsoft.com/office/drawing/2014/main" id="{9385B869-90E0-45E4-A675-857AD9ECEB8A}"/>
            </a:ext>
          </a:extLst>
        </xdr:cNvPr>
        <xdr:cNvSpPr/>
      </xdr:nvSpPr>
      <xdr:spPr>
        <a:xfrm>
          <a:off x="6296152" y="69481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38</xdr:row>
      <xdr:rowOff>95107</xdr:rowOff>
    </xdr:from>
    <xdr:ext cx="617028" cy="180627"/>
    <xdr:sp macro="_xll.PtreeEvent_ObjectClick" textlink="">
      <xdr:nvSpPr>
        <xdr:cNvPr id="55" name="PTObj_DBranchName_1_7">
          <a:extLst>
            <a:ext uri="{FF2B5EF4-FFF2-40B4-BE49-F238E27FC236}">
              <a16:creationId xmlns:a16="http://schemas.microsoft.com/office/drawing/2014/main" id="{DE02116F-72F0-4B26-A55E-37E0FA2461EB}"/>
            </a:ext>
          </a:extLst>
        </xdr:cNvPr>
        <xdr:cNvSpPr txBox="1"/>
      </xdr:nvSpPr>
      <xdr:spPr>
        <a:xfrm>
          <a:off x="5043297" y="6953107"/>
          <a:ext cx="61702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not drug user</a:t>
          </a:r>
        </a:p>
      </xdr:txBody>
    </xdr:sp>
    <xdr:clientData/>
  </xdr:oneCellAnchor>
  <xdr:twoCellAnchor editAs="oneCell">
    <xdr:from>
      <xdr:col>5</xdr:col>
      <xdr:colOff>127</xdr:colOff>
      <xdr:row>36</xdr:row>
      <xdr:rowOff>90170</xdr:rowOff>
    </xdr:from>
    <xdr:to>
      <xdr:col>5</xdr:col>
      <xdr:colOff>190627</xdr:colOff>
      <xdr:row>37</xdr:row>
      <xdr:rowOff>90170</xdr:rowOff>
    </xdr:to>
    <xdr:sp macro="_xll.PtreeEvent_ObjectClick" textlink="">
      <xdr:nvSpPr>
        <xdr:cNvPr id="56" name="PTObj_DNode_1_10">
          <a:extLst>
            <a:ext uri="{FF2B5EF4-FFF2-40B4-BE49-F238E27FC236}">
              <a16:creationId xmlns:a16="http://schemas.microsoft.com/office/drawing/2014/main" id="{73AD76BA-B64F-4494-A814-0BBD06206F70}"/>
            </a:ext>
          </a:extLst>
        </xdr:cNvPr>
        <xdr:cNvSpPr/>
      </xdr:nvSpPr>
      <xdr:spPr>
        <a:xfrm rot="-5400000">
          <a:off x="7829677" y="6948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4</xdr:col>
      <xdr:colOff>280797</xdr:colOff>
      <xdr:row>36</xdr:row>
      <xdr:rowOff>95107</xdr:rowOff>
    </xdr:from>
    <xdr:ext cx="214226" cy="180627"/>
    <xdr:sp macro="_xll.PtreeEvent_ObjectClick" textlink="">
      <xdr:nvSpPr>
        <xdr:cNvPr id="59" name="PTObj_DBranchName_1_10">
          <a:extLst>
            <a:ext uri="{FF2B5EF4-FFF2-40B4-BE49-F238E27FC236}">
              <a16:creationId xmlns:a16="http://schemas.microsoft.com/office/drawing/2014/main" id="{62879E07-87C2-4D45-9D7F-9B8663440769}"/>
            </a:ext>
          </a:extLst>
        </xdr:cNvPr>
        <xdr:cNvSpPr txBox="1"/>
      </xdr:nvSpPr>
      <xdr:spPr>
        <a:xfrm>
          <a:off x="6576822" y="6953107"/>
          <a:ext cx="21422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Ban</a:t>
          </a:r>
        </a:p>
      </xdr:txBody>
    </xdr:sp>
    <xdr:clientData/>
  </xdr:oneCellAnchor>
  <xdr:twoCellAnchor editAs="oneCell">
    <xdr:from>
      <xdr:col>5</xdr:col>
      <xdr:colOff>127</xdr:colOff>
      <xdr:row>40</xdr:row>
      <xdr:rowOff>90170</xdr:rowOff>
    </xdr:from>
    <xdr:to>
      <xdr:col>5</xdr:col>
      <xdr:colOff>190627</xdr:colOff>
      <xdr:row>41</xdr:row>
      <xdr:rowOff>90170</xdr:rowOff>
    </xdr:to>
    <xdr:sp macro="_xll.PtreeEvent_ObjectClick" textlink="">
      <xdr:nvSpPr>
        <xdr:cNvPr id="60" name="PTObj_DNode_1_11">
          <a:extLst>
            <a:ext uri="{FF2B5EF4-FFF2-40B4-BE49-F238E27FC236}">
              <a16:creationId xmlns:a16="http://schemas.microsoft.com/office/drawing/2014/main" id="{1AF57595-3441-4745-9B7D-EC5AFEBC2EE6}"/>
            </a:ext>
          </a:extLst>
        </xdr:cNvPr>
        <xdr:cNvSpPr/>
      </xdr:nvSpPr>
      <xdr:spPr>
        <a:xfrm rot="-5400000">
          <a:off x="7829677" y="7710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4</xdr:col>
      <xdr:colOff>280797</xdr:colOff>
      <xdr:row>40</xdr:row>
      <xdr:rowOff>95107</xdr:rowOff>
    </xdr:from>
    <xdr:ext cx="343619" cy="180627"/>
    <xdr:sp macro="_xll.PtreeEvent_ObjectClick" textlink="">
      <xdr:nvSpPr>
        <xdr:cNvPr id="63" name="PTObj_DBranchName_1_11">
          <a:extLst>
            <a:ext uri="{FF2B5EF4-FFF2-40B4-BE49-F238E27FC236}">
              <a16:creationId xmlns:a16="http://schemas.microsoft.com/office/drawing/2014/main" id="{ABCCB063-731E-46EE-A2C5-ADAE6CF21CD3}"/>
            </a:ext>
          </a:extLst>
        </xdr:cNvPr>
        <xdr:cNvSpPr txBox="1"/>
      </xdr:nvSpPr>
      <xdr:spPr>
        <a:xfrm>
          <a:off x="6576822" y="7715107"/>
          <a:ext cx="3436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no ban</a:t>
          </a:r>
        </a:p>
      </xdr:txBody>
    </xdr:sp>
    <xdr:clientData/>
  </xdr:oneCellAnchor>
  <xdr:twoCellAnchor editAs="oneCell">
    <xdr:from>
      <xdr:col>3</xdr:col>
      <xdr:colOff>127</xdr:colOff>
      <xdr:row>50</xdr:row>
      <xdr:rowOff>90170</xdr:rowOff>
    </xdr:from>
    <xdr:to>
      <xdr:col>3</xdr:col>
      <xdr:colOff>190627</xdr:colOff>
      <xdr:row>51</xdr:row>
      <xdr:rowOff>90170</xdr:rowOff>
    </xdr:to>
    <xdr:sp macro="_xll.PtreeEvent_ObjectClick" textlink="">
      <xdr:nvSpPr>
        <xdr:cNvPr id="64" name="PTObj_DNode_1_5">
          <a:extLst>
            <a:ext uri="{FF2B5EF4-FFF2-40B4-BE49-F238E27FC236}">
              <a16:creationId xmlns:a16="http://schemas.microsoft.com/office/drawing/2014/main" id="{C4585E6F-9083-4312-8DC8-0B80A037186D}"/>
            </a:ext>
          </a:extLst>
        </xdr:cNvPr>
        <xdr:cNvSpPr/>
      </xdr:nvSpPr>
      <xdr:spPr>
        <a:xfrm>
          <a:off x="4762627" y="8472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50</xdr:row>
      <xdr:rowOff>95107</xdr:rowOff>
    </xdr:from>
    <xdr:ext cx="413062" cy="180627"/>
    <xdr:sp macro="_xll.PtreeEvent_ObjectClick" textlink="">
      <xdr:nvSpPr>
        <xdr:cNvPr id="67" name="PTObj_DBranchName_1_5">
          <a:extLst>
            <a:ext uri="{FF2B5EF4-FFF2-40B4-BE49-F238E27FC236}">
              <a16:creationId xmlns:a16="http://schemas.microsoft.com/office/drawing/2014/main" id="{6F4A05C9-B9B2-49D9-A567-05407DE36826}"/>
            </a:ext>
          </a:extLst>
        </xdr:cNvPr>
        <xdr:cNvSpPr txBox="1"/>
      </xdr:nvSpPr>
      <xdr:spPr>
        <a:xfrm>
          <a:off x="3509772" y="8477107"/>
          <a:ext cx="41306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negative</a:t>
          </a:r>
        </a:p>
      </xdr:txBody>
    </xdr:sp>
    <xdr:clientData/>
  </xdr:oneCellAnchor>
  <xdr:twoCellAnchor editAs="oneCell">
    <xdr:from>
      <xdr:col>4</xdr:col>
      <xdr:colOff>127</xdr:colOff>
      <xdr:row>46</xdr:row>
      <xdr:rowOff>90170</xdr:rowOff>
    </xdr:from>
    <xdr:to>
      <xdr:col>4</xdr:col>
      <xdr:colOff>190627</xdr:colOff>
      <xdr:row>47</xdr:row>
      <xdr:rowOff>90170</xdr:rowOff>
    </xdr:to>
    <xdr:sp macro="_xll.PtreeEvent_ObjectClick" textlink="">
      <xdr:nvSpPr>
        <xdr:cNvPr id="76" name="PTObj_DNode_1_12">
          <a:extLst>
            <a:ext uri="{FF2B5EF4-FFF2-40B4-BE49-F238E27FC236}">
              <a16:creationId xmlns:a16="http://schemas.microsoft.com/office/drawing/2014/main" id="{AF4F95F4-A47A-4BC6-8977-F646E8940680}"/>
            </a:ext>
          </a:extLst>
        </xdr:cNvPr>
        <xdr:cNvSpPr/>
      </xdr:nvSpPr>
      <xdr:spPr>
        <a:xfrm>
          <a:off x="6305677" y="84721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46</xdr:row>
      <xdr:rowOff>95107</xdr:rowOff>
    </xdr:from>
    <xdr:ext cx="451406" cy="180627"/>
    <xdr:sp macro="_xll.PtreeEvent_ObjectClick" textlink="">
      <xdr:nvSpPr>
        <xdr:cNvPr id="79" name="PTObj_DBranchName_1_12">
          <a:extLst>
            <a:ext uri="{FF2B5EF4-FFF2-40B4-BE49-F238E27FC236}">
              <a16:creationId xmlns:a16="http://schemas.microsoft.com/office/drawing/2014/main" id="{2657A4B5-C6EE-49E0-9597-ACB9D47D76DE}"/>
            </a:ext>
          </a:extLst>
        </xdr:cNvPr>
        <xdr:cNvSpPr txBox="1"/>
      </xdr:nvSpPr>
      <xdr:spPr>
        <a:xfrm>
          <a:off x="5043297" y="8477107"/>
          <a:ext cx="45140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drug user</a:t>
          </a:r>
        </a:p>
      </xdr:txBody>
    </xdr:sp>
    <xdr:clientData/>
  </xdr:oneCellAnchor>
  <xdr:twoCellAnchor editAs="oneCell">
    <xdr:from>
      <xdr:col>5</xdr:col>
      <xdr:colOff>127</xdr:colOff>
      <xdr:row>44</xdr:row>
      <xdr:rowOff>90170</xdr:rowOff>
    </xdr:from>
    <xdr:to>
      <xdr:col>5</xdr:col>
      <xdr:colOff>190627</xdr:colOff>
      <xdr:row>45</xdr:row>
      <xdr:rowOff>90170</xdr:rowOff>
    </xdr:to>
    <xdr:sp macro="_xll.PtreeEvent_ObjectClick" textlink="">
      <xdr:nvSpPr>
        <xdr:cNvPr id="80" name="PTObj_DNode_1_14">
          <a:extLst>
            <a:ext uri="{FF2B5EF4-FFF2-40B4-BE49-F238E27FC236}">
              <a16:creationId xmlns:a16="http://schemas.microsoft.com/office/drawing/2014/main" id="{B2BEC3F3-6FEA-4FD1-BCA5-A8D9D014C06D}"/>
            </a:ext>
          </a:extLst>
        </xdr:cNvPr>
        <xdr:cNvSpPr/>
      </xdr:nvSpPr>
      <xdr:spPr>
        <a:xfrm rot="-5400000">
          <a:off x="7848727" y="8472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4</xdr:col>
      <xdr:colOff>280797</xdr:colOff>
      <xdr:row>44</xdr:row>
      <xdr:rowOff>95107</xdr:rowOff>
    </xdr:from>
    <xdr:ext cx="214226" cy="180627"/>
    <xdr:sp macro="_xll.PtreeEvent_ObjectClick" textlink="">
      <xdr:nvSpPr>
        <xdr:cNvPr id="83" name="PTObj_DBranchName_1_14">
          <a:extLst>
            <a:ext uri="{FF2B5EF4-FFF2-40B4-BE49-F238E27FC236}">
              <a16:creationId xmlns:a16="http://schemas.microsoft.com/office/drawing/2014/main" id="{9E0FDF8B-E627-4802-A1A1-D139BC7A51B5}"/>
            </a:ext>
          </a:extLst>
        </xdr:cNvPr>
        <xdr:cNvSpPr txBox="1"/>
      </xdr:nvSpPr>
      <xdr:spPr>
        <a:xfrm>
          <a:off x="6586347" y="8477107"/>
          <a:ext cx="21422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Ban</a:t>
          </a:r>
        </a:p>
      </xdr:txBody>
    </xdr:sp>
    <xdr:clientData/>
  </xdr:oneCellAnchor>
  <xdr:twoCellAnchor editAs="oneCell">
    <xdr:from>
      <xdr:col>5</xdr:col>
      <xdr:colOff>127</xdr:colOff>
      <xdr:row>48</xdr:row>
      <xdr:rowOff>90170</xdr:rowOff>
    </xdr:from>
    <xdr:to>
      <xdr:col>5</xdr:col>
      <xdr:colOff>190627</xdr:colOff>
      <xdr:row>49</xdr:row>
      <xdr:rowOff>90170</xdr:rowOff>
    </xdr:to>
    <xdr:sp macro="_xll.PtreeEvent_ObjectClick" textlink="">
      <xdr:nvSpPr>
        <xdr:cNvPr id="84" name="PTObj_DNode_1_15">
          <a:extLst>
            <a:ext uri="{FF2B5EF4-FFF2-40B4-BE49-F238E27FC236}">
              <a16:creationId xmlns:a16="http://schemas.microsoft.com/office/drawing/2014/main" id="{95D56FA6-FA2D-4019-86AA-3FCA96220C63}"/>
            </a:ext>
          </a:extLst>
        </xdr:cNvPr>
        <xdr:cNvSpPr/>
      </xdr:nvSpPr>
      <xdr:spPr>
        <a:xfrm rot="-5400000">
          <a:off x="7848727" y="9234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4</xdr:col>
      <xdr:colOff>280797</xdr:colOff>
      <xdr:row>48</xdr:row>
      <xdr:rowOff>95107</xdr:rowOff>
    </xdr:from>
    <xdr:ext cx="343619" cy="180627"/>
    <xdr:sp macro="_xll.PtreeEvent_ObjectClick" textlink="">
      <xdr:nvSpPr>
        <xdr:cNvPr id="87" name="PTObj_DBranchName_1_15">
          <a:extLst>
            <a:ext uri="{FF2B5EF4-FFF2-40B4-BE49-F238E27FC236}">
              <a16:creationId xmlns:a16="http://schemas.microsoft.com/office/drawing/2014/main" id="{89ED4AF6-33B9-43C2-B065-F72C4A78E15F}"/>
            </a:ext>
          </a:extLst>
        </xdr:cNvPr>
        <xdr:cNvSpPr txBox="1"/>
      </xdr:nvSpPr>
      <xdr:spPr>
        <a:xfrm>
          <a:off x="6586347" y="9239107"/>
          <a:ext cx="3436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no ban</a:t>
          </a:r>
        </a:p>
      </xdr:txBody>
    </xdr:sp>
    <xdr:clientData/>
  </xdr:oneCellAnchor>
  <xdr:twoCellAnchor editAs="oneCell">
    <xdr:from>
      <xdr:col>4</xdr:col>
      <xdr:colOff>127</xdr:colOff>
      <xdr:row>54</xdr:row>
      <xdr:rowOff>90170</xdr:rowOff>
    </xdr:from>
    <xdr:to>
      <xdr:col>4</xdr:col>
      <xdr:colOff>190627</xdr:colOff>
      <xdr:row>55</xdr:row>
      <xdr:rowOff>90170</xdr:rowOff>
    </xdr:to>
    <xdr:sp macro="_xll.PtreeEvent_ObjectClick" textlink="">
      <xdr:nvSpPr>
        <xdr:cNvPr id="88" name="PTObj_DNode_1_13">
          <a:extLst>
            <a:ext uri="{FF2B5EF4-FFF2-40B4-BE49-F238E27FC236}">
              <a16:creationId xmlns:a16="http://schemas.microsoft.com/office/drawing/2014/main" id="{EC72586E-62B0-4950-8F48-ED2183B12920}"/>
            </a:ext>
          </a:extLst>
        </xdr:cNvPr>
        <xdr:cNvSpPr/>
      </xdr:nvSpPr>
      <xdr:spPr>
        <a:xfrm>
          <a:off x="6305677" y="99961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54</xdr:row>
      <xdr:rowOff>95107</xdr:rowOff>
    </xdr:from>
    <xdr:ext cx="617028" cy="180627"/>
    <xdr:sp macro="_xll.PtreeEvent_ObjectClick" textlink="">
      <xdr:nvSpPr>
        <xdr:cNvPr id="91" name="PTObj_DBranchName_1_13">
          <a:extLst>
            <a:ext uri="{FF2B5EF4-FFF2-40B4-BE49-F238E27FC236}">
              <a16:creationId xmlns:a16="http://schemas.microsoft.com/office/drawing/2014/main" id="{34BE12AA-7E63-4D95-ABE6-B8472189DD85}"/>
            </a:ext>
          </a:extLst>
        </xdr:cNvPr>
        <xdr:cNvSpPr txBox="1"/>
      </xdr:nvSpPr>
      <xdr:spPr>
        <a:xfrm>
          <a:off x="5043297" y="10001107"/>
          <a:ext cx="61702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not drug user</a:t>
          </a:r>
        </a:p>
      </xdr:txBody>
    </xdr:sp>
    <xdr:clientData/>
  </xdr:oneCellAnchor>
  <xdr:twoCellAnchor editAs="oneCell">
    <xdr:from>
      <xdr:col>5</xdr:col>
      <xdr:colOff>127</xdr:colOff>
      <xdr:row>52</xdr:row>
      <xdr:rowOff>90170</xdr:rowOff>
    </xdr:from>
    <xdr:to>
      <xdr:col>5</xdr:col>
      <xdr:colOff>190627</xdr:colOff>
      <xdr:row>53</xdr:row>
      <xdr:rowOff>90170</xdr:rowOff>
    </xdr:to>
    <xdr:sp macro="_xll.PtreeEvent_ObjectClick" textlink="">
      <xdr:nvSpPr>
        <xdr:cNvPr id="92" name="PTObj_DNode_1_16">
          <a:extLst>
            <a:ext uri="{FF2B5EF4-FFF2-40B4-BE49-F238E27FC236}">
              <a16:creationId xmlns:a16="http://schemas.microsoft.com/office/drawing/2014/main" id="{BBB792CE-AF19-4E3C-AFAC-958E5E3E9E59}"/>
            </a:ext>
          </a:extLst>
        </xdr:cNvPr>
        <xdr:cNvSpPr/>
      </xdr:nvSpPr>
      <xdr:spPr>
        <a:xfrm rot="-5400000">
          <a:off x="7848727" y="9996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4</xdr:col>
      <xdr:colOff>280797</xdr:colOff>
      <xdr:row>52</xdr:row>
      <xdr:rowOff>95107</xdr:rowOff>
    </xdr:from>
    <xdr:ext cx="212366" cy="180627"/>
    <xdr:sp macro="_xll.PtreeEvent_ObjectClick" textlink="">
      <xdr:nvSpPr>
        <xdr:cNvPr id="95" name="PTObj_DBranchName_1_16">
          <a:extLst>
            <a:ext uri="{FF2B5EF4-FFF2-40B4-BE49-F238E27FC236}">
              <a16:creationId xmlns:a16="http://schemas.microsoft.com/office/drawing/2014/main" id="{9CD3B434-FA7F-4AD4-8863-2D86AF6B2004}"/>
            </a:ext>
          </a:extLst>
        </xdr:cNvPr>
        <xdr:cNvSpPr txBox="1"/>
      </xdr:nvSpPr>
      <xdr:spPr>
        <a:xfrm>
          <a:off x="6586347" y="10001107"/>
          <a:ext cx="21236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ban</a:t>
          </a:r>
        </a:p>
      </xdr:txBody>
    </xdr:sp>
    <xdr:clientData/>
  </xdr:oneCellAnchor>
  <xdr:twoCellAnchor editAs="oneCell">
    <xdr:from>
      <xdr:col>5</xdr:col>
      <xdr:colOff>127</xdr:colOff>
      <xdr:row>56</xdr:row>
      <xdr:rowOff>90170</xdr:rowOff>
    </xdr:from>
    <xdr:to>
      <xdr:col>5</xdr:col>
      <xdr:colOff>190627</xdr:colOff>
      <xdr:row>57</xdr:row>
      <xdr:rowOff>90170</xdr:rowOff>
    </xdr:to>
    <xdr:sp macro="_xll.PtreeEvent_ObjectClick" textlink="">
      <xdr:nvSpPr>
        <xdr:cNvPr id="96" name="PTObj_DNode_1_17">
          <a:extLst>
            <a:ext uri="{FF2B5EF4-FFF2-40B4-BE49-F238E27FC236}">
              <a16:creationId xmlns:a16="http://schemas.microsoft.com/office/drawing/2014/main" id="{1118772A-65A0-4BDB-BD6C-984F217118FF}"/>
            </a:ext>
          </a:extLst>
        </xdr:cNvPr>
        <xdr:cNvSpPr/>
      </xdr:nvSpPr>
      <xdr:spPr>
        <a:xfrm rot="-5400000">
          <a:off x="7848727" y="10758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4</xdr:col>
      <xdr:colOff>280797</xdr:colOff>
      <xdr:row>56</xdr:row>
      <xdr:rowOff>95107</xdr:rowOff>
    </xdr:from>
    <xdr:ext cx="343619" cy="180627"/>
    <xdr:sp macro="_xll.PtreeEvent_ObjectClick" textlink="">
      <xdr:nvSpPr>
        <xdr:cNvPr id="99" name="PTObj_DBranchName_1_17">
          <a:extLst>
            <a:ext uri="{FF2B5EF4-FFF2-40B4-BE49-F238E27FC236}">
              <a16:creationId xmlns:a16="http://schemas.microsoft.com/office/drawing/2014/main" id="{E1BE97E3-9A50-489B-A0DE-06CCC616F43F}"/>
            </a:ext>
          </a:extLst>
        </xdr:cNvPr>
        <xdr:cNvSpPr txBox="1"/>
      </xdr:nvSpPr>
      <xdr:spPr>
        <a:xfrm>
          <a:off x="6586347" y="10763107"/>
          <a:ext cx="3436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no ban</a:t>
          </a:r>
        </a:p>
      </xdr:txBody>
    </xdr:sp>
    <xdr:clientData/>
  </xdr:oneCellAnchor>
  <xdr:twoCellAnchor editAs="oneCell">
    <xdr:from>
      <xdr:col>2</xdr:col>
      <xdr:colOff>127</xdr:colOff>
      <xdr:row>66</xdr:row>
      <xdr:rowOff>90170</xdr:rowOff>
    </xdr:from>
    <xdr:to>
      <xdr:col>2</xdr:col>
      <xdr:colOff>190627</xdr:colOff>
      <xdr:row>67</xdr:row>
      <xdr:rowOff>90170</xdr:rowOff>
    </xdr:to>
    <xdr:sp macro="_xll.PtreeEvent_ObjectClick" textlink="">
      <xdr:nvSpPr>
        <xdr:cNvPr id="100" name="PTObj_DNode_1_3">
          <a:extLst>
            <a:ext uri="{FF2B5EF4-FFF2-40B4-BE49-F238E27FC236}">
              <a16:creationId xmlns:a16="http://schemas.microsoft.com/office/drawing/2014/main" id="{DEC633FC-10FA-48F4-B842-AD77575896DD}"/>
            </a:ext>
          </a:extLst>
        </xdr:cNvPr>
        <xdr:cNvSpPr/>
      </xdr:nvSpPr>
      <xdr:spPr>
        <a:xfrm>
          <a:off x="3229102" y="11520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1</xdr:col>
      <xdr:colOff>280797</xdr:colOff>
      <xdr:row>66</xdr:row>
      <xdr:rowOff>95107</xdr:rowOff>
    </xdr:from>
    <xdr:ext cx="163442" cy="180627"/>
    <xdr:sp macro="_xll.PtreeEvent_ObjectClick" textlink="">
      <xdr:nvSpPr>
        <xdr:cNvPr id="103" name="PTObj_DBranchName_1_3">
          <a:extLst>
            <a:ext uri="{FF2B5EF4-FFF2-40B4-BE49-F238E27FC236}">
              <a16:creationId xmlns:a16="http://schemas.microsoft.com/office/drawing/2014/main" id="{A71A0249-48F2-404C-BB06-5F6D102F48F8}"/>
            </a:ext>
          </a:extLst>
        </xdr:cNvPr>
        <xdr:cNvSpPr txBox="1"/>
      </xdr:nvSpPr>
      <xdr:spPr>
        <a:xfrm>
          <a:off x="1976247" y="11525107"/>
          <a:ext cx="16344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no</a:t>
          </a:r>
        </a:p>
      </xdr:txBody>
    </xdr:sp>
    <xdr:clientData/>
  </xdr:oneCellAnchor>
  <xdr:twoCellAnchor editAs="oneCell">
    <xdr:from>
      <xdr:col>3</xdr:col>
      <xdr:colOff>127</xdr:colOff>
      <xdr:row>62</xdr:row>
      <xdr:rowOff>90170</xdr:rowOff>
    </xdr:from>
    <xdr:to>
      <xdr:col>3</xdr:col>
      <xdr:colOff>190627</xdr:colOff>
      <xdr:row>63</xdr:row>
      <xdr:rowOff>90170</xdr:rowOff>
    </xdr:to>
    <xdr:sp macro="_xll.PtreeEvent_ObjectClick" textlink="">
      <xdr:nvSpPr>
        <xdr:cNvPr id="112" name="PTObj_DNode_1_18">
          <a:extLst>
            <a:ext uri="{FF2B5EF4-FFF2-40B4-BE49-F238E27FC236}">
              <a16:creationId xmlns:a16="http://schemas.microsoft.com/office/drawing/2014/main" id="{69B2C8C2-C1D7-424C-8887-1014229DC478}"/>
            </a:ext>
          </a:extLst>
        </xdr:cNvPr>
        <xdr:cNvSpPr/>
      </xdr:nvSpPr>
      <xdr:spPr>
        <a:xfrm>
          <a:off x="4772152" y="115201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62</xdr:row>
      <xdr:rowOff>95107</xdr:rowOff>
    </xdr:from>
    <xdr:ext cx="451406" cy="180627"/>
    <xdr:sp macro="_xll.PtreeEvent_ObjectClick" textlink="">
      <xdr:nvSpPr>
        <xdr:cNvPr id="115" name="PTObj_DBranchName_1_18">
          <a:extLst>
            <a:ext uri="{FF2B5EF4-FFF2-40B4-BE49-F238E27FC236}">
              <a16:creationId xmlns:a16="http://schemas.microsoft.com/office/drawing/2014/main" id="{091AD946-20D4-43FA-AEF9-8A5D4D7AC977}"/>
            </a:ext>
          </a:extLst>
        </xdr:cNvPr>
        <xdr:cNvSpPr txBox="1"/>
      </xdr:nvSpPr>
      <xdr:spPr>
        <a:xfrm>
          <a:off x="3509772" y="11525107"/>
          <a:ext cx="45140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drug user</a:t>
          </a:r>
        </a:p>
      </xdr:txBody>
    </xdr:sp>
    <xdr:clientData/>
  </xdr:oneCellAnchor>
  <xdr:twoCellAnchor editAs="oneCell">
    <xdr:from>
      <xdr:col>4</xdr:col>
      <xdr:colOff>127</xdr:colOff>
      <xdr:row>60</xdr:row>
      <xdr:rowOff>90170</xdr:rowOff>
    </xdr:from>
    <xdr:to>
      <xdr:col>4</xdr:col>
      <xdr:colOff>190627</xdr:colOff>
      <xdr:row>61</xdr:row>
      <xdr:rowOff>90170</xdr:rowOff>
    </xdr:to>
    <xdr:sp macro="_xll.PtreeEvent_ObjectClick" textlink="">
      <xdr:nvSpPr>
        <xdr:cNvPr id="116" name="PTObj_DNode_1_20">
          <a:extLst>
            <a:ext uri="{FF2B5EF4-FFF2-40B4-BE49-F238E27FC236}">
              <a16:creationId xmlns:a16="http://schemas.microsoft.com/office/drawing/2014/main" id="{B1F89747-A415-40A9-9F7C-A2C1DCFFCCBD}"/>
            </a:ext>
          </a:extLst>
        </xdr:cNvPr>
        <xdr:cNvSpPr/>
      </xdr:nvSpPr>
      <xdr:spPr>
        <a:xfrm rot="-5400000">
          <a:off x="6315202" y="11520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60</xdr:row>
      <xdr:rowOff>95107</xdr:rowOff>
    </xdr:from>
    <xdr:ext cx="214226" cy="180627"/>
    <xdr:sp macro="_xll.PtreeEvent_ObjectClick" textlink="">
      <xdr:nvSpPr>
        <xdr:cNvPr id="119" name="PTObj_DBranchName_1_20">
          <a:extLst>
            <a:ext uri="{FF2B5EF4-FFF2-40B4-BE49-F238E27FC236}">
              <a16:creationId xmlns:a16="http://schemas.microsoft.com/office/drawing/2014/main" id="{579BA21A-5507-4656-BB04-FDF3C4528ABB}"/>
            </a:ext>
          </a:extLst>
        </xdr:cNvPr>
        <xdr:cNvSpPr txBox="1"/>
      </xdr:nvSpPr>
      <xdr:spPr>
        <a:xfrm>
          <a:off x="5052822" y="11525107"/>
          <a:ext cx="21422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Ban</a:t>
          </a:r>
        </a:p>
      </xdr:txBody>
    </xdr:sp>
    <xdr:clientData/>
  </xdr:oneCellAnchor>
  <xdr:twoCellAnchor editAs="oneCell">
    <xdr:from>
      <xdr:col>4</xdr:col>
      <xdr:colOff>127</xdr:colOff>
      <xdr:row>64</xdr:row>
      <xdr:rowOff>90170</xdr:rowOff>
    </xdr:from>
    <xdr:to>
      <xdr:col>4</xdr:col>
      <xdr:colOff>190627</xdr:colOff>
      <xdr:row>65</xdr:row>
      <xdr:rowOff>90170</xdr:rowOff>
    </xdr:to>
    <xdr:sp macro="_xll.PtreeEvent_ObjectClick" textlink="">
      <xdr:nvSpPr>
        <xdr:cNvPr id="120" name="PTObj_DNode_1_21">
          <a:extLst>
            <a:ext uri="{FF2B5EF4-FFF2-40B4-BE49-F238E27FC236}">
              <a16:creationId xmlns:a16="http://schemas.microsoft.com/office/drawing/2014/main" id="{AE4EFAF1-AF83-4052-B37A-1CC6AD26FE95}"/>
            </a:ext>
          </a:extLst>
        </xdr:cNvPr>
        <xdr:cNvSpPr/>
      </xdr:nvSpPr>
      <xdr:spPr>
        <a:xfrm rot="-5400000">
          <a:off x="6315202" y="12282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64</xdr:row>
      <xdr:rowOff>95107</xdr:rowOff>
    </xdr:from>
    <xdr:ext cx="343619" cy="180627"/>
    <xdr:sp macro="_xll.PtreeEvent_ObjectClick" textlink="">
      <xdr:nvSpPr>
        <xdr:cNvPr id="123" name="PTObj_DBranchName_1_21">
          <a:extLst>
            <a:ext uri="{FF2B5EF4-FFF2-40B4-BE49-F238E27FC236}">
              <a16:creationId xmlns:a16="http://schemas.microsoft.com/office/drawing/2014/main" id="{01194B03-5EA7-4B27-B1FA-C5CBF07FB29B}"/>
            </a:ext>
          </a:extLst>
        </xdr:cNvPr>
        <xdr:cNvSpPr txBox="1"/>
      </xdr:nvSpPr>
      <xdr:spPr>
        <a:xfrm>
          <a:off x="5052822" y="12287107"/>
          <a:ext cx="3436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no ban</a:t>
          </a:r>
        </a:p>
      </xdr:txBody>
    </xdr:sp>
    <xdr:clientData/>
  </xdr:oneCellAnchor>
  <xdr:twoCellAnchor editAs="oneCell">
    <xdr:from>
      <xdr:col>3</xdr:col>
      <xdr:colOff>127</xdr:colOff>
      <xdr:row>70</xdr:row>
      <xdr:rowOff>90170</xdr:rowOff>
    </xdr:from>
    <xdr:to>
      <xdr:col>3</xdr:col>
      <xdr:colOff>190627</xdr:colOff>
      <xdr:row>71</xdr:row>
      <xdr:rowOff>90170</xdr:rowOff>
    </xdr:to>
    <xdr:sp macro="_xll.PtreeEvent_ObjectClick" textlink="">
      <xdr:nvSpPr>
        <xdr:cNvPr id="124" name="PTObj_DNode_1_19">
          <a:extLst>
            <a:ext uri="{FF2B5EF4-FFF2-40B4-BE49-F238E27FC236}">
              <a16:creationId xmlns:a16="http://schemas.microsoft.com/office/drawing/2014/main" id="{84700536-475A-4942-9A45-A7CAD5C326EB}"/>
            </a:ext>
          </a:extLst>
        </xdr:cNvPr>
        <xdr:cNvSpPr/>
      </xdr:nvSpPr>
      <xdr:spPr>
        <a:xfrm>
          <a:off x="4772152" y="130441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70</xdr:row>
      <xdr:rowOff>95106</xdr:rowOff>
    </xdr:from>
    <xdr:ext cx="617028" cy="180627"/>
    <xdr:sp macro="_xll.PtreeEvent_ObjectClick" textlink="">
      <xdr:nvSpPr>
        <xdr:cNvPr id="127" name="PTObj_DBranchName_1_19">
          <a:extLst>
            <a:ext uri="{FF2B5EF4-FFF2-40B4-BE49-F238E27FC236}">
              <a16:creationId xmlns:a16="http://schemas.microsoft.com/office/drawing/2014/main" id="{912F717D-51FE-48A3-91A5-D3248FAB2D05}"/>
            </a:ext>
          </a:extLst>
        </xdr:cNvPr>
        <xdr:cNvSpPr txBox="1"/>
      </xdr:nvSpPr>
      <xdr:spPr>
        <a:xfrm>
          <a:off x="3509772" y="13049106"/>
          <a:ext cx="61702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not drug user</a:t>
          </a:r>
        </a:p>
      </xdr:txBody>
    </xdr:sp>
    <xdr:clientData/>
  </xdr:oneCellAnchor>
  <xdr:twoCellAnchor editAs="oneCell">
    <xdr:from>
      <xdr:col>4</xdr:col>
      <xdr:colOff>127</xdr:colOff>
      <xdr:row>68</xdr:row>
      <xdr:rowOff>90170</xdr:rowOff>
    </xdr:from>
    <xdr:to>
      <xdr:col>4</xdr:col>
      <xdr:colOff>190627</xdr:colOff>
      <xdr:row>69</xdr:row>
      <xdr:rowOff>90170</xdr:rowOff>
    </xdr:to>
    <xdr:sp macro="_xll.PtreeEvent_ObjectClick" textlink="">
      <xdr:nvSpPr>
        <xdr:cNvPr id="128" name="PTObj_DNode_1_22">
          <a:extLst>
            <a:ext uri="{FF2B5EF4-FFF2-40B4-BE49-F238E27FC236}">
              <a16:creationId xmlns:a16="http://schemas.microsoft.com/office/drawing/2014/main" id="{0D02E2F5-8DD8-49F9-A4BD-4D0F93BD211D}"/>
            </a:ext>
          </a:extLst>
        </xdr:cNvPr>
        <xdr:cNvSpPr/>
      </xdr:nvSpPr>
      <xdr:spPr>
        <a:xfrm rot="-5400000">
          <a:off x="6315202" y="13044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68</xdr:row>
      <xdr:rowOff>95106</xdr:rowOff>
    </xdr:from>
    <xdr:ext cx="214226" cy="180627"/>
    <xdr:sp macro="_xll.PtreeEvent_ObjectClick" textlink="">
      <xdr:nvSpPr>
        <xdr:cNvPr id="131" name="PTObj_DBranchName_1_22">
          <a:extLst>
            <a:ext uri="{FF2B5EF4-FFF2-40B4-BE49-F238E27FC236}">
              <a16:creationId xmlns:a16="http://schemas.microsoft.com/office/drawing/2014/main" id="{23FCB3D6-97DA-4CC9-A28D-B3BBF8EC7C3E}"/>
            </a:ext>
          </a:extLst>
        </xdr:cNvPr>
        <xdr:cNvSpPr txBox="1"/>
      </xdr:nvSpPr>
      <xdr:spPr>
        <a:xfrm>
          <a:off x="5052822" y="13049106"/>
          <a:ext cx="21422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Ban</a:t>
          </a:r>
        </a:p>
      </xdr:txBody>
    </xdr:sp>
    <xdr:clientData/>
  </xdr:oneCellAnchor>
  <xdr:twoCellAnchor editAs="oneCell">
    <xdr:from>
      <xdr:col>4</xdr:col>
      <xdr:colOff>127</xdr:colOff>
      <xdr:row>72</xdr:row>
      <xdr:rowOff>90170</xdr:rowOff>
    </xdr:from>
    <xdr:to>
      <xdr:col>4</xdr:col>
      <xdr:colOff>190627</xdr:colOff>
      <xdr:row>73</xdr:row>
      <xdr:rowOff>90170</xdr:rowOff>
    </xdr:to>
    <xdr:sp macro="_xll.PtreeEvent_ObjectClick" textlink="">
      <xdr:nvSpPr>
        <xdr:cNvPr id="132" name="PTObj_DNode_1_23">
          <a:extLst>
            <a:ext uri="{FF2B5EF4-FFF2-40B4-BE49-F238E27FC236}">
              <a16:creationId xmlns:a16="http://schemas.microsoft.com/office/drawing/2014/main" id="{268DB256-2A90-46C8-92CB-50789833D04C}"/>
            </a:ext>
          </a:extLst>
        </xdr:cNvPr>
        <xdr:cNvSpPr/>
      </xdr:nvSpPr>
      <xdr:spPr>
        <a:xfrm rot="-5400000">
          <a:off x="6315202" y="13806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72</xdr:row>
      <xdr:rowOff>95106</xdr:rowOff>
    </xdr:from>
    <xdr:ext cx="343619" cy="180627"/>
    <xdr:sp macro="_xll.PtreeEvent_ObjectClick" textlink="">
      <xdr:nvSpPr>
        <xdr:cNvPr id="135" name="PTObj_DBranchName_1_23">
          <a:extLst>
            <a:ext uri="{FF2B5EF4-FFF2-40B4-BE49-F238E27FC236}">
              <a16:creationId xmlns:a16="http://schemas.microsoft.com/office/drawing/2014/main" id="{B7EB48F8-785D-4EBD-B917-6C210573C575}"/>
            </a:ext>
          </a:extLst>
        </xdr:cNvPr>
        <xdr:cNvSpPr txBox="1"/>
      </xdr:nvSpPr>
      <xdr:spPr>
        <a:xfrm>
          <a:off x="5052822" y="13811106"/>
          <a:ext cx="3436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no ban</a:t>
          </a:r>
        </a:p>
      </xdr:txBody>
    </xdr:sp>
    <xdr:clientData/>
  </xdr:oneCellAnchor>
  <xdr:twoCellAnchor editAs="oneCell">
    <xdr:from>
      <xdr:col>1</xdr:col>
      <xdr:colOff>127</xdr:colOff>
      <xdr:row>136</xdr:row>
      <xdr:rowOff>90170</xdr:rowOff>
    </xdr:from>
    <xdr:to>
      <xdr:col>1</xdr:col>
      <xdr:colOff>190627</xdr:colOff>
      <xdr:row>137</xdr:row>
      <xdr:rowOff>90170</xdr:rowOff>
    </xdr:to>
    <xdr:sp macro="_xll.PtreeEvent_ObjectClick" textlink="">
      <xdr:nvSpPr>
        <xdr:cNvPr id="8" name="PTObj_DNode_2_1">
          <a:extLst>
            <a:ext uri="{FF2B5EF4-FFF2-40B4-BE49-F238E27FC236}">
              <a16:creationId xmlns:a16="http://schemas.microsoft.com/office/drawing/2014/main" id="{3D13B494-9777-49B0-875A-45725BABA476}"/>
            </a:ext>
          </a:extLst>
        </xdr:cNvPr>
        <xdr:cNvSpPr/>
      </xdr:nvSpPr>
      <xdr:spPr>
        <a:xfrm>
          <a:off x="1695577" y="187591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0</xdr:col>
      <xdr:colOff>215900</xdr:colOff>
      <xdr:row>136</xdr:row>
      <xdr:rowOff>95106</xdr:rowOff>
    </xdr:from>
    <xdr:ext cx="523861" cy="180627"/>
    <xdr:sp macro="_xll.PtreeEvent_ObjectClick" textlink="">
      <xdr:nvSpPr>
        <xdr:cNvPr id="10" name="PTObj_DBranchName_2_1">
          <a:extLst>
            <a:ext uri="{FF2B5EF4-FFF2-40B4-BE49-F238E27FC236}">
              <a16:creationId xmlns:a16="http://schemas.microsoft.com/office/drawing/2014/main" id="{35F666C9-6A0B-41DA-9D44-36159F0781EB}"/>
            </a:ext>
          </a:extLst>
        </xdr:cNvPr>
        <xdr:cNvSpPr txBox="1"/>
      </xdr:nvSpPr>
      <xdr:spPr>
        <a:xfrm>
          <a:off x="215900" y="18764106"/>
          <a:ext cx="523861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AIS Bidding</a:t>
          </a:r>
        </a:p>
      </xdr:txBody>
    </xdr:sp>
    <xdr:clientData/>
  </xdr:oneCellAnchor>
  <xdr:twoCellAnchor editAs="oneCell">
    <xdr:from>
      <xdr:col>2</xdr:col>
      <xdr:colOff>127</xdr:colOff>
      <xdr:row>138</xdr:row>
      <xdr:rowOff>90170</xdr:rowOff>
    </xdr:from>
    <xdr:to>
      <xdr:col>2</xdr:col>
      <xdr:colOff>190627</xdr:colOff>
      <xdr:row>139</xdr:row>
      <xdr:rowOff>90170</xdr:rowOff>
    </xdr:to>
    <xdr:sp macro="_xll.PtreeEvent_ObjectClick" textlink="">
      <xdr:nvSpPr>
        <xdr:cNvPr id="15" name="PTObj_DNode_2_3">
          <a:extLst>
            <a:ext uri="{FF2B5EF4-FFF2-40B4-BE49-F238E27FC236}">
              <a16:creationId xmlns:a16="http://schemas.microsoft.com/office/drawing/2014/main" id="{C70CC177-B8FF-4161-9465-9B981EB23021}"/>
            </a:ext>
          </a:extLst>
        </xdr:cNvPr>
        <xdr:cNvSpPr/>
      </xdr:nvSpPr>
      <xdr:spPr>
        <a:xfrm rot="-5400000">
          <a:off x="3229102" y="19521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1</xdr:col>
      <xdr:colOff>280797</xdr:colOff>
      <xdr:row>138</xdr:row>
      <xdr:rowOff>95106</xdr:rowOff>
    </xdr:from>
    <xdr:ext cx="332207" cy="180627"/>
    <xdr:sp macro="_xll.PtreeEvent_ObjectClick" textlink="">
      <xdr:nvSpPr>
        <xdr:cNvPr id="22" name="PTObj_DBranchName_2_3">
          <a:extLst>
            <a:ext uri="{FF2B5EF4-FFF2-40B4-BE49-F238E27FC236}">
              <a16:creationId xmlns:a16="http://schemas.microsoft.com/office/drawing/2014/main" id="{5E5E88AC-3032-4569-8DEA-69F6D0BA6313}"/>
            </a:ext>
          </a:extLst>
        </xdr:cNvPr>
        <xdr:cNvSpPr txBox="1"/>
      </xdr:nvSpPr>
      <xdr:spPr>
        <a:xfrm>
          <a:off x="1976247" y="19526106"/>
          <a:ext cx="33220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No Bid</a:t>
          </a:r>
        </a:p>
      </xdr:txBody>
    </xdr:sp>
    <xdr:clientData/>
  </xdr:oneCellAnchor>
  <xdr:twoCellAnchor editAs="oneCell">
    <xdr:from>
      <xdr:col>2</xdr:col>
      <xdr:colOff>127</xdr:colOff>
      <xdr:row>110</xdr:row>
      <xdr:rowOff>90170</xdr:rowOff>
    </xdr:from>
    <xdr:to>
      <xdr:col>2</xdr:col>
      <xdr:colOff>190627</xdr:colOff>
      <xdr:row>111</xdr:row>
      <xdr:rowOff>90170</xdr:rowOff>
    </xdr:to>
    <xdr:sp macro="_xll.PtreeEvent_ObjectClick" textlink="">
      <xdr:nvSpPr>
        <xdr:cNvPr id="23" name="PTObj_DNode_2_2">
          <a:extLst>
            <a:ext uri="{FF2B5EF4-FFF2-40B4-BE49-F238E27FC236}">
              <a16:creationId xmlns:a16="http://schemas.microsoft.com/office/drawing/2014/main" id="{7CB40271-1D36-4FC1-9FA2-109EF0D2C97D}"/>
            </a:ext>
          </a:extLst>
        </xdr:cNvPr>
        <xdr:cNvSpPr/>
      </xdr:nvSpPr>
      <xdr:spPr>
        <a:xfrm>
          <a:off x="3238627" y="187591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1</xdr:col>
      <xdr:colOff>280797</xdr:colOff>
      <xdr:row>110</xdr:row>
      <xdr:rowOff>95106</xdr:rowOff>
    </xdr:from>
    <xdr:ext cx="188641" cy="180627"/>
    <xdr:sp macro="_xll.PtreeEvent_ObjectClick" textlink="">
      <xdr:nvSpPr>
        <xdr:cNvPr id="26" name="PTObj_DBranchName_2_2">
          <a:extLst>
            <a:ext uri="{FF2B5EF4-FFF2-40B4-BE49-F238E27FC236}">
              <a16:creationId xmlns:a16="http://schemas.microsoft.com/office/drawing/2014/main" id="{9C8D763F-79F7-40BF-9D3F-199F3040FE83}"/>
            </a:ext>
          </a:extLst>
        </xdr:cNvPr>
        <xdr:cNvSpPr txBox="1"/>
      </xdr:nvSpPr>
      <xdr:spPr>
        <a:xfrm>
          <a:off x="1976247" y="18764106"/>
          <a:ext cx="18864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Bid</a:t>
          </a:r>
        </a:p>
      </xdr:txBody>
    </xdr:sp>
    <xdr:clientData/>
  </xdr:oneCellAnchor>
  <xdr:twoCellAnchor editAs="oneCell">
    <xdr:from>
      <xdr:col>3</xdr:col>
      <xdr:colOff>127</xdr:colOff>
      <xdr:row>100</xdr:row>
      <xdr:rowOff>90170</xdr:rowOff>
    </xdr:from>
    <xdr:to>
      <xdr:col>3</xdr:col>
      <xdr:colOff>190627</xdr:colOff>
      <xdr:row>101</xdr:row>
      <xdr:rowOff>90170</xdr:rowOff>
    </xdr:to>
    <xdr:sp macro="_xll.PtreeEvent_ObjectClick" textlink="">
      <xdr:nvSpPr>
        <xdr:cNvPr id="71" name="PTObj_DNode_2_4">
          <a:extLst>
            <a:ext uri="{FF2B5EF4-FFF2-40B4-BE49-F238E27FC236}">
              <a16:creationId xmlns:a16="http://schemas.microsoft.com/office/drawing/2014/main" id="{E9FD0042-C61D-411B-9BC2-27C08EBCFEFC}"/>
            </a:ext>
          </a:extLst>
        </xdr:cNvPr>
        <xdr:cNvSpPr/>
      </xdr:nvSpPr>
      <xdr:spPr>
        <a:xfrm>
          <a:off x="4781677" y="18759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100</xdr:row>
      <xdr:rowOff>95106</xdr:rowOff>
    </xdr:from>
    <xdr:ext cx="603306" cy="180627"/>
    <xdr:sp macro="_xll.PtreeEvent_ObjectClick" textlink="">
      <xdr:nvSpPr>
        <xdr:cNvPr id="74" name="PTObj_DBranchName_2_4">
          <a:extLst>
            <a:ext uri="{FF2B5EF4-FFF2-40B4-BE49-F238E27FC236}">
              <a16:creationId xmlns:a16="http://schemas.microsoft.com/office/drawing/2014/main" id="{5FE10D88-5154-4EF3-A1E9-9B28BAAAF764}"/>
            </a:ext>
          </a:extLst>
        </xdr:cNvPr>
        <xdr:cNvSpPr txBox="1"/>
      </xdr:nvSpPr>
      <xdr:spPr>
        <a:xfrm>
          <a:off x="3519297" y="18764106"/>
          <a:ext cx="60330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Bid 1:229999</a:t>
          </a:r>
        </a:p>
      </xdr:txBody>
    </xdr:sp>
    <xdr:clientData/>
  </xdr:oneCellAnchor>
  <xdr:twoCellAnchor editAs="oneCell">
    <xdr:from>
      <xdr:col>4</xdr:col>
      <xdr:colOff>127</xdr:colOff>
      <xdr:row>98</xdr:row>
      <xdr:rowOff>90170</xdr:rowOff>
    </xdr:from>
    <xdr:to>
      <xdr:col>4</xdr:col>
      <xdr:colOff>190627</xdr:colOff>
      <xdr:row>99</xdr:row>
      <xdr:rowOff>90170</xdr:rowOff>
    </xdr:to>
    <xdr:sp macro="_xll.PtreeEvent_ObjectClick" textlink="">
      <xdr:nvSpPr>
        <xdr:cNvPr id="75" name="PTObj_DNode_2_7">
          <a:extLst>
            <a:ext uri="{FF2B5EF4-FFF2-40B4-BE49-F238E27FC236}">
              <a16:creationId xmlns:a16="http://schemas.microsoft.com/office/drawing/2014/main" id="{1EF19F9F-64BB-45BD-A71E-C5CC1D1670DF}"/>
            </a:ext>
          </a:extLst>
        </xdr:cNvPr>
        <xdr:cNvSpPr/>
      </xdr:nvSpPr>
      <xdr:spPr>
        <a:xfrm rot="-5400000">
          <a:off x="6324727" y="18759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98</xdr:row>
      <xdr:rowOff>95106</xdr:rowOff>
    </xdr:from>
    <xdr:ext cx="309124" cy="180627"/>
    <xdr:sp macro="_xll.PtreeEvent_ObjectClick" textlink="">
      <xdr:nvSpPr>
        <xdr:cNvPr id="106" name="PTObj_DBranchName_2_7">
          <a:extLst>
            <a:ext uri="{FF2B5EF4-FFF2-40B4-BE49-F238E27FC236}">
              <a16:creationId xmlns:a16="http://schemas.microsoft.com/office/drawing/2014/main" id="{6C0A0913-BD9F-42AE-B8BC-B8C7307BA045}"/>
            </a:ext>
          </a:extLst>
        </xdr:cNvPr>
        <xdr:cNvSpPr txBox="1"/>
      </xdr:nvSpPr>
      <xdr:spPr>
        <a:xfrm>
          <a:off x="5062347" y="18764106"/>
          <a:ext cx="3091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&lt;230k</a:t>
          </a:r>
        </a:p>
      </xdr:txBody>
    </xdr:sp>
    <xdr:clientData/>
  </xdr:oneCellAnchor>
  <xdr:twoCellAnchor editAs="oneCell">
    <xdr:from>
      <xdr:col>4</xdr:col>
      <xdr:colOff>127</xdr:colOff>
      <xdr:row>102</xdr:row>
      <xdr:rowOff>90170</xdr:rowOff>
    </xdr:from>
    <xdr:to>
      <xdr:col>4</xdr:col>
      <xdr:colOff>190627</xdr:colOff>
      <xdr:row>103</xdr:row>
      <xdr:rowOff>90170</xdr:rowOff>
    </xdr:to>
    <xdr:sp macro="_xll.PtreeEvent_ObjectClick" textlink="">
      <xdr:nvSpPr>
        <xdr:cNvPr id="107" name="PTObj_DNode_2_8">
          <a:extLst>
            <a:ext uri="{FF2B5EF4-FFF2-40B4-BE49-F238E27FC236}">
              <a16:creationId xmlns:a16="http://schemas.microsoft.com/office/drawing/2014/main" id="{FA6DF4B2-4F5F-43A3-9CCD-64CA4EE08403}"/>
            </a:ext>
          </a:extLst>
        </xdr:cNvPr>
        <xdr:cNvSpPr/>
      </xdr:nvSpPr>
      <xdr:spPr>
        <a:xfrm rot="-5400000">
          <a:off x="6324727" y="19521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102</xdr:row>
      <xdr:rowOff>95106</xdr:rowOff>
    </xdr:from>
    <xdr:ext cx="492058" cy="180627"/>
    <xdr:sp macro="_xll.PtreeEvent_ObjectClick" textlink="">
      <xdr:nvSpPr>
        <xdr:cNvPr id="110" name="PTObj_DBranchName_2_8">
          <a:extLst>
            <a:ext uri="{FF2B5EF4-FFF2-40B4-BE49-F238E27FC236}">
              <a16:creationId xmlns:a16="http://schemas.microsoft.com/office/drawing/2014/main" id="{2C80C111-F797-467C-86CE-846EF0A54617}"/>
            </a:ext>
          </a:extLst>
        </xdr:cNvPr>
        <xdr:cNvSpPr txBox="1"/>
      </xdr:nvSpPr>
      <xdr:spPr>
        <a:xfrm>
          <a:off x="5062347" y="19526106"/>
          <a:ext cx="4920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230k-240k</a:t>
          </a:r>
        </a:p>
      </xdr:txBody>
    </xdr:sp>
    <xdr:clientData/>
  </xdr:oneCellAnchor>
  <xdr:twoCellAnchor editAs="oneCell">
    <xdr:from>
      <xdr:col>4</xdr:col>
      <xdr:colOff>127</xdr:colOff>
      <xdr:row>104</xdr:row>
      <xdr:rowOff>90170</xdr:rowOff>
    </xdr:from>
    <xdr:to>
      <xdr:col>4</xdr:col>
      <xdr:colOff>190627</xdr:colOff>
      <xdr:row>105</xdr:row>
      <xdr:rowOff>90170</xdr:rowOff>
    </xdr:to>
    <xdr:sp macro="_xll.PtreeEvent_ObjectClick" textlink="">
      <xdr:nvSpPr>
        <xdr:cNvPr id="111" name="PTObj_DNode_2_9">
          <a:extLst>
            <a:ext uri="{FF2B5EF4-FFF2-40B4-BE49-F238E27FC236}">
              <a16:creationId xmlns:a16="http://schemas.microsoft.com/office/drawing/2014/main" id="{8B4CE4CB-2AB3-4C8E-A4AA-09942484E332}"/>
            </a:ext>
          </a:extLst>
        </xdr:cNvPr>
        <xdr:cNvSpPr/>
      </xdr:nvSpPr>
      <xdr:spPr>
        <a:xfrm rot="-5400000">
          <a:off x="6324727" y="19902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104</xdr:row>
      <xdr:rowOff>95106</xdr:rowOff>
    </xdr:from>
    <xdr:ext cx="492058" cy="180627"/>
    <xdr:sp macro="_xll.PtreeEvent_ObjectClick" textlink="">
      <xdr:nvSpPr>
        <xdr:cNvPr id="138" name="PTObj_DBranchName_2_9">
          <a:extLst>
            <a:ext uri="{FF2B5EF4-FFF2-40B4-BE49-F238E27FC236}">
              <a16:creationId xmlns:a16="http://schemas.microsoft.com/office/drawing/2014/main" id="{FADB743E-7B6B-4DA6-BFC5-7F0304543767}"/>
            </a:ext>
          </a:extLst>
        </xdr:cNvPr>
        <xdr:cNvSpPr txBox="1"/>
      </xdr:nvSpPr>
      <xdr:spPr>
        <a:xfrm>
          <a:off x="5062347" y="19907106"/>
          <a:ext cx="4920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240k-250k</a:t>
          </a:r>
        </a:p>
      </xdr:txBody>
    </xdr:sp>
    <xdr:clientData/>
  </xdr:oneCellAnchor>
  <xdr:twoCellAnchor editAs="oneCell">
    <xdr:from>
      <xdr:col>4</xdr:col>
      <xdr:colOff>127</xdr:colOff>
      <xdr:row>106</xdr:row>
      <xdr:rowOff>90170</xdr:rowOff>
    </xdr:from>
    <xdr:to>
      <xdr:col>4</xdr:col>
      <xdr:colOff>190627</xdr:colOff>
      <xdr:row>107</xdr:row>
      <xdr:rowOff>90170</xdr:rowOff>
    </xdr:to>
    <xdr:sp macro="_xll.PtreeEvent_ObjectClick" textlink="">
      <xdr:nvSpPr>
        <xdr:cNvPr id="139" name="PTObj_DNode_2_10">
          <a:extLst>
            <a:ext uri="{FF2B5EF4-FFF2-40B4-BE49-F238E27FC236}">
              <a16:creationId xmlns:a16="http://schemas.microsoft.com/office/drawing/2014/main" id="{5287A491-C8DB-4763-9AA1-70892924042D}"/>
            </a:ext>
          </a:extLst>
        </xdr:cNvPr>
        <xdr:cNvSpPr/>
      </xdr:nvSpPr>
      <xdr:spPr>
        <a:xfrm rot="-5400000">
          <a:off x="6324727" y="20283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106</xdr:row>
      <xdr:rowOff>95106</xdr:rowOff>
    </xdr:from>
    <xdr:ext cx="309124" cy="180627"/>
    <xdr:sp macro="_xll.PtreeEvent_ObjectClick" textlink="">
      <xdr:nvSpPr>
        <xdr:cNvPr id="142" name="PTObj_DBranchName_2_10">
          <a:extLst>
            <a:ext uri="{FF2B5EF4-FFF2-40B4-BE49-F238E27FC236}">
              <a16:creationId xmlns:a16="http://schemas.microsoft.com/office/drawing/2014/main" id="{B76A8254-F971-4F17-B381-11265EE087CB}"/>
            </a:ext>
          </a:extLst>
        </xdr:cNvPr>
        <xdr:cNvSpPr txBox="1"/>
      </xdr:nvSpPr>
      <xdr:spPr>
        <a:xfrm>
          <a:off x="5062347" y="20288106"/>
          <a:ext cx="3091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&gt;250k</a:t>
          </a:r>
        </a:p>
      </xdr:txBody>
    </xdr:sp>
    <xdr:clientData/>
  </xdr:oneCellAnchor>
  <xdr:twoCellAnchor editAs="oneCell">
    <xdr:from>
      <xdr:col>4</xdr:col>
      <xdr:colOff>127</xdr:colOff>
      <xdr:row>108</xdr:row>
      <xdr:rowOff>90170</xdr:rowOff>
    </xdr:from>
    <xdr:to>
      <xdr:col>4</xdr:col>
      <xdr:colOff>190627</xdr:colOff>
      <xdr:row>109</xdr:row>
      <xdr:rowOff>90170</xdr:rowOff>
    </xdr:to>
    <xdr:sp macro="_xll.PtreeEvent_ObjectClick" textlink="">
      <xdr:nvSpPr>
        <xdr:cNvPr id="143" name="PTObj_DNode_2_11">
          <a:extLst>
            <a:ext uri="{FF2B5EF4-FFF2-40B4-BE49-F238E27FC236}">
              <a16:creationId xmlns:a16="http://schemas.microsoft.com/office/drawing/2014/main" id="{37B23813-37DF-4EA1-A556-EC5CB4D74E70}"/>
            </a:ext>
          </a:extLst>
        </xdr:cNvPr>
        <xdr:cNvSpPr/>
      </xdr:nvSpPr>
      <xdr:spPr>
        <a:xfrm rot="-5400000">
          <a:off x="6324727" y="20664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108</xdr:row>
      <xdr:rowOff>95106</xdr:rowOff>
    </xdr:from>
    <xdr:ext cx="318036" cy="180627"/>
    <xdr:sp macro="_xll.PtreeEvent_ObjectClick" textlink="">
      <xdr:nvSpPr>
        <xdr:cNvPr id="146" name="PTObj_DBranchName_2_11">
          <a:extLst>
            <a:ext uri="{FF2B5EF4-FFF2-40B4-BE49-F238E27FC236}">
              <a16:creationId xmlns:a16="http://schemas.microsoft.com/office/drawing/2014/main" id="{25DD937F-2D46-4A31-AA5B-40704E252639}"/>
            </a:ext>
          </a:extLst>
        </xdr:cNvPr>
        <xdr:cNvSpPr txBox="1"/>
      </xdr:nvSpPr>
      <xdr:spPr>
        <a:xfrm>
          <a:off x="5062347" y="20669106"/>
          <a:ext cx="3180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no bid</a:t>
          </a:r>
        </a:p>
      </xdr:txBody>
    </xdr:sp>
    <xdr:clientData/>
  </xdr:oneCellAnchor>
  <xdr:twoCellAnchor editAs="oneCell">
    <xdr:from>
      <xdr:col>3</xdr:col>
      <xdr:colOff>127</xdr:colOff>
      <xdr:row>114</xdr:row>
      <xdr:rowOff>90170</xdr:rowOff>
    </xdr:from>
    <xdr:to>
      <xdr:col>3</xdr:col>
      <xdr:colOff>190627</xdr:colOff>
      <xdr:row>115</xdr:row>
      <xdr:rowOff>90170</xdr:rowOff>
    </xdr:to>
    <xdr:sp macro="_xll.PtreeEvent_ObjectClick" textlink="">
      <xdr:nvSpPr>
        <xdr:cNvPr id="2" name="PTObj_DNode_2_5">
          <a:extLst>
            <a:ext uri="{FF2B5EF4-FFF2-40B4-BE49-F238E27FC236}">
              <a16:creationId xmlns:a16="http://schemas.microsoft.com/office/drawing/2014/main" id="{D9B6D703-2E74-456A-A4B1-094A945BCBBC}"/>
            </a:ext>
          </a:extLst>
        </xdr:cNvPr>
        <xdr:cNvSpPr/>
      </xdr:nvSpPr>
      <xdr:spPr>
        <a:xfrm>
          <a:off x="4781677" y="21426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114</xdr:row>
      <xdr:rowOff>95106</xdr:rowOff>
    </xdr:from>
    <xdr:ext cx="626518" cy="180627"/>
    <xdr:sp macro="_xll.PtreeEvent_ObjectClick" textlink="">
      <xdr:nvSpPr>
        <xdr:cNvPr id="11" name="PTObj_DBranchName_2_5">
          <a:extLst>
            <a:ext uri="{FF2B5EF4-FFF2-40B4-BE49-F238E27FC236}">
              <a16:creationId xmlns:a16="http://schemas.microsoft.com/office/drawing/2014/main" id="{5308C2EC-6D8C-45A3-AC0C-03EA6C72F5FB}"/>
            </a:ext>
          </a:extLst>
        </xdr:cNvPr>
        <xdr:cNvSpPr txBox="1"/>
      </xdr:nvSpPr>
      <xdr:spPr>
        <a:xfrm>
          <a:off x="3519297" y="21431106"/>
          <a:ext cx="6265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Bid 2: 239999</a:t>
          </a:r>
        </a:p>
      </xdr:txBody>
    </xdr:sp>
    <xdr:clientData/>
  </xdr:oneCellAnchor>
  <xdr:twoCellAnchor editAs="oneCell">
    <xdr:from>
      <xdr:col>4</xdr:col>
      <xdr:colOff>127</xdr:colOff>
      <xdr:row>112</xdr:row>
      <xdr:rowOff>90170</xdr:rowOff>
    </xdr:from>
    <xdr:to>
      <xdr:col>4</xdr:col>
      <xdr:colOff>190627</xdr:colOff>
      <xdr:row>113</xdr:row>
      <xdr:rowOff>90170</xdr:rowOff>
    </xdr:to>
    <xdr:sp macro="_xll.PtreeEvent_ObjectClick" textlink="">
      <xdr:nvSpPr>
        <xdr:cNvPr id="12" name="PTObj_DNode_2_12">
          <a:extLst>
            <a:ext uri="{FF2B5EF4-FFF2-40B4-BE49-F238E27FC236}">
              <a16:creationId xmlns:a16="http://schemas.microsoft.com/office/drawing/2014/main" id="{B082AD6D-293B-4E6C-B5D4-694FFFE10642}"/>
            </a:ext>
          </a:extLst>
        </xdr:cNvPr>
        <xdr:cNvSpPr/>
      </xdr:nvSpPr>
      <xdr:spPr>
        <a:xfrm rot="-5400000">
          <a:off x="6324727" y="21426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112</xdr:row>
      <xdr:rowOff>95106</xdr:rowOff>
    </xdr:from>
    <xdr:ext cx="309123" cy="180627"/>
    <xdr:sp macro="_xll.PtreeEvent_ObjectClick" textlink="">
      <xdr:nvSpPr>
        <xdr:cNvPr id="27" name="PTObj_DBranchName_2_12">
          <a:extLst>
            <a:ext uri="{FF2B5EF4-FFF2-40B4-BE49-F238E27FC236}">
              <a16:creationId xmlns:a16="http://schemas.microsoft.com/office/drawing/2014/main" id="{901ED78E-776C-4582-9318-17D84FF29880}"/>
            </a:ext>
          </a:extLst>
        </xdr:cNvPr>
        <xdr:cNvSpPr txBox="1"/>
      </xdr:nvSpPr>
      <xdr:spPr>
        <a:xfrm>
          <a:off x="5062347" y="21431106"/>
          <a:ext cx="30912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&lt;230k</a:t>
          </a:r>
        </a:p>
      </xdr:txBody>
    </xdr:sp>
    <xdr:clientData/>
  </xdr:oneCellAnchor>
  <xdr:twoCellAnchor editAs="oneCell">
    <xdr:from>
      <xdr:col>4</xdr:col>
      <xdr:colOff>127</xdr:colOff>
      <xdr:row>116</xdr:row>
      <xdr:rowOff>90170</xdr:rowOff>
    </xdr:from>
    <xdr:to>
      <xdr:col>4</xdr:col>
      <xdr:colOff>190627</xdr:colOff>
      <xdr:row>117</xdr:row>
      <xdr:rowOff>90170</xdr:rowOff>
    </xdr:to>
    <xdr:sp macro="_xll.PtreeEvent_ObjectClick" textlink="">
      <xdr:nvSpPr>
        <xdr:cNvPr id="32" name="PTObj_DNode_2_13">
          <a:extLst>
            <a:ext uri="{FF2B5EF4-FFF2-40B4-BE49-F238E27FC236}">
              <a16:creationId xmlns:a16="http://schemas.microsoft.com/office/drawing/2014/main" id="{822D623F-0782-4B13-BAF4-A3052E208E95}"/>
            </a:ext>
          </a:extLst>
        </xdr:cNvPr>
        <xdr:cNvSpPr/>
      </xdr:nvSpPr>
      <xdr:spPr>
        <a:xfrm rot="-5400000">
          <a:off x="6324727" y="22188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116</xdr:row>
      <xdr:rowOff>95106</xdr:rowOff>
    </xdr:from>
    <xdr:ext cx="492059" cy="180627"/>
    <xdr:sp macro="_xll.PtreeEvent_ObjectClick" textlink="">
      <xdr:nvSpPr>
        <xdr:cNvPr id="147" name="PTObj_DBranchName_2_13">
          <a:extLst>
            <a:ext uri="{FF2B5EF4-FFF2-40B4-BE49-F238E27FC236}">
              <a16:creationId xmlns:a16="http://schemas.microsoft.com/office/drawing/2014/main" id="{95FD9F01-F868-4FF2-A1E6-9D8C464E8D42}"/>
            </a:ext>
          </a:extLst>
        </xdr:cNvPr>
        <xdr:cNvSpPr txBox="1"/>
      </xdr:nvSpPr>
      <xdr:spPr>
        <a:xfrm>
          <a:off x="5062347" y="22193106"/>
          <a:ext cx="492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230k-240k</a:t>
          </a:r>
        </a:p>
      </xdr:txBody>
    </xdr:sp>
    <xdr:clientData/>
  </xdr:oneCellAnchor>
  <xdr:twoCellAnchor editAs="oneCell">
    <xdr:from>
      <xdr:col>4</xdr:col>
      <xdr:colOff>127</xdr:colOff>
      <xdr:row>118</xdr:row>
      <xdr:rowOff>90170</xdr:rowOff>
    </xdr:from>
    <xdr:to>
      <xdr:col>4</xdr:col>
      <xdr:colOff>190627</xdr:colOff>
      <xdr:row>119</xdr:row>
      <xdr:rowOff>90170</xdr:rowOff>
    </xdr:to>
    <xdr:sp macro="_xll.PtreeEvent_ObjectClick" textlink="">
      <xdr:nvSpPr>
        <xdr:cNvPr id="148" name="PTObj_DNode_2_14">
          <a:extLst>
            <a:ext uri="{FF2B5EF4-FFF2-40B4-BE49-F238E27FC236}">
              <a16:creationId xmlns:a16="http://schemas.microsoft.com/office/drawing/2014/main" id="{B1A618B1-40C9-41CB-B7F4-41836866AA02}"/>
            </a:ext>
          </a:extLst>
        </xdr:cNvPr>
        <xdr:cNvSpPr/>
      </xdr:nvSpPr>
      <xdr:spPr>
        <a:xfrm rot="-5400000">
          <a:off x="6324727" y="22569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118</xdr:row>
      <xdr:rowOff>95106</xdr:rowOff>
    </xdr:from>
    <xdr:ext cx="492059" cy="180627"/>
    <xdr:sp macro="_xll.PtreeEvent_ObjectClick" textlink="">
      <xdr:nvSpPr>
        <xdr:cNvPr id="151" name="PTObj_DBranchName_2_14">
          <a:extLst>
            <a:ext uri="{FF2B5EF4-FFF2-40B4-BE49-F238E27FC236}">
              <a16:creationId xmlns:a16="http://schemas.microsoft.com/office/drawing/2014/main" id="{BD79D4D6-EBE9-48F2-9033-1505326F3FF6}"/>
            </a:ext>
          </a:extLst>
        </xdr:cNvPr>
        <xdr:cNvSpPr txBox="1"/>
      </xdr:nvSpPr>
      <xdr:spPr>
        <a:xfrm>
          <a:off x="5062347" y="22574106"/>
          <a:ext cx="492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240k-250k</a:t>
          </a:r>
        </a:p>
      </xdr:txBody>
    </xdr:sp>
    <xdr:clientData/>
  </xdr:oneCellAnchor>
  <xdr:twoCellAnchor editAs="oneCell">
    <xdr:from>
      <xdr:col>4</xdr:col>
      <xdr:colOff>127</xdr:colOff>
      <xdr:row>120</xdr:row>
      <xdr:rowOff>90170</xdr:rowOff>
    </xdr:from>
    <xdr:to>
      <xdr:col>4</xdr:col>
      <xdr:colOff>190627</xdr:colOff>
      <xdr:row>121</xdr:row>
      <xdr:rowOff>90170</xdr:rowOff>
    </xdr:to>
    <xdr:sp macro="_xll.PtreeEvent_ObjectClick" textlink="">
      <xdr:nvSpPr>
        <xdr:cNvPr id="152" name="PTObj_DNode_2_15">
          <a:extLst>
            <a:ext uri="{FF2B5EF4-FFF2-40B4-BE49-F238E27FC236}">
              <a16:creationId xmlns:a16="http://schemas.microsoft.com/office/drawing/2014/main" id="{2CD18AA8-3536-42B7-A760-772395E33829}"/>
            </a:ext>
          </a:extLst>
        </xdr:cNvPr>
        <xdr:cNvSpPr/>
      </xdr:nvSpPr>
      <xdr:spPr>
        <a:xfrm rot="-5400000">
          <a:off x="6324727" y="22950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120</xdr:row>
      <xdr:rowOff>95106</xdr:rowOff>
    </xdr:from>
    <xdr:ext cx="309123" cy="180627"/>
    <xdr:sp macro="_xll.PtreeEvent_ObjectClick" textlink="">
      <xdr:nvSpPr>
        <xdr:cNvPr id="155" name="PTObj_DBranchName_2_15">
          <a:extLst>
            <a:ext uri="{FF2B5EF4-FFF2-40B4-BE49-F238E27FC236}">
              <a16:creationId xmlns:a16="http://schemas.microsoft.com/office/drawing/2014/main" id="{4B95D39D-189D-4BD0-9ADA-FC5BAC9063F0}"/>
            </a:ext>
          </a:extLst>
        </xdr:cNvPr>
        <xdr:cNvSpPr txBox="1"/>
      </xdr:nvSpPr>
      <xdr:spPr>
        <a:xfrm>
          <a:off x="5062347" y="22955106"/>
          <a:ext cx="30912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&gt;250k</a:t>
          </a:r>
        </a:p>
      </xdr:txBody>
    </xdr:sp>
    <xdr:clientData/>
  </xdr:oneCellAnchor>
  <xdr:twoCellAnchor editAs="oneCell">
    <xdr:from>
      <xdr:col>4</xdr:col>
      <xdr:colOff>127</xdr:colOff>
      <xdr:row>122</xdr:row>
      <xdr:rowOff>90170</xdr:rowOff>
    </xdr:from>
    <xdr:to>
      <xdr:col>4</xdr:col>
      <xdr:colOff>190627</xdr:colOff>
      <xdr:row>123</xdr:row>
      <xdr:rowOff>90170</xdr:rowOff>
    </xdr:to>
    <xdr:sp macro="_xll.PtreeEvent_ObjectClick" textlink="">
      <xdr:nvSpPr>
        <xdr:cNvPr id="156" name="PTObj_DNode_2_16">
          <a:extLst>
            <a:ext uri="{FF2B5EF4-FFF2-40B4-BE49-F238E27FC236}">
              <a16:creationId xmlns:a16="http://schemas.microsoft.com/office/drawing/2014/main" id="{38158F17-7F47-44C9-BE0B-F86AD3AF88E0}"/>
            </a:ext>
          </a:extLst>
        </xdr:cNvPr>
        <xdr:cNvSpPr/>
      </xdr:nvSpPr>
      <xdr:spPr>
        <a:xfrm rot="-5400000">
          <a:off x="6324727" y="23331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122</xdr:row>
      <xdr:rowOff>95106</xdr:rowOff>
    </xdr:from>
    <xdr:ext cx="318036" cy="180627"/>
    <xdr:sp macro="_xll.PtreeEvent_ObjectClick" textlink="">
      <xdr:nvSpPr>
        <xdr:cNvPr id="159" name="PTObj_DBranchName_2_16">
          <a:extLst>
            <a:ext uri="{FF2B5EF4-FFF2-40B4-BE49-F238E27FC236}">
              <a16:creationId xmlns:a16="http://schemas.microsoft.com/office/drawing/2014/main" id="{5454859F-FEF1-4254-BAE7-79AC6B6E0248}"/>
            </a:ext>
          </a:extLst>
        </xdr:cNvPr>
        <xdr:cNvSpPr txBox="1"/>
      </xdr:nvSpPr>
      <xdr:spPr>
        <a:xfrm>
          <a:off x="5062347" y="23336106"/>
          <a:ext cx="3180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no bid</a:t>
          </a:r>
        </a:p>
      </xdr:txBody>
    </xdr:sp>
    <xdr:clientData/>
  </xdr:oneCellAnchor>
  <xdr:twoCellAnchor editAs="oneCell">
    <xdr:from>
      <xdr:col>3</xdr:col>
      <xdr:colOff>127</xdr:colOff>
      <xdr:row>126</xdr:row>
      <xdr:rowOff>90170</xdr:rowOff>
    </xdr:from>
    <xdr:to>
      <xdr:col>3</xdr:col>
      <xdr:colOff>190627</xdr:colOff>
      <xdr:row>127</xdr:row>
      <xdr:rowOff>90170</xdr:rowOff>
    </xdr:to>
    <xdr:sp macro="_xll.PtreeEvent_ObjectClick" textlink="">
      <xdr:nvSpPr>
        <xdr:cNvPr id="35" name="PTObj_DNode_2_6">
          <a:extLst>
            <a:ext uri="{FF2B5EF4-FFF2-40B4-BE49-F238E27FC236}">
              <a16:creationId xmlns:a16="http://schemas.microsoft.com/office/drawing/2014/main" id="{3C8B8592-98B9-4D20-9038-DB04503C7082}"/>
            </a:ext>
          </a:extLst>
        </xdr:cNvPr>
        <xdr:cNvSpPr/>
      </xdr:nvSpPr>
      <xdr:spPr>
        <a:xfrm>
          <a:off x="4781677" y="23712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126</xdr:row>
      <xdr:rowOff>95106</xdr:rowOff>
    </xdr:from>
    <xdr:ext cx="626518" cy="180627"/>
    <xdr:sp macro="_xll.PtreeEvent_ObjectClick" textlink="">
      <xdr:nvSpPr>
        <xdr:cNvPr id="38" name="PTObj_DBranchName_2_6">
          <a:extLst>
            <a:ext uri="{FF2B5EF4-FFF2-40B4-BE49-F238E27FC236}">
              <a16:creationId xmlns:a16="http://schemas.microsoft.com/office/drawing/2014/main" id="{B1257A15-FB7A-4258-AB31-0BDC79FDA64A}"/>
            </a:ext>
          </a:extLst>
        </xdr:cNvPr>
        <xdr:cNvSpPr txBox="1"/>
      </xdr:nvSpPr>
      <xdr:spPr>
        <a:xfrm>
          <a:off x="3519297" y="23717106"/>
          <a:ext cx="6265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Bid 3: 249999</a:t>
          </a:r>
        </a:p>
      </xdr:txBody>
    </xdr:sp>
    <xdr:clientData/>
  </xdr:oneCellAnchor>
  <xdr:twoCellAnchor editAs="oneCell">
    <xdr:from>
      <xdr:col>4</xdr:col>
      <xdr:colOff>127</xdr:colOff>
      <xdr:row>124</xdr:row>
      <xdr:rowOff>90170</xdr:rowOff>
    </xdr:from>
    <xdr:to>
      <xdr:col>4</xdr:col>
      <xdr:colOff>190627</xdr:colOff>
      <xdr:row>125</xdr:row>
      <xdr:rowOff>90170</xdr:rowOff>
    </xdr:to>
    <xdr:sp macro="_xll.PtreeEvent_ObjectClick" textlink="">
      <xdr:nvSpPr>
        <xdr:cNvPr id="160" name="PTObj_DNode_2_17">
          <a:extLst>
            <a:ext uri="{FF2B5EF4-FFF2-40B4-BE49-F238E27FC236}">
              <a16:creationId xmlns:a16="http://schemas.microsoft.com/office/drawing/2014/main" id="{33CA234F-6856-450E-A36A-FDED88BC0717}"/>
            </a:ext>
          </a:extLst>
        </xdr:cNvPr>
        <xdr:cNvSpPr/>
      </xdr:nvSpPr>
      <xdr:spPr>
        <a:xfrm rot="-5400000">
          <a:off x="6324727" y="23712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124</xdr:row>
      <xdr:rowOff>95106</xdr:rowOff>
    </xdr:from>
    <xdr:ext cx="309124" cy="180627"/>
    <xdr:sp macro="_xll.PtreeEvent_ObjectClick" textlink="">
      <xdr:nvSpPr>
        <xdr:cNvPr id="163" name="PTObj_DBranchName_2_17">
          <a:extLst>
            <a:ext uri="{FF2B5EF4-FFF2-40B4-BE49-F238E27FC236}">
              <a16:creationId xmlns:a16="http://schemas.microsoft.com/office/drawing/2014/main" id="{8D127DCF-B2A4-444F-84EB-5BF878EBC338}"/>
            </a:ext>
          </a:extLst>
        </xdr:cNvPr>
        <xdr:cNvSpPr txBox="1"/>
      </xdr:nvSpPr>
      <xdr:spPr>
        <a:xfrm>
          <a:off x="5062347" y="23717106"/>
          <a:ext cx="3091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&lt;230k</a:t>
          </a:r>
        </a:p>
      </xdr:txBody>
    </xdr:sp>
    <xdr:clientData/>
  </xdr:oneCellAnchor>
  <xdr:twoCellAnchor editAs="oneCell">
    <xdr:from>
      <xdr:col>4</xdr:col>
      <xdr:colOff>127</xdr:colOff>
      <xdr:row>128</xdr:row>
      <xdr:rowOff>90170</xdr:rowOff>
    </xdr:from>
    <xdr:to>
      <xdr:col>4</xdr:col>
      <xdr:colOff>190627</xdr:colOff>
      <xdr:row>129</xdr:row>
      <xdr:rowOff>90170</xdr:rowOff>
    </xdr:to>
    <xdr:sp macro="_xll.PtreeEvent_ObjectClick" textlink="">
      <xdr:nvSpPr>
        <xdr:cNvPr id="164" name="PTObj_DNode_2_18">
          <a:extLst>
            <a:ext uri="{FF2B5EF4-FFF2-40B4-BE49-F238E27FC236}">
              <a16:creationId xmlns:a16="http://schemas.microsoft.com/office/drawing/2014/main" id="{62C728FC-EE63-44F7-A314-979561DC8FDC}"/>
            </a:ext>
          </a:extLst>
        </xdr:cNvPr>
        <xdr:cNvSpPr/>
      </xdr:nvSpPr>
      <xdr:spPr>
        <a:xfrm rot="-5400000">
          <a:off x="6324727" y="24474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128</xdr:row>
      <xdr:rowOff>95106</xdr:rowOff>
    </xdr:from>
    <xdr:ext cx="492058" cy="180627"/>
    <xdr:sp macro="_xll.PtreeEvent_ObjectClick" textlink="">
      <xdr:nvSpPr>
        <xdr:cNvPr id="167" name="PTObj_DBranchName_2_18">
          <a:extLst>
            <a:ext uri="{FF2B5EF4-FFF2-40B4-BE49-F238E27FC236}">
              <a16:creationId xmlns:a16="http://schemas.microsoft.com/office/drawing/2014/main" id="{AE42D66E-9C1B-4D15-BC50-C6CBC6E7BD33}"/>
            </a:ext>
          </a:extLst>
        </xdr:cNvPr>
        <xdr:cNvSpPr txBox="1"/>
      </xdr:nvSpPr>
      <xdr:spPr>
        <a:xfrm>
          <a:off x="5062347" y="24479106"/>
          <a:ext cx="4920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230k-240k</a:t>
          </a:r>
        </a:p>
      </xdr:txBody>
    </xdr:sp>
    <xdr:clientData/>
  </xdr:oneCellAnchor>
  <xdr:twoCellAnchor editAs="oneCell">
    <xdr:from>
      <xdr:col>4</xdr:col>
      <xdr:colOff>127</xdr:colOff>
      <xdr:row>130</xdr:row>
      <xdr:rowOff>90170</xdr:rowOff>
    </xdr:from>
    <xdr:to>
      <xdr:col>4</xdr:col>
      <xdr:colOff>190627</xdr:colOff>
      <xdr:row>131</xdr:row>
      <xdr:rowOff>90170</xdr:rowOff>
    </xdr:to>
    <xdr:sp macro="_xll.PtreeEvent_ObjectClick" textlink="">
      <xdr:nvSpPr>
        <xdr:cNvPr id="168" name="PTObj_DNode_2_19">
          <a:extLst>
            <a:ext uri="{FF2B5EF4-FFF2-40B4-BE49-F238E27FC236}">
              <a16:creationId xmlns:a16="http://schemas.microsoft.com/office/drawing/2014/main" id="{59E3AA83-AB36-40B0-86D2-3C0AC1CC8C7F}"/>
            </a:ext>
          </a:extLst>
        </xdr:cNvPr>
        <xdr:cNvSpPr/>
      </xdr:nvSpPr>
      <xdr:spPr>
        <a:xfrm rot="-5400000">
          <a:off x="6324727" y="24855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130</xdr:row>
      <xdr:rowOff>95106</xdr:rowOff>
    </xdr:from>
    <xdr:ext cx="492058" cy="180627"/>
    <xdr:sp macro="_xll.PtreeEvent_ObjectClick" textlink="">
      <xdr:nvSpPr>
        <xdr:cNvPr id="171" name="PTObj_DBranchName_2_19">
          <a:extLst>
            <a:ext uri="{FF2B5EF4-FFF2-40B4-BE49-F238E27FC236}">
              <a16:creationId xmlns:a16="http://schemas.microsoft.com/office/drawing/2014/main" id="{232874E3-DC51-431B-A54C-02DC7522C632}"/>
            </a:ext>
          </a:extLst>
        </xdr:cNvPr>
        <xdr:cNvSpPr txBox="1"/>
      </xdr:nvSpPr>
      <xdr:spPr>
        <a:xfrm>
          <a:off x="5062347" y="24860106"/>
          <a:ext cx="4920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240k-250k</a:t>
          </a:r>
        </a:p>
      </xdr:txBody>
    </xdr:sp>
    <xdr:clientData/>
  </xdr:oneCellAnchor>
  <xdr:twoCellAnchor editAs="oneCell">
    <xdr:from>
      <xdr:col>4</xdr:col>
      <xdr:colOff>127</xdr:colOff>
      <xdr:row>132</xdr:row>
      <xdr:rowOff>90170</xdr:rowOff>
    </xdr:from>
    <xdr:to>
      <xdr:col>4</xdr:col>
      <xdr:colOff>190627</xdr:colOff>
      <xdr:row>133</xdr:row>
      <xdr:rowOff>90170</xdr:rowOff>
    </xdr:to>
    <xdr:sp macro="_xll.PtreeEvent_ObjectClick" textlink="">
      <xdr:nvSpPr>
        <xdr:cNvPr id="172" name="PTObj_DNode_2_20">
          <a:extLst>
            <a:ext uri="{FF2B5EF4-FFF2-40B4-BE49-F238E27FC236}">
              <a16:creationId xmlns:a16="http://schemas.microsoft.com/office/drawing/2014/main" id="{E08FB72A-6FDF-4F28-9E5A-4CCB3A4F4D58}"/>
            </a:ext>
          </a:extLst>
        </xdr:cNvPr>
        <xdr:cNvSpPr/>
      </xdr:nvSpPr>
      <xdr:spPr>
        <a:xfrm rot="-5400000">
          <a:off x="6324727" y="25236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132</xdr:row>
      <xdr:rowOff>95106</xdr:rowOff>
    </xdr:from>
    <xdr:ext cx="309124" cy="180627"/>
    <xdr:sp macro="_xll.PtreeEvent_ObjectClick" textlink="">
      <xdr:nvSpPr>
        <xdr:cNvPr id="175" name="PTObj_DBranchName_2_20">
          <a:extLst>
            <a:ext uri="{FF2B5EF4-FFF2-40B4-BE49-F238E27FC236}">
              <a16:creationId xmlns:a16="http://schemas.microsoft.com/office/drawing/2014/main" id="{FD2A5DC1-9045-4AB5-8B09-44B0742DCC53}"/>
            </a:ext>
          </a:extLst>
        </xdr:cNvPr>
        <xdr:cNvSpPr txBox="1"/>
      </xdr:nvSpPr>
      <xdr:spPr>
        <a:xfrm>
          <a:off x="5062347" y="25241106"/>
          <a:ext cx="3091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&gt;250k</a:t>
          </a:r>
        </a:p>
      </xdr:txBody>
    </xdr:sp>
    <xdr:clientData/>
  </xdr:oneCellAnchor>
  <xdr:twoCellAnchor editAs="oneCell">
    <xdr:from>
      <xdr:col>4</xdr:col>
      <xdr:colOff>127</xdr:colOff>
      <xdr:row>134</xdr:row>
      <xdr:rowOff>90170</xdr:rowOff>
    </xdr:from>
    <xdr:to>
      <xdr:col>4</xdr:col>
      <xdr:colOff>190627</xdr:colOff>
      <xdr:row>135</xdr:row>
      <xdr:rowOff>90170</xdr:rowOff>
    </xdr:to>
    <xdr:sp macro="_xll.PtreeEvent_ObjectClick" textlink="">
      <xdr:nvSpPr>
        <xdr:cNvPr id="176" name="PTObj_DNode_2_21">
          <a:extLst>
            <a:ext uri="{FF2B5EF4-FFF2-40B4-BE49-F238E27FC236}">
              <a16:creationId xmlns:a16="http://schemas.microsoft.com/office/drawing/2014/main" id="{AF144D7B-3D2A-41D3-96C8-F24425E73D8B}"/>
            </a:ext>
          </a:extLst>
        </xdr:cNvPr>
        <xdr:cNvSpPr/>
      </xdr:nvSpPr>
      <xdr:spPr>
        <a:xfrm rot="-5400000">
          <a:off x="6324727" y="25617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3</xdr:col>
      <xdr:colOff>280797</xdr:colOff>
      <xdr:row>134</xdr:row>
      <xdr:rowOff>95106</xdr:rowOff>
    </xdr:from>
    <xdr:ext cx="318036" cy="180627"/>
    <xdr:sp macro="_xll.PtreeEvent_ObjectClick" textlink="">
      <xdr:nvSpPr>
        <xdr:cNvPr id="179" name="PTObj_DBranchName_2_21">
          <a:extLst>
            <a:ext uri="{FF2B5EF4-FFF2-40B4-BE49-F238E27FC236}">
              <a16:creationId xmlns:a16="http://schemas.microsoft.com/office/drawing/2014/main" id="{E6CE48BC-8726-439A-9CA4-2921476D5241}"/>
            </a:ext>
          </a:extLst>
        </xdr:cNvPr>
        <xdr:cNvSpPr txBox="1"/>
      </xdr:nvSpPr>
      <xdr:spPr>
        <a:xfrm>
          <a:off x="5062347" y="25622106"/>
          <a:ext cx="3180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no bid</a:t>
          </a:r>
        </a:p>
      </xdr:txBody>
    </xdr:sp>
    <xdr:clientData/>
  </xdr:oneCellAnchor>
  <xdr:twoCellAnchor editAs="oneCell">
    <xdr:from>
      <xdr:col>1</xdr:col>
      <xdr:colOff>127</xdr:colOff>
      <xdr:row>173</xdr:row>
      <xdr:rowOff>90171</xdr:rowOff>
    </xdr:from>
    <xdr:to>
      <xdr:col>1</xdr:col>
      <xdr:colOff>190627</xdr:colOff>
      <xdr:row>174</xdr:row>
      <xdr:rowOff>90171</xdr:rowOff>
    </xdr:to>
    <xdr:sp macro="_xll.PtreeEvent_ObjectClick" textlink="">
      <xdr:nvSpPr>
        <xdr:cNvPr id="70" name="PTObj_DNode_3_1">
          <a:extLst>
            <a:ext uri="{FF2B5EF4-FFF2-40B4-BE49-F238E27FC236}">
              <a16:creationId xmlns:a16="http://schemas.microsoft.com/office/drawing/2014/main" id="{C7BB6E4F-6B2D-4D1A-8653-47EB52AA52D8}"/>
            </a:ext>
          </a:extLst>
        </xdr:cNvPr>
        <xdr:cNvSpPr/>
      </xdr:nvSpPr>
      <xdr:spPr>
        <a:xfrm>
          <a:off x="1695577" y="31141671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0</xdr:col>
      <xdr:colOff>215900</xdr:colOff>
      <xdr:row>173</xdr:row>
      <xdr:rowOff>95107</xdr:rowOff>
    </xdr:from>
    <xdr:ext cx="832279" cy="180627"/>
    <xdr:sp macro="_xll.PtreeEvent_ObjectClick" textlink="">
      <xdr:nvSpPr>
        <xdr:cNvPr id="181" name="PTObj_DBranchName_3_1">
          <a:extLst>
            <a:ext uri="{FF2B5EF4-FFF2-40B4-BE49-F238E27FC236}">
              <a16:creationId xmlns:a16="http://schemas.microsoft.com/office/drawing/2014/main" id="{16DDB824-540D-438E-9738-6BE3386D57F6}"/>
            </a:ext>
          </a:extLst>
        </xdr:cNvPr>
        <xdr:cNvSpPr txBox="1"/>
      </xdr:nvSpPr>
      <xdr:spPr>
        <a:xfrm>
          <a:off x="215900" y="31146607"/>
          <a:ext cx="83227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Investment Choice</a:t>
          </a:r>
        </a:p>
      </xdr:txBody>
    </xdr:sp>
    <xdr:clientData/>
  </xdr:oneCellAnchor>
  <xdr:twoCellAnchor editAs="oneCell">
    <xdr:from>
      <xdr:col>2</xdr:col>
      <xdr:colOff>127</xdr:colOff>
      <xdr:row>165</xdr:row>
      <xdr:rowOff>90171</xdr:rowOff>
    </xdr:from>
    <xdr:to>
      <xdr:col>2</xdr:col>
      <xdr:colOff>190627</xdr:colOff>
      <xdr:row>166</xdr:row>
      <xdr:rowOff>90171</xdr:rowOff>
    </xdr:to>
    <xdr:sp macro="_xll.PtreeEvent_ObjectClick" textlink="">
      <xdr:nvSpPr>
        <xdr:cNvPr id="194" name="PTObj_DNode_3_2">
          <a:extLst>
            <a:ext uri="{FF2B5EF4-FFF2-40B4-BE49-F238E27FC236}">
              <a16:creationId xmlns:a16="http://schemas.microsoft.com/office/drawing/2014/main" id="{902F2904-A57E-410A-8D25-70819491E06D}"/>
            </a:ext>
          </a:extLst>
        </xdr:cNvPr>
        <xdr:cNvSpPr/>
      </xdr:nvSpPr>
      <xdr:spPr>
        <a:xfrm>
          <a:off x="3238627" y="31141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1</xdr:col>
      <xdr:colOff>280797</xdr:colOff>
      <xdr:row>165</xdr:row>
      <xdr:rowOff>95107</xdr:rowOff>
    </xdr:from>
    <xdr:ext cx="610936" cy="180627"/>
    <xdr:sp macro="_xll.PtreeEvent_ObjectClick" textlink="">
      <xdr:nvSpPr>
        <xdr:cNvPr id="197" name="PTObj_DBranchName_3_2">
          <a:extLst>
            <a:ext uri="{FF2B5EF4-FFF2-40B4-BE49-F238E27FC236}">
              <a16:creationId xmlns:a16="http://schemas.microsoft.com/office/drawing/2014/main" id="{E31F2ADC-52C8-4780-8505-D2D8E7EB9E88}"/>
            </a:ext>
          </a:extLst>
        </xdr:cNvPr>
        <xdr:cNvSpPr txBox="1"/>
      </xdr:nvSpPr>
      <xdr:spPr>
        <a:xfrm>
          <a:off x="1976247" y="31146607"/>
          <a:ext cx="6109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Investment A</a:t>
          </a:r>
        </a:p>
      </xdr:txBody>
    </xdr:sp>
    <xdr:clientData/>
  </xdr:oneCellAnchor>
  <xdr:twoCellAnchor editAs="oneCell">
    <xdr:from>
      <xdr:col>3</xdr:col>
      <xdr:colOff>127</xdr:colOff>
      <xdr:row>163</xdr:row>
      <xdr:rowOff>90171</xdr:rowOff>
    </xdr:from>
    <xdr:to>
      <xdr:col>3</xdr:col>
      <xdr:colOff>190627</xdr:colOff>
      <xdr:row>164</xdr:row>
      <xdr:rowOff>90171</xdr:rowOff>
    </xdr:to>
    <xdr:sp macro="_xll.PtreeEvent_ObjectClick" textlink="">
      <xdr:nvSpPr>
        <xdr:cNvPr id="198" name="PTObj_DNode_3_5">
          <a:extLst>
            <a:ext uri="{FF2B5EF4-FFF2-40B4-BE49-F238E27FC236}">
              <a16:creationId xmlns:a16="http://schemas.microsoft.com/office/drawing/2014/main" id="{72D85FED-0013-47CB-B874-C2E1D034A4E3}"/>
            </a:ext>
          </a:extLst>
        </xdr:cNvPr>
        <xdr:cNvSpPr/>
      </xdr:nvSpPr>
      <xdr:spPr>
        <a:xfrm rot="-5400000">
          <a:off x="4781677" y="31141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163</xdr:row>
      <xdr:rowOff>95107</xdr:rowOff>
    </xdr:from>
    <xdr:ext cx="395878" cy="180627"/>
    <xdr:sp macro="_xll.PtreeEvent_ObjectClick" textlink="">
      <xdr:nvSpPr>
        <xdr:cNvPr id="201" name="PTObj_DBranchName_3_5">
          <a:extLst>
            <a:ext uri="{FF2B5EF4-FFF2-40B4-BE49-F238E27FC236}">
              <a16:creationId xmlns:a16="http://schemas.microsoft.com/office/drawing/2014/main" id="{58D43D01-C130-4189-90B6-B1E93555E8B8}"/>
            </a:ext>
          </a:extLst>
        </xdr:cNvPr>
        <xdr:cNvSpPr txBox="1"/>
      </xdr:nvSpPr>
      <xdr:spPr>
        <a:xfrm>
          <a:off x="3519297" y="31146607"/>
          <a:ext cx="39587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Payoff 1</a:t>
          </a:r>
        </a:p>
      </xdr:txBody>
    </xdr:sp>
    <xdr:clientData/>
  </xdr:oneCellAnchor>
  <xdr:twoCellAnchor editAs="oneCell">
    <xdr:from>
      <xdr:col>3</xdr:col>
      <xdr:colOff>127</xdr:colOff>
      <xdr:row>167</xdr:row>
      <xdr:rowOff>90171</xdr:rowOff>
    </xdr:from>
    <xdr:to>
      <xdr:col>3</xdr:col>
      <xdr:colOff>190627</xdr:colOff>
      <xdr:row>168</xdr:row>
      <xdr:rowOff>90171</xdr:rowOff>
    </xdr:to>
    <xdr:sp macro="_xll.PtreeEvent_ObjectClick" textlink="">
      <xdr:nvSpPr>
        <xdr:cNvPr id="202" name="PTObj_DNode_3_6">
          <a:extLst>
            <a:ext uri="{FF2B5EF4-FFF2-40B4-BE49-F238E27FC236}">
              <a16:creationId xmlns:a16="http://schemas.microsoft.com/office/drawing/2014/main" id="{3AF661A1-1FA7-40F2-AA9B-80207CCD9139}"/>
            </a:ext>
          </a:extLst>
        </xdr:cNvPr>
        <xdr:cNvSpPr/>
      </xdr:nvSpPr>
      <xdr:spPr>
        <a:xfrm rot="-5400000">
          <a:off x="4781677" y="31903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167</xdr:row>
      <xdr:rowOff>95107</xdr:rowOff>
    </xdr:from>
    <xdr:ext cx="395878" cy="180627"/>
    <xdr:sp macro="_xll.PtreeEvent_ObjectClick" textlink="">
      <xdr:nvSpPr>
        <xdr:cNvPr id="205" name="PTObj_DBranchName_3_6">
          <a:extLst>
            <a:ext uri="{FF2B5EF4-FFF2-40B4-BE49-F238E27FC236}">
              <a16:creationId xmlns:a16="http://schemas.microsoft.com/office/drawing/2014/main" id="{BDDFD64B-9D85-40C7-AD21-95E82BB216BA}"/>
            </a:ext>
          </a:extLst>
        </xdr:cNvPr>
        <xdr:cNvSpPr txBox="1"/>
      </xdr:nvSpPr>
      <xdr:spPr>
        <a:xfrm>
          <a:off x="3519297" y="31908607"/>
          <a:ext cx="39587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Payoff 2</a:t>
          </a:r>
        </a:p>
      </xdr:txBody>
    </xdr:sp>
    <xdr:clientData/>
  </xdr:oneCellAnchor>
  <xdr:twoCellAnchor editAs="oneCell">
    <xdr:from>
      <xdr:col>3</xdr:col>
      <xdr:colOff>127</xdr:colOff>
      <xdr:row>169</xdr:row>
      <xdr:rowOff>90171</xdr:rowOff>
    </xdr:from>
    <xdr:to>
      <xdr:col>3</xdr:col>
      <xdr:colOff>190627</xdr:colOff>
      <xdr:row>170</xdr:row>
      <xdr:rowOff>90171</xdr:rowOff>
    </xdr:to>
    <xdr:sp macro="_xll.PtreeEvent_ObjectClick" textlink="">
      <xdr:nvSpPr>
        <xdr:cNvPr id="206" name="PTObj_DNode_3_7">
          <a:extLst>
            <a:ext uri="{FF2B5EF4-FFF2-40B4-BE49-F238E27FC236}">
              <a16:creationId xmlns:a16="http://schemas.microsoft.com/office/drawing/2014/main" id="{3FBF70AD-02CD-4F9F-9230-8A51A39ED443}"/>
            </a:ext>
          </a:extLst>
        </xdr:cNvPr>
        <xdr:cNvSpPr/>
      </xdr:nvSpPr>
      <xdr:spPr>
        <a:xfrm rot="-5400000">
          <a:off x="4781677" y="32284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169</xdr:row>
      <xdr:rowOff>95107</xdr:rowOff>
    </xdr:from>
    <xdr:ext cx="395878" cy="180627"/>
    <xdr:sp macro="_xll.PtreeEvent_ObjectClick" textlink="">
      <xdr:nvSpPr>
        <xdr:cNvPr id="209" name="PTObj_DBranchName_3_7">
          <a:extLst>
            <a:ext uri="{FF2B5EF4-FFF2-40B4-BE49-F238E27FC236}">
              <a16:creationId xmlns:a16="http://schemas.microsoft.com/office/drawing/2014/main" id="{72716009-55B3-4993-BB6A-1D262F6F2658}"/>
            </a:ext>
          </a:extLst>
        </xdr:cNvPr>
        <xdr:cNvSpPr txBox="1"/>
      </xdr:nvSpPr>
      <xdr:spPr>
        <a:xfrm>
          <a:off x="3519297" y="32289607"/>
          <a:ext cx="39587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Payoff 3</a:t>
          </a:r>
        </a:p>
      </xdr:txBody>
    </xdr:sp>
    <xdr:clientData/>
  </xdr:oneCellAnchor>
  <xdr:twoCellAnchor editAs="oneCell">
    <xdr:from>
      <xdr:col>3</xdr:col>
      <xdr:colOff>127</xdr:colOff>
      <xdr:row>171</xdr:row>
      <xdr:rowOff>90171</xdr:rowOff>
    </xdr:from>
    <xdr:to>
      <xdr:col>3</xdr:col>
      <xdr:colOff>190627</xdr:colOff>
      <xdr:row>172</xdr:row>
      <xdr:rowOff>90171</xdr:rowOff>
    </xdr:to>
    <xdr:sp macro="_xll.PtreeEvent_ObjectClick" textlink="">
      <xdr:nvSpPr>
        <xdr:cNvPr id="210" name="PTObj_DNode_3_8">
          <a:extLst>
            <a:ext uri="{FF2B5EF4-FFF2-40B4-BE49-F238E27FC236}">
              <a16:creationId xmlns:a16="http://schemas.microsoft.com/office/drawing/2014/main" id="{1BF0001B-3EF0-4412-A8A0-7F184954FFD4}"/>
            </a:ext>
          </a:extLst>
        </xdr:cNvPr>
        <xdr:cNvSpPr/>
      </xdr:nvSpPr>
      <xdr:spPr>
        <a:xfrm rot="-5400000">
          <a:off x="4781677" y="32665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171</xdr:row>
      <xdr:rowOff>95107</xdr:rowOff>
    </xdr:from>
    <xdr:ext cx="395878" cy="180627"/>
    <xdr:sp macro="_xll.PtreeEvent_ObjectClick" textlink="">
      <xdr:nvSpPr>
        <xdr:cNvPr id="213" name="PTObj_DBranchName_3_8">
          <a:extLst>
            <a:ext uri="{FF2B5EF4-FFF2-40B4-BE49-F238E27FC236}">
              <a16:creationId xmlns:a16="http://schemas.microsoft.com/office/drawing/2014/main" id="{A7655A6D-83FE-4EC2-8714-269D343112DE}"/>
            </a:ext>
          </a:extLst>
        </xdr:cNvPr>
        <xdr:cNvSpPr txBox="1"/>
      </xdr:nvSpPr>
      <xdr:spPr>
        <a:xfrm>
          <a:off x="3519297" y="32670607"/>
          <a:ext cx="39587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Payoff 4</a:t>
          </a:r>
        </a:p>
      </xdr:txBody>
    </xdr:sp>
    <xdr:clientData/>
  </xdr:oneCellAnchor>
  <xdr:twoCellAnchor editAs="oneCell">
    <xdr:from>
      <xdr:col>2</xdr:col>
      <xdr:colOff>127</xdr:colOff>
      <xdr:row>177</xdr:row>
      <xdr:rowOff>90171</xdr:rowOff>
    </xdr:from>
    <xdr:to>
      <xdr:col>2</xdr:col>
      <xdr:colOff>190627</xdr:colOff>
      <xdr:row>178</xdr:row>
      <xdr:rowOff>90171</xdr:rowOff>
    </xdr:to>
    <xdr:sp macro="_xll.PtreeEvent_ObjectClick" textlink="">
      <xdr:nvSpPr>
        <xdr:cNvPr id="214" name="PTObj_DNode_3_3">
          <a:extLst>
            <a:ext uri="{FF2B5EF4-FFF2-40B4-BE49-F238E27FC236}">
              <a16:creationId xmlns:a16="http://schemas.microsoft.com/office/drawing/2014/main" id="{8B62ED91-414F-4172-B154-F7B4A929FCFC}"/>
            </a:ext>
          </a:extLst>
        </xdr:cNvPr>
        <xdr:cNvSpPr/>
      </xdr:nvSpPr>
      <xdr:spPr>
        <a:xfrm>
          <a:off x="3238627" y="33427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1</xdr:col>
      <xdr:colOff>280797</xdr:colOff>
      <xdr:row>177</xdr:row>
      <xdr:rowOff>95107</xdr:rowOff>
    </xdr:from>
    <xdr:ext cx="607346" cy="180627"/>
    <xdr:sp macro="_xll.PtreeEvent_ObjectClick" textlink="">
      <xdr:nvSpPr>
        <xdr:cNvPr id="217" name="PTObj_DBranchName_3_3">
          <a:extLst>
            <a:ext uri="{FF2B5EF4-FFF2-40B4-BE49-F238E27FC236}">
              <a16:creationId xmlns:a16="http://schemas.microsoft.com/office/drawing/2014/main" id="{52A17192-ECAF-4426-8E9F-2C5C1140B68E}"/>
            </a:ext>
          </a:extLst>
        </xdr:cNvPr>
        <xdr:cNvSpPr txBox="1"/>
      </xdr:nvSpPr>
      <xdr:spPr>
        <a:xfrm>
          <a:off x="1976247" y="33432607"/>
          <a:ext cx="6073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Investment B</a:t>
          </a:r>
        </a:p>
      </xdr:txBody>
    </xdr:sp>
    <xdr:clientData/>
  </xdr:oneCellAnchor>
  <xdr:twoCellAnchor editAs="oneCell">
    <xdr:from>
      <xdr:col>3</xdr:col>
      <xdr:colOff>127</xdr:colOff>
      <xdr:row>175</xdr:row>
      <xdr:rowOff>90171</xdr:rowOff>
    </xdr:from>
    <xdr:to>
      <xdr:col>3</xdr:col>
      <xdr:colOff>190627</xdr:colOff>
      <xdr:row>176</xdr:row>
      <xdr:rowOff>90171</xdr:rowOff>
    </xdr:to>
    <xdr:sp macro="_xll.PtreeEvent_ObjectClick" textlink="">
      <xdr:nvSpPr>
        <xdr:cNvPr id="218" name="PTObj_DNode_3_9">
          <a:extLst>
            <a:ext uri="{FF2B5EF4-FFF2-40B4-BE49-F238E27FC236}">
              <a16:creationId xmlns:a16="http://schemas.microsoft.com/office/drawing/2014/main" id="{7023DEF2-37D7-4BD8-BEDB-EFDE5C2D841D}"/>
            </a:ext>
          </a:extLst>
        </xdr:cNvPr>
        <xdr:cNvSpPr/>
      </xdr:nvSpPr>
      <xdr:spPr>
        <a:xfrm rot="-5400000">
          <a:off x="4781677" y="33427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175</xdr:row>
      <xdr:rowOff>95107</xdr:rowOff>
    </xdr:from>
    <xdr:ext cx="395878" cy="180627"/>
    <xdr:sp macro="_xll.PtreeEvent_ObjectClick" textlink="">
      <xdr:nvSpPr>
        <xdr:cNvPr id="221" name="PTObj_DBranchName_3_9">
          <a:extLst>
            <a:ext uri="{FF2B5EF4-FFF2-40B4-BE49-F238E27FC236}">
              <a16:creationId xmlns:a16="http://schemas.microsoft.com/office/drawing/2014/main" id="{E901AD32-A9F8-4FFC-92B0-E0A063D3CE40}"/>
            </a:ext>
          </a:extLst>
        </xdr:cNvPr>
        <xdr:cNvSpPr txBox="1"/>
      </xdr:nvSpPr>
      <xdr:spPr>
        <a:xfrm>
          <a:off x="3519297" y="33432607"/>
          <a:ext cx="39587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Payoff 1</a:t>
          </a:r>
        </a:p>
      </xdr:txBody>
    </xdr:sp>
    <xdr:clientData/>
  </xdr:oneCellAnchor>
  <xdr:twoCellAnchor editAs="oneCell">
    <xdr:from>
      <xdr:col>3</xdr:col>
      <xdr:colOff>127</xdr:colOff>
      <xdr:row>179</xdr:row>
      <xdr:rowOff>90171</xdr:rowOff>
    </xdr:from>
    <xdr:to>
      <xdr:col>3</xdr:col>
      <xdr:colOff>190627</xdr:colOff>
      <xdr:row>180</xdr:row>
      <xdr:rowOff>90171</xdr:rowOff>
    </xdr:to>
    <xdr:sp macro="_xll.PtreeEvent_ObjectClick" textlink="">
      <xdr:nvSpPr>
        <xdr:cNvPr id="222" name="PTObj_DNode_3_10">
          <a:extLst>
            <a:ext uri="{FF2B5EF4-FFF2-40B4-BE49-F238E27FC236}">
              <a16:creationId xmlns:a16="http://schemas.microsoft.com/office/drawing/2014/main" id="{95F56B95-506B-4031-AAE6-088EC750C197}"/>
            </a:ext>
          </a:extLst>
        </xdr:cNvPr>
        <xdr:cNvSpPr/>
      </xdr:nvSpPr>
      <xdr:spPr>
        <a:xfrm rot="-5400000">
          <a:off x="4781677" y="34189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179</xdr:row>
      <xdr:rowOff>95107</xdr:rowOff>
    </xdr:from>
    <xdr:ext cx="395878" cy="180627"/>
    <xdr:sp macro="_xll.PtreeEvent_ObjectClick" textlink="">
      <xdr:nvSpPr>
        <xdr:cNvPr id="225" name="PTObj_DBranchName_3_10">
          <a:extLst>
            <a:ext uri="{FF2B5EF4-FFF2-40B4-BE49-F238E27FC236}">
              <a16:creationId xmlns:a16="http://schemas.microsoft.com/office/drawing/2014/main" id="{CD4121A2-1739-4063-95E2-9C9FFECFB0AE}"/>
            </a:ext>
          </a:extLst>
        </xdr:cNvPr>
        <xdr:cNvSpPr txBox="1"/>
      </xdr:nvSpPr>
      <xdr:spPr>
        <a:xfrm>
          <a:off x="3519297" y="34194607"/>
          <a:ext cx="39587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Payoff 2</a:t>
          </a:r>
        </a:p>
      </xdr:txBody>
    </xdr:sp>
    <xdr:clientData/>
  </xdr:oneCellAnchor>
  <xdr:twoCellAnchor editAs="oneCell">
    <xdr:from>
      <xdr:col>3</xdr:col>
      <xdr:colOff>127</xdr:colOff>
      <xdr:row>181</xdr:row>
      <xdr:rowOff>90171</xdr:rowOff>
    </xdr:from>
    <xdr:to>
      <xdr:col>3</xdr:col>
      <xdr:colOff>190627</xdr:colOff>
      <xdr:row>182</xdr:row>
      <xdr:rowOff>90171</xdr:rowOff>
    </xdr:to>
    <xdr:sp macro="_xll.PtreeEvent_ObjectClick" textlink="">
      <xdr:nvSpPr>
        <xdr:cNvPr id="226" name="PTObj_DNode_3_11">
          <a:extLst>
            <a:ext uri="{FF2B5EF4-FFF2-40B4-BE49-F238E27FC236}">
              <a16:creationId xmlns:a16="http://schemas.microsoft.com/office/drawing/2014/main" id="{2373957E-862C-412B-89EB-9C99890ABC9E}"/>
            </a:ext>
          </a:extLst>
        </xdr:cNvPr>
        <xdr:cNvSpPr/>
      </xdr:nvSpPr>
      <xdr:spPr>
        <a:xfrm rot="-5400000">
          <a:off x="4781677" y="34570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181</xdr:row>
      <xdr:rowOff>95107</xdr:rowOff>
    </xdr:from>
    <xdr:ext cx="395878" cy="180627"/>
    <xdr:sp macro="_xll.PtreeEvent_ObjectClick" textlink="">
      <xdr:nvSpPr>
        <xdr:cNvPr id="229" name="PTObj_DBranchName_3_11">
          <a:extLst>
            <a:ext uri="{FF2B5EF4-FFF2-40B4-BE49-F238E27FC236}">
              <a16:creationId xmlns:a16="http://schemas.microsoft.com/office/drawing/2014/main" id="{D9D9609D-7D60-452C-996A-24C2DDC947EB}"/>
            </a:ext>
          </a:extLst>
        </xdr:cNvPr>
        <xdr:cNvSpPr txBox="1"/>
      </xdr:nvSpPr>
      <xdr:spPr>
        <a:xfrm>
          <a:off x="3519297" y="34575607"/>
          <a:ext cx="39587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Payoff 3</a:t>
          </a:r>
        </a:p>
      </xdr:txBody>
    </xdr:sp>
    <xdr:clientData/>
  </xdr:oneCellAnchor>
  <xdr:twoCellAnchor editAs="oneCell">
    <xdr:from>
      <xdr:col>3</xdr:col>
      <xdr:colOff>127</xdr:colOff>
      <xdr:row>183</xdr:row>
      <xdr:rowOff>90171</xdr:rowOff>
    </xdr:from>
    <xdr:to>
      <xdr:col>3</xdr:col>
      <xdr:colOff>190627</xdr:colOff>
      <xdr:row>184</xdr:row>
      <xdr:rowOff>90171</xdr:rowOff>
    </xdr:to>
    <xdr:sp macro="_xll.PtreeEvent_ObjectClick" textlink="">
      <xdr:nvSpPr>
        <xdr:cNvPr id="230" name="PTObj_DNode_3_12">
          <a:extLst>
            <a:ext uri="{FF2B5EF4-FFF2-40B4-BE49-F238E27FC236}">
              <a16:creationId xmlns:a16="http://schemas.microsoft.com/office/drawing/2014/main" id="{7AA5B223-8DFC-40FB-ACB4-63D9E08A2E3A}"/>
            </a:ext>
          </a:extLst>
        </xdr:cNvPr>
        <xdr:cNvSpPr/>
      </xdr:nvSpPr>
      <xdr:spPr>
        <a:xfrm rot="-5400000">
          <a:off x="4781677" y="34951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183</xdr:row>
      <xdr:rowOff>95107</xdr:rowOff>
    </xdr:from>
    <xdr:ext cx="395878" cy="180627"/>
    <xdr:sp macro="_xll.PtreeEvent_ObjectClick" textlink="">
      <xdr:nvSpPr>
        <xdr:cNvPr id="233" name="PTObj_DBranchName_3_12">
          <a:extLst>
            <a:ext uri="{FF2B5EF4-FFF2-40B4-BE49-F238E27FC236}">
              <a16:creationId xmlns:a16="http://schemas.microsoft.com/office/drawing/2014/main" id="{647FF5FC-948B-460B-9EF7-E511839AC084}"/>
            </a:ext>
          </a:extLst>
        </xdr:cNvPr>
        <xdr:cNvSpPr txBox="1"/>
      </xdr:nvSpPr>
      <xdr:spPr>
        <a:xfrm>
          <a:off x="3519297" y="34956607"/>
          <a:ext cx="39587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Payoff 4</a:t>
          </a:r>
        </a:p>
      </xdr:txBody>
    </xdr:sp>
    <xdr:clientData/>
  </xdr:oneCellAnchor>
  <xdr:twoCellAnchor editAs="oneCell">
    <xdr:from>
      <xdr:col>2</xdr:col>
      <xdr:colOff>127</xdr:colOff>
      <xdr:row>187</xdr:row>
      <xdr:rowOff>90171</xdr:rowOff>
    </xdr:from>
    <xdr:to>
      <xdr:col>2</xdr:col>
      <xdr:colOff>190627</xdr:colOff>
      <xdr:row>188</xdr:row>
      <xdr:rowOff>90171</xdr:rowOff>
    </xdr:to>
    <xdr:sp macro="_xll.PtreeEvent_ObjectClick" textlink="">
      <xdr:nvSpPr>
        <xdr:cNvPr id="234" name="PTObj_DNode_3_4">
          <a:extLst>
            <a:ext uri="{FF2B5EF4-FFF2-40B4-BE49-F238E27FC236}">
              <a16:creationId xmlns:a16="http://schemas.microsoft.com/office/drawing/2014/main" id="{6DEE3DE6-9B0F-4E92-ABEB-83EE5CACAB88}"/>
            </a:ext>
          </a:extLst>
        </xdr:cNvPr>
        <xdr:cNvSpPr/>
      </xdr:nvSpPr>
      <xdr:spPr>
        <a:xfrm>
          <a:off x="3238627" y="35332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1</xdr:col>
      <xdr:colOff>280797</xdr:colOff>
      <xdr:row>187</xdr:row>
      <xdr:rowOff>95107</xdr:rowOff>
    </xdr:from>
    <xdr:ext cx="606256" cy="180627"/>
    <xdr:sp macro="_xll.PtreeEvent_ObjectClick" textlink="">
      <xdr:nvSpPr>
        <xdr:cNvPr id="237" name="PTObj_DBranchName_3_4">
          <a:extLst>
            <a:ext uri="{FF2B5EF4-FFF2-40B4-BE49-F238E27FC236}">
              <a16:creationId xmlns:a16="http://schemas.microsoft.com/office/drawing/2014/main" id="{A9DA79A7-A2C7-48FA-9BC0-371A3CFDA34A}"/>
            </a:ext>
          </a:extLst>
        </xdr:cNvPr>
        <xdr:cNvSpPr txBox="1"/>
      </xdr:nvSpPr>
      <xdr:spPr>
        <a:xfrm>
          <a:off x="1976247" y="35337607"/>
          <a:ext cx="60625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Investment C</a:t>
          </a:r>
        </a:p>
      </xdr:txBody>
    </xdr:sp>
    <xdr:clientData/>
  </xdr:oneCellAnchor>
  <xdr:twoCellAnchor editAs="oneCell">
    <xdr:from>
      <xdr:col>3</xdr:col>
      <xdr:colOff>127</xdr:colOff>
      <xdr:row>185</xdr:row>
      <xdr:rowOff>90171</xdr:rowOff>
    </xdr:from>
    <xdr:to>
      <xdr:col>3</xdr:col>
      <xdr:colOff>190627</xdr:colOff>
      <xdr:row>186</xdr:row>
      <xdr:rowOff>90171</xdr:rowOff>
    </xdr:to>
    <xdr:sp macro="_xll.PtreeEvent_ObjectClick" textlink="">
      <xdr:nvSpPr>
        <xdr:cNvPr id="238" name="PTObj_DNode_3_13">
          <a:extLst>
            <a:ext uri="{FF2B5EF4-FFF2-40B4-BE49-F238E27FC236}">
              <a16:creationId xmlns:a16="http://schemas.microsoft.com/office/drawing/2014/main" id="{6A4BF115-51B0-4AFF-9105-A1C2040335B7}"/>
            </a:ext>
          </a:extLst>
        </xdr:cNvPr>
        <xdr:cNvSpPr/>
      </xdr:nvSpPr>
      <xdr:spPr>
        <a:xfrm rot="-5400000">
          <a:off x="4781677" y="35332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185</xdr:row>
      <xdr:rowOff>95107</xdr:rowOff>
    </xdr:from>
    <xdr:ext cx="395878" cy="180627"/>
    <xdr:sp macro="_xll.PtreeEvent_ObjectClick" textlink="">
      <xdr:nvSpPr>
        <xdr:cNvPr id="241" name="PTObj_DBranchName_3_13">
          <a:extLst>
            <a:ext uri="{FF2B5EF4-FFF2-40B4-BE49-F238E27FC236}">
              <a16:creationId xmlns:a16="http://schemas.microsoft.com/office/drawing/2014/main" id="{C2C1B726-1257-4996-B7F8-B48CCF1679CE}"/>
            </a:ext>
          </a:extLst>
        </xdr:cNvPr>
        <xdr:cNvSpPr txBox="1"/>
      </xdr:nvSpPr>
      <xdr:spPr>
        <a:xfrm>
          <a:off x="3519297" y="35337607"/>
          <a:ext cx="39587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Payoff 1</a:t>
          </a:r>
        </a:p>
      </xdr:txBody>
    </xdr:sp>
    <xdr:clientData/>
  </xdr:oneCellAnchor>
  <xdr:twoCellAnchor editAs="oneCell">
    <xdr:from>
      <xdr:col>3</xdr:col>
      <xdr:colOff>127</xdr:colOff>
      <xdr:row>189</xdr:row>
      <xdr:rowOff>90171</xdr:rowOff>
    </xdr:from>
    <xdr:to>
      <xdr:col>3</xdr:col>
      <xdr:colOff>190627</xdr:colOff>
      <xdr:row>190</xdr:row>
      <xdr:rowOff>90171</xdr:rowOff>
    </xdr:to>
    <xdr:sp macro="_xll.PtreeEvent_ObjectClick" textlink="">
      <xdr:nvSpPr>
        <xdr:cNvPr id="242" name="PTObj_DNode_3_14">
          <a:extLst>
            <a:ext uri="{FF2B5EF4-FFF2-40B4-BE49-F238E27FC236}">
              <a16:creationId xmlns:a16="http://schemas.microsoft.com/office/drawing/2014/main" id="{494442C0-321C-494D-86D3-8A153C284DCC}"/>
            </a:ext>
          </a:extLst>
        </xdr:cNvPr>
        <xdr:cNvSpPr/>
      </xdr:nvSpPr>
      <xdr:spPr>
        <a:xfrm rot="-5400000">
          <a:off x="4781677" y="36094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189</xdr:row>
      <xdr:rowOff>95107</xdr:rowOff>
    </xdr:from>
    <xdr:ext cx="395878" cy="180627"/>
    <xdr:sp macro="_xll.PtreeEvent_ObjectClick" textlink="">
      <xdr:nvSpPr>
        <xdr:cNvPr id="245" name="PTObj_DBranchName_3_14">
          <a:extLst>
            <a:ext uri="{FF2B5EF4-FFF2-40B4-BE49-F238E27FC236}">
              <a16:creationId xmlns:a16="http://schemas.microsoft.com/office/drawing/2014/main" id="{C873B2E6-EB83-4E9A-A3D3-37139A4E736A}"/>
            </a:ext>
          </a:extLst>
        </xdr:cNvPr>
        <xdr:cNvSpPr txBox="1"/>
      </xdr:nvSpPr>
      <xdr:spPr>
        <a:xfrm>
          <a:off x="3519297" y="36099607"/>
          <a:ext cx="39587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Payoff 2</a:t>
          </a:r>
        </a:p>
      </xdr:txBody>
    </xdr:sp>
    <xdr:clientData/>
  </xdr:oneCellAnchor>
  <xdr:twoCellAnchor editAs="oneCell">
    <xdr:from>
      <xdr:col>3</xdr:col>
      <xdr:colOff>127</xdr:colOff>
      <xdr:row>191</xdr:row>
      <xdr:rowOff>90171</xdr:rowOff>
    </xdr:from>
    <xdr:to>
      <xdr:col>3</xdr:col>
      <xdr:colOff>190627</xdr:colOff>
      <xdr:row>192</xdr:row>
      <xdr:rowOff>90171</xdr:rowOff>
    </xdr:to>
    <xdr:sp macro="_xll.PtreeEvent_ObjectClick" textlink="">
      <xdr:nvSpPr>
        <xdr:cNvPr id="246" name="PTObj_DNode_3_15">
          <a:extLst>
            <a:ext uri="{FF2B5EF4-FFF2-40B4-BE49-F238E27FC236}">
              <a16:creationId xmlns:a16="http://schemas.microsoft.com/office/drawing/2014/main" id="{C7230D26-2639-43F8-88DB-E7B1D5C9D7BD}"/>
            </a:ext>
          </a:extLst>
        </xdr:cNvPr>
        <xdr:cNvSpPr/>
      </xdr:nvSpPr>
      <xdr:spPr>
        <a:xfrm rot="-5400000">
          <a:off x="4781677" y="36475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191</xdr:row>
      <xdr:rowOff>95107</xdr:rowOff>
    </xdr:from>
    <xdr:ext cx="395878" cy="180627"/>
    <xdr:sp macro="_xll.PtreeEvent_ObjectClick" textlink="">
      <xdr:nvSpPr>
        <xdr:cNvPr id="249" name="PTObj_DBranchName_3_15">
          <a:extLst>
            <a:ext uri="{FF2B5EF4-FFF2-40B4-BE49-F238E27FC236}">
              <a16:creationId xmlns:a16="http://schemas.microsoft.com/office/drawing/2014/main" id="{63F95D76-0D71-4AE1-BA43-61CF065FEF8E}"/>
            </a:ext>
          </a:extLst>
        </xdr:cNvPr>
        <xdr:cNvSpPr txBox="1"/>
      </xdr:nvSpPr>
      <xdr:spPr>
        <a:xfrm>
          <a:off x="3519297" y="36480607"/>
          <a:ext cx="39587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Payoff 3</a:t>
          </a:r>
        </a:p>
      </xdr:txBody>
    </xdr:sp>
    <xdr:clientData/>
  </xdr:oneCellAnchor>
  <xdr:twoCellAnchor editAs="oneCell">
    <xdr:from>
      <xdr:col>3</xdr:col>
      <xdr:colOff>127</xdr:colOff>
      <xdr:row>193</xdr:row>
      <xdr:rowOff>90171</xdr:rowOff>
    </xdr:from>
    <xdr:to>
      <xdr:col>3</xdr:col>
      <xdr:colOff>190627</xdr:colOff>
      <xdr:row>194</xdr:row>
      <xdr:rowOff>90171</xdr:rowOff>
    </xdr:to>
    <xdr:sp macro="_xll.PtreeEvent_ObjectClick" textlink="">
      <xdr:nvSpPr>
        <xdr:cNvPr id="250" name="PTObj_DNode_3_16">
          <a:extLst>
            <a:ext uri="{FF2B5EF4-FFF2-40B4-BE49-F238E27FC236}">
              <a16:creationId xmlns:a16="http://schemas.microsoft.com/office/drawing/2014/main" id="{27F2AAC3-3CEC-4127-BF49-439F99FBA41C}"/>
            </a:ext>
          </a:extLst>
        </xdr:cNvPr>
        <xdr:cNvSpPr/>
      </xdr:nvSpPr>
      <xdr:spPr>
        <a:xfrm rot="-5400000">
          <a:off x="4781677" y="36856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280797</xdr:colOff>
      <xdr:row>193</xdr:row>
      <xdr:rowOff>95107</xdr:rowOff>
    </xdr:from>
    <xdr:ext cx="395878" cy="180627"/>
    <xdr:sp macro="_xll.PtreeEvent_ObjectClick" textlink="">
      <xdr:nvSpPr>
        <xdr:cNvPr id="253" name="PTObj_DBranchName_3_16">
          <a:extLst>
            <a:ext uri="{FF2B5EF4-FFF2-40B4-BE49-F238E27FC236}">
              <a16:creationId xmlns:a16="http://schemas.microsoft.com/office/drawing/2014/main" id="{F72F5FF4-AD40-4929-8EF3-41AAD9B99273}"/>
            </a:ext>
          </a:extLst>
        </xdr:cNvPr>
        <xdr:cNvSpPr txBox="1"/>
      </xdr:nvSpPr>
      <xdr:spPr>
        <a:xfrm>
          <a:off x="3519297" y="36861607"/>
          <a:ext cx="39587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AU" sz="800"/>
            <a:t>Payoff 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2E30-5254-40E0-9EDC-577B3D5E66D9}">
  <dimension ref="A1:H195"/>
  <sheetViews>
    <sheetView tabSelected="1" topLeftCell="A71" zoomScale="82" zoomScaleNormal="82" workbookViewId="0">
      <selection activeCell="B85" sqref="B85"/>
    </sheetView>
  </sheetViews>
  <sheetFormatPr defaultRowHeight="15" x14ac:dyDescent="0.25"/>
  <cols>
    <col min="1" max="1" width="25.42578125" customWidth="1"/>
    <col min="2" max="5" width="23.140625" customWidth="1"/>
    <col min="6" max="6" width="16.7109375" customWidth="1"/>
    <col min="7" max="7" width="18.85546875" customWidth="1"/>
  </cols>
  <sheetData>
    <row r="1" spans="1:8" x14ac:dyDescent="0.25">
      <c r="A1" t="s">
        <v>0</v>
      </c>
    </row>
    <row r="2" spans="1:8" x14ac:dyDescent="0.25">
      <c r="B2" t="s">
        <v>17</v>
      </c>
    </row>
    <row r="3" spans="1: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</row>
    <row r="4" spans="1:8" x14ac:dyDescent="0.25">
      <c r="A4" s="1" t="s">
        <v>7</v>
      </c>
      <c r="B4" t="s">
        <v>15</v>
      </c>
      <c r="C4" t="s">
        <v>15</v>
      </c>
      <c r="D4" t="s">
        <v>13</v>
      </c>
      <c r="E4" t="s">
        <v>11</v>
      </c>
      <c r="F4" t="s">
        <v>9</v>
      </c>
      <c r="G4" t="s">
        <v>26</v>
      </c>
    </row>
    <row r="5" spans="1:8" x14ac:dyDescent="0.25">
      <c r="A5" s="1" t="s">
        <v>8</v>
      </c>
      <c r="B5" t="s">
        <v>14</v>
      </c>
      <c r="C5" t="s">
        <v>14</v>
      </c>
      <c r="D5" t="s">
        <v>16</v>
      </c>
      <c r="E5" t="s">
        <v>12</v>
      </c>
      <c r="F5" t="s">
        <v>10</v>
      </c>
      <c r="G5">
        <v>0</v>
      </c>
    </row>
    <row r="6" spans="1:8" x14ac:dyDescent="0.25">
      <c r="A6" s="1"/>
      <c r="B6" t="s">
        <v>18</v>
      </c>
    </row>
    <row r="7" spans="1:8" x14ac:dyDescent="0.25"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/>
    </row>
    <row r="8" spans="1:8" x14ac:dyDescent="0.25">
      <c r="A8" s="1" t="s">
        <v>7</v>
      </c>
      <c r="B8" t="s">
        <v>19</v>
      </c>
      <c r="C8" t="s">
        <v>19</v>
      </c>
      <c r="D8" t="s">
        <v>22</v>
      </c>
      <c r="E8" t="s">
        <v>22</v>
      </c>
      <c r="F8" t="s">
        <v>24</v>
      </c>
      <c r="G8" t="s">
        <v>27</v>
      </c>
    </row>
    <row r="9" spans="1:8" x14ac:dyDescent="0.25">
      <c r="A9" s="1" t="s">
        <v>8</v>
      </c>
      <c r="B9" t="s">
        <v>20</v>
      </c>
      <c r="C9" t="s">
        <v>21</v>
      </c>
      <c r="D9" t="s">
        <v>23</v>
      </c>
      <c r="E9" t="s">
        <v>23</v>
      </c>
      <c r="F9" t="s">
        <v>25</v>
      </c>
      <c r="G9" t="s">
        <v>28</v>
      </c>
    </row>
    <row r="11" spans="1:8" x14ac:dyDescent="0.25">
      <c r="B11" t="s">
        <v>34</v>
      </c>
    </row>
    <row r="12" spans="1:8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</row>
    <row r="13" spans="1:8" x14ac:dyDescent="0.25">
      <c r="A13" s="1" t="s">
        <v>35</v>
      </c>
      <c r="B13">
        <v>0.08</v>
      </c>
      <c r="C13">
        <f>1-0.075</f>
        <v>0.92500000000000004</v>
      </c>
      <c r="D13">
        <f>B13*C13</f>
        <v>7.400000000000001E-2</v>
      </c>
      <c r="E13" s="2">
        <f>D13/$D$15</f>
        <v>0.76288659793814428</v>
      </c>
    </row>
    <row r="14" spans="1:8" x14ac:dyDescent="0.25">
      <c r="A14" s="1" t="s">
        <v>36</v>
      </c>
      <c r="B14">
        <f>1-B13</f>
        <v>0.92</v>
      </c>
      <c r="C14">
        <v>2.5000000000000001E-2</v>
      </c>
      <c r="D14">
        <f>B14*C14</f>
        <v>2.3000000000000003E-2</v>
      </c>
      <c r="E14" s="2">
        <f>D14/$D$15</f>
        <v>0.23711340206185566</v>
      </c>
    </row>
    <row r="15" spans="1:8" x14ac:dyDescent="0.25">
      <c r="A15" s="1"/>
      <c r="D15">
        <f>SUM(D13:D14)</f>
        <v>9.7000000000000017E-2</v>
      </c>
    </row>
    <row r="17" spans="1:6" x14ac:dyDescent="0.25">
      <c r="B17" t="s">
        <v>37</v>
      </c>
    </row>
    <row r="18" spans="1:6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</row>
    <row r="19" spans="1:6" x14ac:dyDescent="0.25">
      <c r="A19" s="1" t="s">
        <v>35</v>
      </c>
      <c r="B19">
        <v>0.08</v>
      </c>
      <c r="C19">
        <v>7.4999999999999997E-2</v>
      </c>
      <c r="D19">
        <f>B19*C19</f>
        <v>6.0000000000000001E-3</v>
      </c>
      <c r="E19" s="2">
        <f>D19/$D$21</f>
        <v>6.6445182724252493E-3</v>
      </c>
    </row>
    <row r="20" spans="1:6" x14ac:dyDescent="0.25">
      <c r="A20" s="1" t="s">
        <v>36</v>
      </c>
      <c r="B20">
        <f>1-B19</f>
        <v>0.92</v>
      </c>
      <c r="C20">
        <f>1-0.025</f>
        <v>0.97499999999999998</v>
      </c>
      <c r="D20">
        <f>B20*C20</f>
        <v>0.89700000000000002</v>
      </c>
      <c r="E20" s="2">
        <f>D20/$D$21</f>
        <v>0.99335548172757471</v>
      </c>
    </row>
    <row r="21" spans="1:6" x14ac:dyDescent="0.25">
      <c r="A21" s="1"/>
      <c r="D21">
        <f>SUM(D19:D20)</f>
        <v>0.90300000000000002</v>
      </c>
    </row>
    <row r="27" spans="1:6" x14ac:dyDescent="0.25">
      <c r="A27" t="s">
        <v>112</v>
      </c>
    </row>
    <row r="29" spans="1:6" ht="15" customHeight="1" x14ac:dyDescent="0.25">
      <c r="A29" t="s">
        <v>113</v>
      </c>
      <c r="E29" s="11" t="b">
        <f>_xll.PTreeNodeDecision(treeCalc_1!$F$2,8)</f>
        <v>1</v>
      </c>
      <c r="F29" s="7">
        <f>_xll.PTreeNodeProbability(treeCalc_1!$F$2,8)</f>
        <v>0</v>
      </c>
    </row>
    <row r="30" spans="1:6" ht="15" customHeight="1" x14ac:dyDescent="0.25">
      <c r="A30" t="s">
        <v>114</v>
      </c>
      <c r="B30" s="16">
        <v>0.08</v>
      </c>
      <c r="E30" s="8">
        <f>B35</f>
        <v>25</v>
      </c>
      <c r="F30" s="6">
        <f>_xll.PTreeNodeValue(treeCalc_1!$F$2,8)</f>
        <v>24</v>
      </c>
    </row>
    <row r="31" spans="1:6" ht="15" customHeight="1" x14ac:dyDescent="0.25">
      <c r="A31" t="s">
        <v>115</v>
      </c>
      <c r="B31">
        <v>-1</v>
      </c>
      <c r="D31" s="14">
        <v>0.76290000000000002</v>
      </c>
      <c r="E31" s="9" t="s">
        <v>85</v>
      </c>
    </row>
    <row r="32" spans="1:6" ht="15" customHeight="1" x14ac:dyDescent="0.25">
      <c r="A32" t="s">
        <v>116</v>
      </c>
      <c r="B32">
        <v>-2</v>
      </c>
      <c r="D32" s="8">
        <v>0</v>
      </c>
      <c r="E32" s="10">
        <f>_xll.PTreeNodeValue(treeCalc_1!$F$2,6)</f>
        <v>24</v>
      </c>
    </row>
    <row r="33" spans="1:6" ht="15" customHeight="1" x14ac:dyDescent="0.25">
      <c r="A33" t="s">
        <v>117</v>
      </c>
      <c r="B33">
        <v>-20</v>
      </c>
      <c r="E33" s="11" t="b">
        <f>_xll.PTreeNodeDecision(treeCalc_1!$F$2,9)</f>
        <v>0</v>
      </c>
      <c r="F33" s="7">
        <f>_xll.PTreeNodeProbability(treeCalc_1!$F$2,9)</f>
        <v>0</v>
      </c>
    </row>
    <row r="34" spans="1:6" ht="15" customHeight="1" x14ac:dyDescent="0.25">
      <c r="A34" t="s">
        <v>118</v>
      </c>
      <c r="B34">
        <v>-10</v>
      </c>
      <c r="E34" s="8">
        <f>B34</f>
        <v>-10</v>
      </c>
      <c r="F34" s="6">
        <f>_xll.PTreeNodeValue(treeCalc_1!$F$2,9)</f>
        <v>-11</v>
      </c>
    </row>
    <row r="35" spans="1:6" ht="15" customHeight="1" x14ac:dyDescent="0.25">
      <c r="A35" t="s">
        <v>119</v>
      </c>
      <c r="B35">
        <v>25</v>
      </c>
      <c r="C35" s="14">
        <v>9.7000000000000003E-2</v>
      </c>
      <c r="D35" s="12" t="s">
        <v>89</v>
      </c>
    </row>
    <row r="36" spans="1:6" ht="15" customHeight="1" x14ac:dyDescent="0.25">
      <c r="C36" s="8">
        <v>0</v>
      </c>
      <c r="D36" s="13">
        <f>_xll.PTreeNodeValue(treeCalc_1!$F$2,4)</f>
        <v>17.598299999999998</v>
      </c>
    </row>
    <row r="37" spans="1:6" ht="15" customHeight="1" x14ac:dyDescent="0.25">
      <c r="E37" s="11" t="b">
        <f>_xll.PTreeNodeDecision(treeCalc_1!$F$2,10)</f>
        <v>0</v>
      </c>
      <c r="F37" s="7">
        <f>_xll.PTreeNodeProbability(treeCalc_1!$F$2,10)</f>
        <v>0</v>
      </c>
    </row>
    <row r="38" spans="1:6" ht="15" customHeight="1" x14ac:dyDescent="0.25">
      <c r="A38" t="s">
        <v>159</v>
      </c>
      <c r="B38" s="2">
        <f>100%-B30</f>
        <v>0.92</v>
      </c>
      <c r="E38" s="8">
        <f>B33</f>
        <v>-20</v>
      </c>
      <c r="F38" s="6">
        <f>_xll.PTreeNodeValue(treeCalc_1!$F$2,10)</f>
        <v>-23</v>
      </c>
    </row>
    <row r="39" spans="1:6" ht="15" customHeight="1" x14ac:dyDescent="0.25">
      <c r="D39" s="14">
        <v>0.23710000000000001</v>
      </c>
      <c r="E39" s="9" t="s">
        <v>85</v>
      </c>
    </row>
    <row r="40" spans="1:6" ht="15" customHeight="1" x14ac:dyDescent="0.25">
      <c r="D40" s="8">
        <f>B32</f>
        <v>-2</v>
      </c>
      <c r="E40" s="10">
        <f>_xll.PTreeNodeValue(treeCalc_1!$F$2,7)</f>
        <v>-3</v>
      </c>
    </row>
    <row r="41" spans="1:6" ht="15" customHeight="1" x14ac:dyDescent="0.25">
      <c r="E41" s="11" t="b">
        <f>_xll.PTreeNodeDecision(treeCalc_1!$F$2,11)</f>
        <v>1</v>
      </c>
      <c r="F41" s="7">
        <f>_xll.PTreeNodeProbability(treeCalc_1!$F$2,11)</f>
        <v>0</v>
      </c>
    </row>
    <row r="42" spans="1:6" ht="15" customHeight="1" x14ac:dyDescent="0.25">
      <c r="E42" s="8"/>
      <c r="F42" s="6">
        <f>_xll.PTreeNodeValue(treeCalc_1!$F$2,11)</f>
        <v>-3</v>
      </c>
    </row>
    <row r="43" spans="1:6" ht="15" customHeight="1" x14ac:dyDescent="0.25">
      <c r="B43" s="11" t="b">
        <f>_xll.PTreeNodeDecision(treeCalc_1!$F$2,2)</f>
        <v>0</v>
      </c>
      <c r="C43" s="12" t="s">
        <v>89</v>
      </c>
    </row>
    <row r="44" spans="1:6" ht="15" customHeight="1" x14ac:dyDescent="0.25">
      <c r="B44" s="8">
        <f>B31</f>
        <v>-1</v>
      </c>
      <c r="C44" s="13">
        <f>_xll.PTreeNodeValue(treeCalc_1!$F$2,2)</f>
        <v>-0.84105030000000025</v>
      </c>
    </row>
    <row r="45" spans="1:6" ht="15" customHeight="1" x14ac:dyDescent="0.25">
      <c r="E45" s="11" t="b">
        <f>_xll.PTreeNodeDecision(treeCalc_1!$F$2,14)</f>
        <v>1</v>
      </c>
      <c r="F45" s="7">
        <f>_xll.PTreeNodeProbability(treeCalc_1!$F$2,14)</f>
        <v>0</v>
      </c>
    </row>
    <row r="46" spans="1:6" ht="15" customHeight="1" x14ac:dyDescent="0.25">
      <c r="E46" s="8">
        <f>B35</f>
        <v>25</v>
      </c>
      <c r="F46" s="6">
        <f>_xll.PTreeNodeValue(treeCalc_1!$F$2,14)</f>
        <v>24</v>
      </c>
    </row>
    <row r="47" spans="1:6" ht="15" customHeight="1" x14ac:dyDescent="0.25">
      <c r="D47" s="14">
        <v>6.6E-3</v>
      </c>
      <c r="E47" s="9" t="s">
        <v>85</v>
      </c>
    </row>
    <row r="48" spans="1:6" ht="15" customHeight="1" x14ac:dyDescent="0.25">
      <c r="D48" s="8">
        <v>0</v>
      </c>
      <c r="E48" s="10">
        <f>_xll.PTreeNodeValue(treeCalc_1!$F$2,12)</f>
        <v>24</v>
      </c>
    </row>
    <row r="49" spans="1:6" ht="15" customHeight="1" x14ac:dyDescent="0.25">
      <c r="E49" s="11" t="b">
        <f>_xll.PTreeNodeDecision(treeCalc_1!$F$2,15)</f>
        <v>0</v>
      </c>
      <c r="F49" s="7">
        <f>_xll.PTreeNodeProbability(treeCalc_1!$F$2,15)</f>
        <v>0</v>
      </c>
    </row>
    <row r="50" spans="1:6" ht="15" customHeight="1" x14ac:dyDescent="0.25">
      <c r="E50" s="8">
        <f>B34</f>
        <v>-10</v>
      </c>
      <c r="F50" s="6">
        <f>_xll.PTreeNodeValue(treeCalc_1!$F$2,15)</f>
        <v>-11</v>
      </c>
    </row>
    <row r="51" spans="1:6" ht="15" customHeight="1" x14ac:dyDescent="0.25">
      <c r="C51" s="14">
        <v>0.90300000000000002</v>
      </c>
      <c r="D51" s="12" t="s">
        <v>89</v>
      </c>
    </row>
    <row r="52" spans="1:6" ht="15" customHeight="1" x14ac:dyDescent="0.25">
      <c r="C52" s="8">
        <v>0</v>
      </c>
      <c r="D52" s="13">
        <f>_xll.PTreeNodeValue(treeCalc_1!$F$2,5)</f>
        <v>-2.8218000000000001</v>
      </c>
    </row>
    <row r="53" spans="1:6" ht="15" customHeight="1" x14ac:dyDescent="0.25">
      <c r="E53" s="11" t="b">
        <f>_xll.PTreeNodeDecision(treeCalc_1!$F$2,16)</f>
        <v>0</v>
      </c>
      <c r="F53" s="7">
        <f>_xll.PTreeNodeProbability(treeCalc_1!$F$2,16)</f>
        <v>0</v>
      </c>
    </row>
    <row r="54" spans="1:6" ht="15" customHeight="1" x14ac:dyDescent="0.25">
      <c r="E54" s="8">
        <f>B33</f>
        <v>-20</v>
      </c>
      <c r="F54" s="6">
        <f>_xll.PTreeNodeValue(treeCalc_1!$F$2,16)</f>
        <v>-23</v>
      </c>
    </row>
    <row r="55" spans="1:6" ht="15" customHeight="1" x14ac:dyDescent="0.25">
      <c r="D55" s="14">
        <v>0.99339999999999995</v>
      </c>
      <c r="E55" s="9" t="s">
        <v>85</v>
      </c>
    </row>
    <row r="56" spans="1:6" ht="15" customHeight="1" x14ac:dyDescent="0.25">
      <c r="D56" s="8">
        <f>B32</f>
        <v>-2</v>
      </c>
      <c r="E56" s="10">
        <f>_xll.PTreeNodeValue(treeCalc_1!$F$2,13)</f>
        <v>-3</v>
      </c>
    </row>
    <row r="57" spans="1:6" ht="15" customHeight="1" x14ac:dyDescent="0.25">
      <c r="E57" s="11" t="b">
        <f>_xll.PTreeNodeDecision(treeCalc_1!$F$2,17)</f>
        <v>1</v>
      </c>
      <c r="F57" s="7">
        <f>_xll.PTreeNodeProbability(treeCalc_1!$F$2,17)</f>
        <v>0</v>
      </c>
    </row>
    <row r="58" spans="1:6" ht="15" customHeight="1" x14ac:dyDescent="0.25">
      <c r="E58" s="8">
        <v>0</v>
      </c>
      <c r="F58" s="6">
        <f>_xll.PTreeNodeValue(treeCalc_1!$F$2,17)</f>
        <v>-3</v>
      </c>
    </row>
    <row r="59" spans="1:6" ht="15" customHeight="1" x14ac:dyDescent="0.25">
      <c r="A59" s="8"/>
      <c r="B59" s="9" t="s">
        <v>85</v>
      </c>
    </row>
    <row r="60" spans="1:6" ht="15" customHeight="1" x14ac:dyDescent="0.25">
      <c r="A60" s="8"/>
      <c r="B60" s="10">
        <f>_xll.PTreeNodeValue(treeCalc_1!$F$2,1)</f>
        <v>2</v>
      </c>
    </row>
    <row r="61" spans="1:6" ht="15" customHeight="1" x14ac:dyDescent="0.25">
      <c r="D61" s="11" t="b">
        <f>_xll.PTreeNodeDecision(treeCalc_1!$F$2,20)</f>
        <v>1</v>
      </c>
      <c r="E61" s="7">
        <f>_xll.PTreeNodeProbability(treeCalc_1!$F$2,20)</f>
        <v>0.08</v>
      </c>
    </row>
    <row r="62" spans="1:6" ht="15" customHeight="1" x14ac:dyDescent="0.25">
      <c r="D62" s="8">
        <f>B35</f>
        <v>25</v>
      </c>
      <c r="E62" s="6">
        <f>_xll.PTreeNodeValue(treeCalc_1!$F$2,20)</f>
        <v>25</v>
      </c>
    </row>
    <row r="63" spans="1:6" ht="15" customHeight="1" x14ac:dyDescent="0.25">
      <c r="C63" s="14">
        <f>B30</f>
        <v>0.08</v>
      </c>
      <c r="D63" s="9" t="s">
        <v>85</v>
      </c>
    </row>
    <row r="64" spans="1:6" ht="15" customHeight="1" x14ac:dyDescent="0.25">
      <c r="C64" s="8">
        <v>0</v>
      </c>
      <c r="D64" s="10">
        <f>_xll.PTreeNodeValue(treeCalc_1!$F$2,18)</f>
        <v>25</v>
      </c>
    </row>
    <row r="65" spans="1:7" ht="15" customHeight="1" x14ac:dyDescent="0.25">
      <c r="D65" s="11" t="b">
        <f>_xll.PTreeNodeDecision(treeCalc_1!$F$2,21)</f>
        <v>0</v>
      </c>
      <c r="E65" s="7">
        <f>_xll.PTreeNodeProbability(treeCalc_1!$F$2,21)</f>
        <v>0</v>
      </c>
    </row>
    <row r="66" spans="1:7" ht="15" customHeight="1" x14ac:dyDescent="0.25">
      <c r="D66" s="8">
        <f>B34</f>
        <v>-10</v>
      </c>
      <c r="E66" s="6">
        <f>_xll.PTreeNodeValue(treeCalc_1!$F$2,21)</f>
        <v>-10</v>
      </c>
    </row>
    <row r="67" spans="1:7" ht="15" customHeight="1" x14ac:dyDescent="0.25">
      <c r="B67" s="11" t="b">
        <f>_xll.PTreeNodeDecision(treeCalc_1!$F$2,3)</f>
        <v>1</v>
      </c>
      <c r="C67" s="12" t="s">
        <v>89</v>
      </c>
    </row>
    <row r="68" spans="1:7" ht="15" customHeight="1" x14ac:dyDescent="0.25">
      <c r="B68" s="8">
        <v>0</v>
      </c>
      <c r="C68" s="13">
        <f>_xll.PTreeNodeValue(treeCalc_1!$F$2,3)</f>
        <v>2</v>
      </c>
    </row>
    <row r="69" spans="1:7" ht="15" customHeight="1" x14ac:dyDescent="0.25">
      <c r="D69" s="11" t="b">
        <f>_xll.PTreeNodeDecision(treeCalc_1!$F$2,22)</f>
        <v>0</v>
      </c>
      <c r="E69" s="7">
        <f>_xll.PTreeNodeProbability(treeCalc_1!$F$2,22)</f>
        <v>0</v>
      </c>
    </row>
    <row r="70" spans="1:7" ht="15" customHeight="1" x14ac:dyDescent="0.25">
      <c r="D70" s="8">
        <f>B33</f>
        <v>-20</v>
      </c>
      <c r="E70" s="6">
        <f>_xll.PTreeNodeValue(treeCalc_1!$F$2,22)</f>
        <v>-20</v>
      </c>
    </row>
    <row r="71" spans="1:7" ht="15" customHeight="1" x14ac:dyDescent="0.25">
      <c r="C71" s="14">
        <f>B38</f>
        <v>0.92</v>
      </c>
      <c r="D71" s="9" t="s">
        <v>85</v>
      </c>
    </row>
    <row r="72" spans="1:7" ht="15" customHeight="1" x14ac:dyDescent="0.25">
      <c r="C72" s="8">
        <v>0</v>
      </c>
      <c r="D72" s="10">
        <f>_xll.PTreeNodeValue(treeCalc_1!$F$2,19)</f>
        <v>0</v>
      </c>
    </row>
    <row r="73" spans="1:7" ht="15" customHeight="1" x14ac:dyDescent="0.25">
      <c r="D73" s="11" t="b">
        <f>_xll.PTreeNodeDecision(treeCalc_1!$F$2,23)</f>
        <v>1</v>
      </c>
      <c r="E73" s="7">
        <f>_xll.PTreeNodeProbability(treeCalc_1!$F$2,23)</f>
        <v>0.92</v>
      </c>
    </row>
    <row r="74" spans="1:7" ht="15" customHeight="1" x14ac:dyDescent="0.25">
      <c r="D74" s="8">
        <v>0</v>
      </c>
      <c r="E74" s="6">
        <f>_xll.PTreeNodeValue(treeCalc_1!$F$2,23)</f>
        <v>0</v>
      </c>
    </row>
    <row r="76" spans="1:7" x14ac:dyDescent="0.25">
      <c r="A76" t="s">
        <v>120</v>
      </c>
    </row>
    <row r="77" spans="1:7" x14ac:dyDescent="0.25">
      <c r="D77" s="1" t="s">
        <v>132</v>
      </c>
    </row>
    <row r="78" spans="1:7" x14ac:dyDescent="0.25">
      <c r="A78" s="1" t="s">
        <v>121</v>
      </c>
      <c r="B78" s="1" t="s">
        <v>125</v>
      </c>
      <c r="C78" s="1" t="s">
        <v>126</v>
      </c>
      <c r="D78" s="1" t="s">
        <v>128</v>
      </c>
      <c r="E78" s="1" t="s">
        <v>129</v>
      </c>
      <c r="F78" s="1" t="s">
        <v>130</v>
      </c>
      <c r="G78" s="1" t="s">
        <v>131</v>
      </c>
    </row>
    <row r="79" spans="1:7" x14ac:dyDescent="0.25">
      <c r="A79" t="s">
        <v>123</v>
      </c>
      <c r="B79" s="15">
        <v>29999</v>
      </c>
      <c r="C79" s="15">
        <v>-10000</v>
      </c>
      <c r="D79" s="15">
        <v>29999</v>
      </c>
      <c r="E79" s="15">
        <v>29999</v>
      </c>
      <c r="F79" s="15">
        <v>29999</v>
      </c>
      <c r="G79" s="17">
        <f>B82*B79+C82*C79+D82*D79+E82*E79+F82*F79</f>
        <v>24399.14</v>
      </c>
    </row>
    <row r="80" spans="1:7" x14ac:dyDescent="0.25">
      <c r="A80" t="s">
        <v>122</v>
      </c>
      <c r="B80" s="15">
        <v>39999</v>
      </c>
      <c r="C80" s="15">
        <v>-10000</v>
      </c>
      <c r="D80" s="15">
        <v>-10000</v>
      </c>
      <c r="E80" s="15">
        <v>39999</v>
      </c>
      <c r="F80" s="15">
        <v>39999</v>
      </c>
      <c r="G80" s="17">
        <f>B82*B80+C82*C80+D82*D80+E82*E80+F82*F80</f>
        <v>18999.419999999998</v>
      </c>
    </row>
    <row r="81" spans="1:7" x14ac:dyDescent="0.25">
      <c r="A81" t="s">
        <v>124</v>
      </c>
      <c r="B81" s="15">
        <v>49999</v>
      </c>
      <c r="C81" s="15">
        <v>-10000</v>
      </c>
      <c r="D81" s="15">
        <v>-10000</v>
      </c>
      <c r="E81" s="15">
        <v>-10000</v>
      </c>
      <c r="F81" s="15">
        <v>49999</v>
      </c>
      <c r="G81" s="17">
        <f>B82*B81+C82*C81+D82*D81+E82*E81+F82*F81</f>
        <v>12199.63</v>
      </c>
    </row>
    <row r="82" spans="1:7" x14ac:dyDescent="0.25">
      <c r="A82" s="1" t="s">
        <v>127</v>
      </c>
      <c r="B82" s="16">
        <v>0.3</v>
      </c>
      <c r="C82" s="16">
        <v>0.14000000000000001</v>
      </c>
      <c r="D82" s="16">
        <v>0.28000000000000003</v>
      </c>
      <c r="E82" s="16">
        <v>0.21</v>
      </c>
      <c r="F82" s="16">
        <v>7.0000000000000007E-2</v>
      </c>
    </row>
    <row r="83" spans="1:7" x14ac:dyDescent="0.25">
      <c r="A83" s="1"/>
    </row>
    <row r="84" spans="1:7" x14ac:dyDescent="0.25">
      <c r="A84" s="1" t="s">
        <v>133</v>
      </c>
    </row>
    <row r="94" spans="1:7" x14ac:dyDescent="0.25">
      <c r="A94" t="s">
        <v>113</v>
      </c>
    </row>
    <row r="95" spans="1:7" x14ac:dyDescent="0.25">
      <c r="A95" t="s">
        <v>154</v>
      </c>
      <c r="B95">
        <v>10000</v>
      </c>
    </row>
    <row r="96" spans="1:7" x14ac:dyDescent="0.25">
      <c r="A96" t="s">
        <v>155</v>
      </c>
      <c r="B96">
        <v>190000</v>
      </c>
    </row>
    <row r="97" spans="1:5" x14ac:dyDescent="0.25">
      <c r="A97" t="s">
        <v>156</v>
      </c>
      <c r="B97" s="16">
        <v>0.3</v>
      </c>
    </row>
    <row r="99" spans="1:5" ht="15" customHeight="1" x14ac:dyDescent="0.25">
      <c r="D99" s="14">
        <f>G130</f>
        <v>0.13999999999999999</v>
      </c>
      <c r="E99" s="7">
        <f>_xll.PTreeNodeProbability(treeCalc_2!$F$2,7)</f>
        <v>0.14000000000000001</v>
      </c>
    </row>
    <row r="100" spans="1:5" ht="15" customHeight="1" x14ac:dyDescent="0.25">
      <c r="D100" s="8">
        <v>190000</v>
      </c>
      <c r="E100" s="6">
        <f>_xll.PTreeNodeValue(treeCalc_2!$F$2,7)</f>
        <v>-10000</v>
      </c>
    </row>
    <row r="101" spans="1:5" ht="15" customHeight="1" x14ac:dyDescent="0.25">
      <c r="C101" s="11" t="b">
        <f>_xll.PTreeNodeDecision(treeCalc_2!$F$2,4)</f>
        <v>1</v>
      </c>
      <c r="D101" s="12" t="s">
        <v>89</v>
      </c>
    </row>
    <row r="102" spans="1:5" ht="15" customHeight="1" x14ac:dyDescent="0.25">
      <c r="C102" s="8">
        <f>G126</f>
        <v>-190000</v>
      </c>
      <c r="D102" s="13">
        <f>_xll.PTreeNodeValue(treeCalc_2!$F$2,4)</f>
        <v>24399.140000000003</v>
      </c>
    </row>
    <row r="103" spans="1:5" ht="15" customHeight="1" x14ac:dyDescent="0.25">
      <c r="D103" s="14">
        <f>G131</f>
        <v>0.27999999999999997</v>
      </c>
      <c r="E103" s="7">
        <f>_xll.PTreeNodeProbability(treeCalc_2!$F$2,8)</f>
        <v>0.28000000000000003</v>
      </c>
    </row>
    <row r="104" spans="1:5" ht="15" customHeight="1" x14ac:dyDescent="0.25">
      <c r="D104" s="8">
        <v>229999</v>
      </c>
      <c r="E104" s="6">
        <f>_xll.PTreeNodeValue(treeCalc_2!$F$2,8)</f>
        <v>29999</v>
      </c>
    </row>
    <row r="105" spans="1:5" ht="15" customHeight="1" x14ac:dyDescent="0.25">
      <c r="D105" s="14">
        <f>G132</f>
        <v>0.21</v>
      </c>
      <c r="E105" s="7">
        <f>_xll.PTreeNodeProbability(treeCalc_2!$F$2,9)</f>
        <v>0.21000000000000005</v>
      </c>
    </row>
    <row r="106" spans="1:5" ht="15" customHeight="1" x14ac:dyDescent="0.25">
      <c r="D106" s="8">
        <v>229999</v>
      </c>
      <c r="E106" s="6">
        <f>_xll.PTreeNodeValue(treeCalc_2!$F$2,9)</f>
        <v>29999</v>
      </c>
    </row>
    <row r="107" spans="1:5" ht="15" customHeight="1" x14ac:dyDescent="0.25">
      <c r="D107" s="14">
        <f>G133</f>
        <v>6.9999999999999993E-2</v>
      </c>
      <c r="E107" s="7">
        <f>_xll.PTreeNodeProbability(treeCalc_2!$F$2,10)</f>
        <v>7.0000000000000007E-2</v>
      </c>
    </row>
    <row r="108" spans="1:5" ht="15" customHeight="1" x14ac:dyDescent="0.25">
      <c r="D108" s="8">
        <v>229999</v>
      </c>
      <c r="E108" s="6">
        <f>_xll.PTreeNodeValue(treeCalc_2!$F$2,10)</f>
        <v>29999</v>
      </c>
    </row>
    <row r="109" spans="1:5" ht="15" customHeight="1" x14ac:dyDescent="0.25">
      <c r="D109" s="14">
        <f>G127</f>
        <v>0.3</v>
      </c>
      <c r="E109" s="7">
        <f>_xll.PTreeNodeProbability(treeCalc_2!$F$2,11)</f>
        <v>0.30000000000000004</v>
      </c>
    </row>
    <row r="110" spans="1:5" ht="15" customHeight="1" x14ac:dyDescent="0.25">
      <c r="D110" s="8">
        <v>229999</v>
      </c>
      <c r="E110" s="6">
        <f>_xll.PTreeNodeValue(treeCalc_2!$F$2,11)</f>
        <v>29999</v>
      </c>
    </row>
    <row r="111" spans="1:5" ht="15" customHeight="1" x14ac:dyDescent="0.25">
      <c r="B111" s="11" t="b">
        <f>_xll.PTreeNodeDecision(treeCalc_2!$F$2,2)</f>
        <v>1</v>
      </c>
      <c r="C111" s="9" t="s">
        <v>85</v>
      </c>
    </row>
    <row r="112" spans="1:5" ht="15" customHeight="1" x14ac:dyDescent="0.25">
      <c r="B112" s="8">
        <f>G125</f>
        <v>-10000</v>
      </c>
      <c r="C112" s="10">
        <f>_xll.PTreeNodeValue(treeCalc_2!$F$2,2)</f>
        <v>24399.140000000003</v>
      </c>
    </row>
    <row r="113" spans="3:7" ht="15" customHeight="1" x14ac:dyDescent="0.25">
      <c r="D113" s="14">
        <f>G130</f>
        <v>0.13999999999999999</v>
      </c>
      <c r="E113" s="7">
        <f>_xll.PTreeNodeProbability(treeCalc_2!$F$2,12)</f>
        <v>0</v>
      </c>
    </row>
    <row r="114" spans="3:7" ht="15" customHeight="1" x14ac:dyDescent="0.25">
      <c r="D114" s="8">
        <v>190000</v>
      </c>
      <c r="E114" s="6">
        <f>_xll.PTreeNodeValue(treeCalc_2!$F$2,12)</f>
        <v>-10000</v>
      </c>
    </row>
    <row r="115" spans="3:7" ht="15" customHeight="1" x14ac:dyDescent="0.25">
      <c r="C115" s="11" t="b">
        <f>_xll.PTreeNodeDecision(treeCalc_2!$F$2,5)</f>
        <v>0</v>
      </c>
      <c r="D115" s="12" t="s">
        <v>89</v>
      </c>
    </row>
    <row r="116" spans="3:7" ht="15" customHeight="1" x14ac:dyDescent="0.25">
      <c r="C116" s="8">
        <f>G126</f>
        <v>-190000</v>
      </c>
      <c r="D116" s="13">
        <f>_xll.PTreeNodeValue(treeCalc_2!$F$2,5)</f>
        <v>18999.420000000006</v>
      </c>
    </row>
    <row r="117" spans="3:7" ht="15" customHeight="1" x14ac:dyDescent="0.25">
      <c r="D117" s="14">
        <f>G131</f>
        <v>0.27999999999999997</v>
      </c>
      <c r="E117" s="7">
        <f>_xll.PTreeNodeProbability(treeCalc_2!$F$2,13)</f>
        <v>0</v>
      </c>
      <c r="F117" t="s">
        <v>157</v>
      </c>
    </row>
    <row r="118" spans="3:7" ht="15" customHeight="1" x14ac:dyDescent="0.25">
      <c r="D118" s="8">
        <v>190000</v>
      </c>
      <c r="E118" s="6">
        <f>_xll.PTreeNodeValue(treeCalc_2!$F$2,13)</f>
        <v>-10000</v>
      </c>
      <c r="F118" t="s">
        <v>145</v>
      </c>
      <c r="G118" s="16">
        <v>0.2</v>
      </c>
    </row>
    <row r="119" spans="3:7" ht="15" customHeight="1" x14ac:dyDescent="0.25">
      <c r="D119" s="14">
        <f>G132</f>
        <v>0.21</v>
      </c>
      <c r="E119" s="7">
        <f>_xll.PTreeNodeProbability(treeCalc_2!$F$2,14)</f>
        <v>0</v>
      </c>
      <c r="F119" t="s">
        <v>146</v>
      </c>
      <c r="G119" s="16">
        <v>0.4</v>
      </c>
    </row>
    <row r="120" spans="3:7" ht="15" customHeight="1" x14ac:dyDescent="0.25">
      <c r="D120" s="8">
        <v>239999</v>
      </c>
      <c r="E120" s="6">
        <f>_xll.PTreeNodeValue(treeCalc_2!$F$2,14)</f>
        <v>39999</v>
      </c>
      <c r="F120" t="s">
        <v>147</v>
      </c>
      <c r="G120" s="16">
        <v>0.3</v>
      </c>
    </row>
    <row r="121" spans="3:7" ht="15" customHeight="1" x14ac:dyDescent="0.25">
      <c r="D121" s="14">
        <f>G133</f>
        <v>6.9999999999999993E-2</v>
      </c>
      <c r="E121" s="7">
        <f>_xll.PTreeNodeProbability(treeCalc_2!$F$2,15)</f>
        <v>0</v>
      </c>
      <c r="F121" t="s">
        <v>148</v>
      </c>
      <c r="G121" s="16">
        <v>0.1</v>
      </c>
    </row>
    <row r="122" spans="3:7" ht="15" customHeight="1" x14ac:dyDescent="0.25">
      <c r="D122" s="8">
        <v>239999</v>
      </c>
      <c r="E122" s="6">
        <f>_xll.PTreeNodeValue(treeCalc_2!$F$2,15)</f>
        <v>39999</v>
      </c>
    </row>
    <row r="123" spans="3:7" ht="15" customHeight="1" x14ac:dyDescent="0.25">
      <c r="D123" s="14">
        <f>G127</f>
        <v>0.3</v>
      </c>
      <c r="E123" s="7">
        <f>_xll.PTreeNodeProbability(treeCalc_2!$F$2,16)</f>
        <v>0</v>
      </c>
    </row>
    <row r="124" spans="3:7" ht="15" customHeight="1" x14ac:dyDescent="0.25">
      <c r="D124" s="8">
        <v>239999</v>
      </c>
      <c r="E124" s="6">
        <f>_xll.PTreeNodeValue(treeCalc_2!$F$2,16)</f>
        <v>39999</v>
      </c>
      <c r="F124" t="s">
        <v>113</v>
      </c>
    </row>
    <row r="125" spans="3:7" ht="15" customHeight="1" x14ac:dyDescent="0.25">
      <c r="D125" s="14">
        <f>G130</f>
        <v>0.13999999999999999</v>
      </c>
      <c r="E125" s="7">
        <f>_xll.PTreeNodeProbability(treeCalc_2!$F$2,17)</f>
        <v>0</v>
      </c>
      <c r="F125" t="s">
        <v>154</v>
      </c>
      <c r="G125">
        <v>-10000</v>
      </c>
    </row>
    <row r="126" spans="3:7" ht="15" customHeight="1" x14ac:dyDescent="0.25">
      <c r="D126" s="8">
        <v>190000</v>
      </c>
      <c r="E126" s="6">
        <f>_xll.PTreeNodeValue(treeCalc_2!$F$2,17)</f>
        <v>-10000</v>
      </c>
      <c r="F126" t="s">
        <v>155</v>
      </c>
      <c r="G126">
        <v>-190000</v>
      </c>
    </row>
    <row r="127" spans="3:7" ht="15" customHeight="1" x14ac:dyDescent="0.25">
      <c r="C127" s="11" t="b">
        <f>_xll.PTreeNodeDecision(treeCalc_2!$F$2,6)</f>
        <v>0</v>
      </c>
      <c r="D127" s="12" t="s">
        <v>89</v>
      </c>
      <c r="F127" t="s">
        <v>156</v>
      </c>
      <c r="G127" s="16">
        <v>0.3</v>
      </c>
    </row>
    <row r="128" spans="3:7" ht="15" customHeight="1" x14ac:dyDescent="0.25">
      <c r="C128" s="8">
        <f>G126</f>
        <v>-190000</v>
      </c>
      <c r="D128" s="13">
        <f>_xll.PTreeNodeValue(treeCalc_2!$F$2,6)</f>
        <v>12199.630000000001</v>
      </c>
    </row>
    <row r="129" spans="1:7" ht="15" customHeight="1" x14ac:dyDescent="0.25">
      <c r="D129" s="14">
        <f>G131</f>
        <v>0.27999999999999997</v>
      </c>
      <c r="E129" s="7">
        <f>_xll.PTreeNodeProbability(treeCalc_2!$F$2,18)</f>
        <v>0</v>
      </c>
      <c r="F129" t="s">
        <v>158</v>
      </c>
    </row>
    <row r="130" spans="1:7" ht="15" customHeight="1" x14ac:dyDescent="0.25">
      <c r="D130" s="8">
        <v>190000</v>
      </c>
      <c r="E130" s="6">
        <f>_xll.PTreeNodeValue(treeCalc_2!$F$2,18)</f>
        <v>-10000</v>
      </c>
      <c r="F130" t="s">
        <v>145</v>
      </c>
      <c r="G130" s="2">
        <f>(100%-G127)*G118</f>
        <v>0.13999999999999999</v>
      </c>
    </row>
    <row r="131" spans="1:7" ht="15" customHeight="1" x14ac:dyDescent="0.25">
      <c r="D131" s="14">
        <f>G132</f>
        <v>0.21</v>
      </c>
      <c r="E131" s="7">
        <f>_xll.PTreeNodeProbability(treeCalc_2!$F$2,19)</f>
        <v>0</v>
      </c>
      <c r="F131" t="s">
        <v>146</v>
      </c>
      <c r="G131" s="2">
        <f>(100%-G127)*G119</f>
        <v>0.27999999999999997</v>
      </c>
    </row>
    <row r="132" spans="1:7" ht="15" customHeight="1" x14ac:dyDescent="0.25">
      <c r="D132" s="8">
        <v>190000</v>
      </c>
      <c r="E132" s="6">
        <f>_xll.PTreeNodeValue(treeCalc_2!$F$2,19)</f>
        <v>-10000</v>
      </c>
      <c r="F132" t="s">
        <v>147</v>
      </c>
      <c r="G132" s="2">
        <f>(100%-G127)*G120</f>
        <v>0.21</v>
      </c>
    </row>
    <row r="133" spans="1:7" ht="15" customHeight="1" x14ac:dyDescent="0.25">
      <c r="D133" s="14">
        <f>G133</f>
        <v>6.9999999999999993E-2</v>
      </c>
      <c r="E133" s="7">
        <f>_xll.PTreeNodeProbability(treeCalc_2!$F$2,20)</f>
        <v>0</v>
      </c>
      <c r="F133" t="s">
        <v>148</v>
      </c>
      <c r="G133" s="2">
        <f>(100%-G127)*G121</f>
        <v>6.9999999999999993E-2</v>
      </c>
    </row>
    <row r="134" spans="1:7" ht="15" customHeight="1" x14ac:dyDescent="0.25">
      <c r="D134" s="8">
        <v>249999</v>
      </c>
      <c r="E134" s="6">
        <f>_xll.PTreeNodeValue(treeCalc_2!$F$2,20)</f>
        <v>49999</v>
      </c>
    </row>
    <row r="135" spans="1:7" ht="15" customHeight="1" x14ac:dyDescent="0.25">
      <c r="D135" s="14">
        <f>G127</f>
        <v>0.3</v>
      </c>
      <c r="E135" s="7">
        <f>_xll.PTreeNodeProbability(treeCalc_2!$F$2,21)</f>
        <v>0</v>
      </c>
    </row>
    <row r="136" spans="1:7" ht="15" customHeight="1" x14ac:dyDescent="0.25">
      <c r="D136" s="8">
        <v>249999</v>
      </c>
      <c r="E136" s="6">
        <f>_xll.PTreeNodeValue(treeCalc_2!$F$2,21)</f>
        <v>49999</v>
      </c>
    </row>
    <row r="137" spans="1:7" ht="15" customHeight="1" x14ac:dyDescent="0.25">
      <c r="A137" s="8"/>
      <c r="B137" s="9" t="s">
        <v>85</v>
      </c>
    </row>
    <row r="138" spans="1:7" ht="15" customHeight="1" x14ac:dyDescent="0.25">
      <c r="A138" s="8"/>
      <c r="B138" s="10">
        <f>_xll.PTreeNodeValue(treeCalc_2!$F$2,1)</f>
        <v>24399.140000000003</v>
      </c>
    </row>
    <row r="139" spans="1:7" ht="15" customHeight="1" x14ac:dyDescent="0.25">
      <c r="B139" s="11" t="b">
        <f>_xll.PTreeNodeDecision(treeCalc_2!$F$2,3)</f>
        <v>0</v>
      </c>
      <c r="C139" s="7">
        <f>_xll.PTreeNodeProbability(treeCalc_2!$F$2,3)</f>
        <v>0</v>
      </c>
    </row>
    <row r="140" spans="1:7" ht="15" customHeight="1" x14ac:dyDescent="0.25">
      <c r="B140" s="8">
        <v>0</v>
      </c>
      <c r="C140" s="6">
        <f>_xll.PTreeNodeValue(treeCalc_2!$F$2,3)</f>
        <v>0</v>
      </c>
    </row>
    <row r="142" spans="1:7" x14ac:dyDescent="0.25">
      <c r="A142" t="s">
        <v>160</v>
      </c>
    </row>
    <row r="143" spans="1:7" x14ac:dyDescent="0.25">
      <c r="A143" s="1"/>
      <c r="B143" s="1" t="s">
        <v>162</v>
      </c>
      <c r="C143" s="1"/>
      <c r="D143" s="1" t="s">
        <v>164</v>
      </c>
      <c r="E143" s="1"/>
      <c r="F143" s="1" t="s">
        <v>165</v>
      </c>
      <c r="G143" s="1"/>
    </row>
    <row r="144" spans="1:7" x14ac:dyDescent="0.25">
      <c r="A144" s="1" t="s">
        <v>161</v>
      </c>
      <c r="C144" s="1" t="s">
        <v>163</v>
      </c>
      <c r="D144" s="1"/>
      <c r="E144" s="1" t="s">
        <v>163</v>
      </c>
      <c r="F144" s="1"/>
      <c r="G144" s="1" t="s">
        <v>163</v>
      </c>
    </row>
    <row r="145" spans="1:7" x14ac:dyDescent="0.25">
      <c r="A145" s="1">
        <v>1</v>
      </c>
      <c r="B145" s="15">
        <v>18000</v>
      </c>
      <c r="C145" s="16">
        <v>0.1</v>
      </c>
      <c r="D145" s="15">
        <v>27000</v>
      </c>
      <c r="E145" s="16">
        <v>0.2</v>
      </c>
      <c r="F145" s="15">
        <v>18000</v>
      </c>
      <c r="G145" s="16">
        <v>0.2</v>
      </c>
    </row>
    <row r="146" spans="1:7" x14ac:dyDescent="0.25">
      <c r="A146" s="1">
        <v>2</v>
      </c>
      <c r="B146" s="15">
        <v>36000</v>
      </c>
      <c r="C146" s="16">
        <v>0.3</v>
      </c>
      <c r="D146" s="15">
        <v>45000</v>
      </c>
      <c r="E146" s="16">
        <v>0.3</v>
      </c>
      <c r="F146" s="15">
        <v>45000</v>
      </c>
      <c r="G146" s="16">
        <v>0.4</v>
      </c>
    </row>
    <row r="147" spans="1:7" x14ac:dyDescent="0.25">
      <c r="A147" s="1">
        <v>3</v>
      </c>
      <c r="B147" s="15">
        <v>61000</v>
      </c>
      <c r="C147" s="16">
        <v>0.3</v>
      </c>
      <c r="D147" s="15">
        <v>61000</v>
      </c>
      <c r="E147" s="16">
        <v>0.2</v>
      </c>
      <c r="F147" s="15">
        <v>72000</v>
      </c>
      <c r="G147" s="16">
        <v>0.2</v>
      </c>
    </row>
    <row r="148" spans="1:7" x14ac:dyDescent="0.25">
      <c r="A148" s="1">
        <v>4</v>
      </c>
      <c r="B148" s="15">
        <v>90000</v>
      </c>
      <c r="C148" s="16">
        <v>0.3</v>
      </c>
      <c r="D148" s="15">
        <v>99000</v>
      </c>
      <c r="E148" s="16">
        <v>0.3</v>
      </c>
      <c r="F148" s="15">
        <v>90000</v>
      </c>
      <c r="G148" s="16">
        <v>0.2</v>
      </c>
    </row>
    <row r="149" spans="1:7" x14ac:dyDescent="0.25">
      <c r="A149" s="1" t="s">
        <v>131</v>
      </c>
      <c r="B149">
        <f>SUM(B145*C145, B146*C146, B147*C147, B148*C148)</f>
        <v>57900</v>
      </c>
      <c r="D149">
        <f>SUM(D145*E145, D146*E146, D147*E147, D148*E148)</f>
        <v>60800</v>
      </c>
      <c r="F149">
        <f>SUM(F145*G145, F146*G146, F147*G147, F148*G148)</f>
        <v>54000</v>
      </c>
    </row>
    <row r="150" spans="1:7" x14ac:dyDescent="0.25">
      <c r="A150" s="1" t="s">
        <v>166</v>
      </c>
      <c r="B150" s="18">
        <v>24801</v>
      </c>
      <c r="D150" s="15">
        <v>27224</v>
      </c>
      <c r="F150" s="15">
        <v>24811</v>
      </c>
    </row>
    <row r="164" spans="1:4" ht="15" customHeight="1" x14ac:dyDescent="0.25">
      <c r="C164" s="14">
        <v>0.1</v>
      </c>
      <c r="D164" s="7">
        <f>_xll.PTreeNodeProbability(treeCalc_3!$F$2,5)</f>
        <v>0</v>
      </c>
    </row>
    <row r="165" spans="1:4" ht="15" customHeight="1" x14ac:dyDescent="0.25">
      <c r="C165" s="19">
        <f>B145</f>
        <v>18000</v>
      </c>
      <c r="D165" s="6">
        <f>_xll.PTreeNodeValue(treeCalc_3!$F$2,5)</f>
        <v>18000</v>
      </c>
    </row>
    <row r="166" spans="1:4" ht="15" customHeight="1" x14ac:dyDescent="0.25">
      <c r="B166" s="11" t="b">
        <f>_xll.PTreeNodeDecision(treeCalc_3!$F$2,2)</f>
        <v>0</v>
      </c>
      <c r="C166" s="12" t="s">
        <v>89</v>
      </c>
    </row>
    <row r="167" spans="1:4" ht="15" customHeight="1" x14ac:dyDescent="0.25">
      <c r="B167" s="8">
        <v>0</v>
      </c>
      <c r="C167" s="13">
        <f>_xll.PTreeNodeValue(treeCalc_3!$F$2,2)</f>
        <v>57900</v>
      </c>
    </row>
    <row r="168" spans="1:4" ht="15" customHeight="1" x14ac:dyDescent="0.25">
      <c r="C168" s="14">
        <v>0.3</v>
      </c>
      <c r="D168" s="7">
        <f>_xll.PTreeNodeProbability(treeCalc_3!$F$2,6)</f>
        <v>0</v>
      </c>
    </row>
    <row r="169" spans="1:4" ht="15" customHeight="1" x14ac:dyDescent="0.25">
      <c r="C169" s="19">
        <f>B146</f>
        <v>36000</v>
      </c>
      <c r="D169" s="6">
        <f>_xll.PTreeNodeValue(treeCalc_3!$F$2,6)</f>
        <v>36000</v>
      </c>
    </row>
    <row r="170" spans="1:4" ht="15" customHeight="1" x14ac:dyDescent="0.25">
      <c r="C170" s="14">
        <v>0.3</v>
      </c>
      <c r="D170" s="7">
        <f>_xll.PTreeNodeProbability(treeCalc_3!$F$2,7)</f>
        <v>0</v>
      </c>
    </row>
    <row r="171" spans="1:4" ht="15" customHeight="1" x14ac:dyDescent="0.25">
      <c r="C171" s="19">
        <f>B147</f>
        <v>61000</v>
      </c>
      <c r="D171" s="6">
        <f>_xll.PTreeNodeValue(treeCalc_3!$F$2,7)</f>
        <v>61000</v>
      </c>
    </row>
    <row r="172" spans="1:4" ht="15" customHeight="1" x14ac:dyDescent="0.25">
      <c r="C172" s="14">
        <v>0.3</v>
      </c>
      <c r="D172" s="7">
        <f>_xll.PTreeNodeProbability(treeCalc_3!$F$2,8)</f>
        <v>0</v>
      </c>
    </row>
    <row r="173" spans="1:4" ht="15" customHeight="1" x14ac:dyDescent="0.25">
      <c r="C173" s="19">
        <f>B148</f>
        <v>90000</v>
      </c>
      <c r="D173" s="6">
        <f>_xll.PTreeNodeValue(treeCalc_3!$F$2,8)</f>
        <v>90000</v>
      </c>
    </row>
    <row r="174" spans="1:4" ht="15" customHeight="1" x14ac:dyDescent="0.25">
      <c r="A174" s="8"/>
      <c r="B174" s="9" t="s">
        <v>85</v>
      </c>
    </row>
    <row r="175" spans="1:4" ht="15" customHeight="1" x14ac:dyDescent="0.25">
      <c r="A175" s="8"/>
      <c r="B175" s="10">
        <f>_xll.PTreeNodeValue(treeCalc_3!$F$2,1)</f>
        <v>60800</v>
      </c>
    </row>
    <row r="176" spans="1:4" ht="15" customHeight="1" x14ac:dyDescent="0.25">
      <c r="C176" s="14">
        <v>0.2</v>
      </c>
      <c r="D176" s="7">
        <f>_xll.PTreeNodeProbability(treeCalc_3!$F$2,9)</f>
        <v>0.2</v>
      </c>
    </row>
    <row r="177" spans="2:4" ht="15" customHeight="1" x14ac:dyDescent="0.25">
      <c r="C177" s="19">
        <f>D145</f>
        <v>27000</v>
      </c>
      <c r="D177" s="6">
        <f>_xll.PTreeNodeValue(treeCalc_3!$F$2,9)</f>
        <v>27000</v>
      </c>
    </row>
    <row r="178" spans="2:4" ht="15" customHeight="1" x14ac:dyDescent="0.25">
      <c r="B178" s="11" t="b">
        <f>_xll.PTreeNodeDecision(treeCalc_3!$F$2,3)</f>
        <v>1</v>
      </c>
      <c r="C178" s="12" t="s">
        <v>89</v>
      </c>
    </row>
    <row r="179" spans="2:4" ht="15" customHeight="1" x14ac:dyDescent="0.25">
      <c r="B179" s="8">
        <v>0</v>
      </c>
      <c r="C179" s="13">
        <f>_xll.PTreeNodeValue(treeCalc_3!$F$2,3)</f>
        <v>60800</v>
      </c>
    </row>
    <row r="180" spans="2:4" ht="15" customHeight="1" x14ac:dyDescent="0.25">
      <c r="C180" s="14">
        <v>0.3</v>
      </c>
      <c r="D180" s="7">
        <f>_xll.PTreeNodeProbability(treeCalc_3!$F$2,10)</f>
        <v>0.3</v>
      </c>
    </row>
    <row r="181" spans="2:4" ht="15" customHeight="1" x14ac:dyDescent="0.25">
      <c r="C181" s="19">
        <f>D146</f>
        <v>45000</v>
      </c>
      <c r="D181" s="6">
        <f>_xll.PTreeNodeValue(treeCalc_3!$F$2,10)</f>
        <v>45000</v>
      </c>
    </row>
    <row r="182" spans="2:4" ht="15" customHeight="1" x14ac:dyDescent="0.25">
      <c r="C182" s="14">
        <v>0.2</v>
      </c>
      <c r="D182" s="7">
        <f>_xll.PTreeNodeProbability(treeCalc_3!$F$2,11)</f>
        <v>0.2</v>
      </c>
    </row>
    <row r="183" spans="2:4" ht="15" customHeight="1" x14ac:dyDescent="0.25">
      <c r="C183" s="19">
        <f>D147</f>
        <v>61000</v>
      </c>
      <c r="D183" s="6">
        <f>_xll.PTreeNodeValue(treeCalc_3!$F$2,11)</f>
        <v>61000</v>
      </c>
    </row>
    <row r="184" spans="2:4" ht="15" customHeight="1" x14ac:dyDescent="0.25">
      <c r="C184" s="14">
        <v>0.3</v>
      </c>
      <c r="D184" s="7">
        <f>_xll.PTreeNodeProbability(treeCalc_3!$F$2,12)</f>
        <v>0.3</v>
      </c>
    </row>
    <row r="185" spans="2:4" ht="15" customHeight="1" x14ac:dyDescent="0.25">
      <c r="C185" s="19">
        <f>D148</f>
        <v>99000</v>
      </c>
      <c r="D185" s="6">
        <f>_xll.PTreeNodeValue(treeCalc_3!$F$2,12)</f>
        <v>99000</v>
      </c>
    </row>
    <row r="186" spans="2:4" ht="15" customHeight="1" x14ac:dyDescent="0.25">
      <c r="C186" s="14">
        <v>0.2</v>
      </c>
      <c r="D186" s="7">
        <f>_xll.PTreeNodeProbability(treeCalc_3!$F$2,13)</f>
        <v>0</v>
      </c>
    </row>
    <row r="187" spans="2:4" ht="15" customHeight="1" x14ac:dyDescent="0.25">
      <c r="C187" s="19">
        <f>F145</f>
        <v>18000</v>
      </c>
      <c r="D187" s="6">
        <f>_xll.PTreeNodeValue(treeCalc_3!$F$2,13)</f>
        <v>18000</v>
      </c>
    </row>
    <row r="188" spans="2:4" ht="15" customHeight="1" x14ac:dyDescent="0.25">
      <c r="B188" s="11" t="b">
        <f>_xll.PTreeNodeDecision(treeCalc_3!$F$2,4)</f>
        <v>0</v>
      </c>
      <c r="C188" s="12" t="s">
        <v>89</v>
      </c>
    </row>
    <row r="189" spans="2:4" ht="15" customHeight="1" x14ac:dyDescent="0.25">
      <c r="B189" s="8">
        <v>0</v>
      </c>
      <c r="C189" s="13">
        <f>_xll.PTreeNodeValue(treeCalc_3!$F$2,4)</f>
        <v>54000</v>
      </c>
    </row>
    <row r="190" spans="2:4" ht="15" customHeight="1" x14ac:dyDescent="0.25">
      <c r="C190" s="14">
        <v>0.4</v>
      </c>
      <c r="D190" s="7">
        <f>_xll.PTreeNodeProbability(treeCalc_3!$F$2,14)</f>
        <v>0</v>
      </c>
    </row>
    <row r="191" spans="2:4" ht="15" customHeight="1" x14ac:dyDescent="0.25">
      <c r="C191" s="19">
        <f>F146</f>
        <v>45000</v>
      </c>
      <c r="D191" s="6">
        <f>_xll.PTreeNodeValue(treeCalc_3!$F$2,14)</f>
        <v>45000</v>
      </c>
    </row>
    <row r="192" spans="2:4" ht="15" customHeight="1" x14ac:dyDescent="0.25">
      <c r="C192" s="14">
        <v>0.2</v>
      </c>
      <c r="D192" s="7">
        <f>_xll.PTreeNodeProbability(treeCalc_3!$F$2,15)</f>
        <v>0</v>
      </c>
    </row>
    <row r="193" spans="3:4" ht="15" customHeight="1" x14ac:dyDescent="0.25">
      <c r="C193" s="19">
        <f>F147</f>
        <v>72000</v>
      </c>
      <c r="D193" s="6">
        <f>_xll.PTreeNodeValue(treeCalc_3!$F$2,15)</f>
        <v>72000</v>
      </c>
    </row>
    <row r="194" spans="3:4" ht="15" customHeight="1" x14ac:dyDescent="0.25">
      <c r="C194" s="14">
        <v>0.2</v>
      </c>
      <c r="D194" s="7">
        <f>_xll.PTreeNodeProbability(treeCalc_3!$F$2,16)</f>
        <v>0</v>
      </c>
    </row>
    <row r="195" spans="3:4" ht="15" customHeight="1" x14ac:dyDescent="0.25">
      <c r="C195" s="19">
        <f>F148</f>
        <v>90000</v>
      </c>
      <c r="D195" s="6">
        <f>_xll.PTreeNodeValue(treeCalc_3!$F$2,16)</f>
        <v>90000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B33A-32B1-4799-85FF-D142C4347809}">
  <dimension ref="A1:P26"/>
  <sheetViews>
    <sheetView workbookViewId="0"/>
  </sheetViews>
  <sheetFormatPr defaultColWidth="15.7109375" defaultRowHeight="15" x14ac:dyDescent="0.25"/>
  <cols>
    <col min="1" max="16384" width="15.7109375" style="4"/>
  </cols>
  <sheetData>
    <row r="1" spans="1:16" x14ac:dyDescent="0.25">
      <c r="A1" s="4" t="s">
        <v>39</v>
      </c>
      <c r="B1" s="3" t="s">
        <v>169</v>
      </c>
      <c r="E1" s="4" t="s">
        <v>47</v>
      </c>
      <c r="F1" s="4">
        <v>3</v>
      </c>
      <c r="H1" s="4" t="s">
        <v>54</v>
      </c>
      <c r="I1" s="3" t="s">
        <v>80</v>
      </c>
      <c r="K1" s="4" t="s">
        <v>59</v>
      </c>
      <c r="L1" s="4">
        <v>100</v>
      </c>
    </row>
    <row r="2" spans="1:16" x14ac:dyDescent="0.25">
      <c r="A2" s="4" t="s">
        <v>40</v>
      </c>
      <c r="B2" s="4" t="e">
        <f>Sheet1!#REF!</f>
        <v>#REF!</v>
      </c>
      <c r="E2" s="4" t="s">
        <v>49</v>
      </c>
      <c r="F2" s="4">
        <f>_xll.PTreeEvaluate5(B3,$L$11:$L$26,$J$11:$J$26,$K$11:$K$26,$N$11:$N$26,$G$11:$G$26,,L1)</f>
        <v>257283</v>
      </c>
    </row>
    <row r="3" spans="1:16" x14ac:dyDescent="0.25">
      <c r="A3" s="4" t="s">
        <v>41</v>
      </c>
      <c r="B3" s="4" t="s">
        <v>168</v>
      </c>
      <c r="E3" s="4" t="s">
        <v>50</v>
      </c>
      <c r="F3" s="3" t="s">
        <v>76</v>
      </c>
      <c r="H3" s="4" t="s">
        <v>55</v>
      </c>
      <c r="I3" s="5" t="s">
        <v>78</v>
      </c>
    </row>
    <row r="4" spans="1:16" x14ac:dyDescent="0.25">
      <c r="A4" s="4" t="s">
        <v>42</v>
      </c>
      <c r="B4" s="4" t="s">
        <v>75</v>
      </c>
      <c r="E4" s="4" t="s">
        <v>51</v>
      </c>
      <c r="F4" s="3" t="s">
        <v>77</v>
      </c>
      <c r="H4" s="4" t="s">
        <v>56</v>
      </c>
      <c r="I4" s="3" t="s">
        <v>79</v>
      </c>
    </row>
    <row r="5" spans="1:16" x14ac:dyDescent="0.25">
      <c r="A5" s="4" t="s">
        <v>43</v>
      </c>
      <c r="B5" s="4">
        <v>0</v>
      </c>
      <c r="E5" s="4" t="s">
        <v>52</v>
      </c>
      <c r="F5" s="3" t="s">
        <v>77</v>
      </c>
      <c r="H5" s="4" t="s">
        <v>57</v>
      </c>
      <c r="I5" s="5" t="s">
        <v>78</v>
      </c>
    </row>
    <row r="6" spans="1:16" x14ac:dyDescent="0.25">
      <c r="A6" s="4" t="s">
        <v>44</v>
      </c>
      <c r="E6" s="4" t="s">
        <v>53</v>
      </c>
      <c r="F6" s="3" t="s">
        <v>76</v>
      </c>
      <c r="H6" s="4" t="s">
        <v>58</v>
      </c>
      <c r="I6" s="3" t="s">
        <v>79</v>
      </c>
    </row>
    <row r="7" spans="1:16" x14ac:dyDescent="0.25">
      <c r="A7" s="4" t="s">
        <v>45</v>
      </c>
      <c r="E7" s="4" t="s">
        <v>48</v>
      </c>
      <c r="F7" s="3" t="s">
        <v>167</v>
      </c>
    </row>
    <row r="8" spans="1:16" x14ac:dyDescent="0.25">
      <c r="A8" s="4" t="s">
        <v>46</v>
      </c>
      <c r="B8" s="4">
        <v>16</v>
      </c>
    </row>
    <row r="10" spans="1:16" x14ac:dyDescent="0.25">
      <c r="A10" s="4" t="s">
        <v>60</v>
      </c>
      <c r="B10" s="4" t="s">
        <v>61</v>
      </c>
      <c r="C10" s="4" t="s">
        <v>62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67</v>
      </c>
      <c r="I10" s="4" t="s">
        <v>68</v>
      </c>
      <c r="J10" s="4" t="s">
        <v>69</v>
      </c>
      <c r="K10" s="4" t="s">
        <v>70</v>
      </c>
      <c r="L10" s="4" t="s">
        <v>41</v>
      </c>
      <c r="M10" s="4" t="s">
        <v>71</v>
      </c>
      <c r="N10" s="4" t="s">
        <v>72</v>
      </c>
      <c r="O10" s="4" t="s">
        <v>73</v>
      </c>
      <c r="P10" s="4" t="s">
        <v>74</v>
      </c>
    </row>
    <row r="11" spans="1:16" x14ac:dyDescent="0.25">
      <c r="A11" s="4">
        <f>Sheet1!$B$175</f>
        <v>60800</v>
      </c>
      <c r="B11" s="4" t="str">
        <f>B1</f>
        <v>Investment Choice</v>
      </c>
      <c r="C11" s="4">
        <v>0</v>
      </c>
      <c r="I11" s="4" t="s">
        <v>81</v>
      </c>
      <c r="J11" s="4">
        <f>Sheet1!$A$175</f>
        <v>0</v>
      </c>
      <c r="K11" s="4">
        <f>Sheet1!$A$174</f>
        <v>0</v>
      </c>
      <c r="L11" s="4" t="s">
        <v>170</v>
      </c>
      <c r="M11" s="3" t="s">
        <v>82</v>
      </c>
      <c r="O11" s="4" t="str">
        <f>Sheet1!$B$174</f>
        <v>Decision</v>
      </c>
      <c r="P11" s="4" t="b">
        <v>0</v>
      </c>
    </row>
    <row r="12" spans="1:16" x14ac:dyDescent="0.25">
      <c r="A12" s="4">
        <f>Sheet1!$C$167</f>
        <v>57900</v>
      </c>
      <c r="B12" s="3" t="s">
        <v>162</v>
      </c>
      <c r="C12" s="4">
        <v>0</v>
      </c>
      <c r="I12" s="4" t="s">
        <v>81</v>
      </c>
      <c r="J12" s="4">
        <f>Sheet1!$B$167</f>
        <v>0</v>
      </c>
      <c r="L12" s="4" t="s">
        <v>172</v>
      </c>
      <c r="M12" s="3" t="s">
        <v>82</v>
      </c>
      <c r="O12" s="4" t="str">
        <f>Sheet1!$C$166</f>
        <v>Chance</v>
      </c>
      <c r="P12" s="4" t="b">
        <v>0</v>
      </c>
    </row>
    <row r="13" spans="1:16" x14ac:dyDescent="0.25">
      <c r="A13" s="4">
        <f>Sheet1!$C$179</f>
        <v>60800</v>
      </c>
      <c r="B13" s="3" t="s">
        <v>164</v>
      </c>
      <c r="C13" s="4">
        <v>0</v>
      </c>
      <c r="I13" s="4" t="s">
        <v>81</v>
      </c>
      <c r="J13" s="4">
        <f>Sheet1!$B$179</f>
        <v>0</v>
      </c>
      <c r="L13" s="4" t="s">
        <v>178</v>
      </c>
      <c r="M13" s="3" t="s">
        <v>82</v>
      </c>
      <c r="O13" s="4" t="str">
        <f>Sheet1!$C$178</f>
        <v>Chance</v>
      </c>
      <c r="P13" s="4" t="b">
        <v>0</v>
      </c>
    </row>
    <row r="14" spans="1:16" x14ac:dyDescent="0.25">
      <c r="A14" s="4">
        <f>Sheet1!$C$189</f>
        <v>54000</v>
      </c>
      <c r="B14" s="3" t="s">
        <v>165</v>
      </c>
      <c r="C14" s="4">
        <v>0</v>
      </c>
      <c r="I14" s="4" t="s">
        <v>81</v>
      </c>
      <c r="J14" s="4">
        <f>Sheet1!$B$189</f>
        <v>0</v>
      </c>
      <c r="L14" s="4" t="s">
        <v>179</v>
      </c>
      <c r="M14" s="3" t="s">
        <v>82</v>
      </c>
      <c r="O14" s="4" t="str">
        <f>Sheet1!$C$188</f>
        <v>Chance</v>
      </c>
      <c r="P14" s="4" t="b">
        <v>0</v>
      </c>
    </row>
    <row r="15" spans="1:16" x14ac:dyDescent="0.25">
      <c r="A15" s="4">
        <f>Sheet1!$D$165</f>
        <v>18000</v>
      </c>
      <c r="B15" s="3" t="s">
        <v>173</v>
      </c>
      <c r="C15" s="4">
        <v>0</v>
      </c>
      <c r="H15" s="4" t="s">
        <v>81</v>
      </c>
      <c r="I15" s="4" t="s">
        <v>81</v>
      </c>
      <c r="J15" s="4">
        <f>Sheet1!$C$165</f>
        <v>18000</v>
      </c>
      <c r="K15" s="4">
        <f>Sheet1!$C$164</f>
        <v>0.1</v>
      </c>
      <c r="L15" s="4" t="s">
        <v>171</v>
      </c>
      <c r="M15" s="3" t="s">
        <v>82</v>
      </c>
      <c r="P15" s="4" t="b">
        <v>0</v>
      </c>
    </row>
    <row r="16" spans="1:16" x14ac:dyDescent="0.25">
      <c r="A16" s="4">
        <f>Sheet1!$D$169</f>
        <v>36000</v>
      </c>
      <c r="B16" s="3" t="s">
        <v>174</v>
      </c>
      <c r="C16" s="4">
        <v>0</v>
      </c>
      <c r="H16" s="4" t="s">
        <v>81</v>
      </c>
      <c r="I16" s="4" t="s">
        <v>81</v>
      </c>
      <c r="J16" s="4">
        <f>Sheet1!$C$169</f>
        <v>36000</v>
      </c>
      <c r="K16" s="4">
        <f>Sheet1!$C$168</f>
        <v>0.3</v>
      </c>
      <c r="L16" s="4" t="s">
        <v>171</v>
      </c>
      <c r="M16" s="3" t="s">
        <v>82</v>
      </c>
      <c r="P16" s="4" t="b">
        <v>0</v>
      </c>
    </row>
    <row r="17" spans="1:16" x14ac:dyDescent="0.25">
      <c r="A17" s="4">
        <f>Sheet1!$D$171</f>
        <v>61000</v>
      </c>
      <c r="B17" s="3" t="s">
        <v>175</v>
      </c>
      <c r="C17" s="4">
        <v>0</v>
      </c>
      <c r="H17" s="4" t="s">
        <v>81</v>
      </c>
      <c r="I17" s="4" t="s">
        <v>81</v>
      </c>
      <c r="J17" s="4">
        <f>Sheet1!$C$171</f>
        <v>61000</v>
      </c>
      <c r="K17" s="4">
        <f>Sheet1!$C$170</f>
        <v>0.3</v>
      </c>
      <c r="L17" s="4" t="s">
        <v>171</v>
      </c>
      <c r="M17" s="3" t="s">
        <v>82</v>
      </c>
      <c r="P17" s="4" t="b">
        <v>0</v>
      </c>
    </row>
    <row r="18" spans="1:16" x14ac:dyDescent="0.25">
      <c r="A18" s="4">
        <f>Sheet1!$D$173</f>
        <v>90000</v>
      </c>
      <c r="B18" s="3" t="s">
        <v>176</v>
      </c>
      <c r="C18" s="4">
        <v>0</v>
      </c>
      <c r="H18" s="4" t="s">
        <v>81</v>
      </c>
      <c r="I18" s="4" t="s">
        <v>81</v>
      </c>
      <c r="J18" s="4">
        <f>Sheet1!$C$173</f>
        <v>90000</v>
      </c>
      <c r="K18" s="4">
        <f>Sheet1!$C$172</f>
        <v>0.3</v>
      </c>
      <c r="L18" s="4" t="s">
        <v>171</v>
      </c>
      <c r="M18" s="3" t="s">
        <v>82</v>
      </c>
      <c r="P18" s="4" t="b">
        <v>0</v>
      </c>
    </row>
    <row r="19" spans="1:16" x14ac:dyDescent="0.25">
      <c r="A19" s="4">
        <f>Sheet1!$D$177</f>
        <v>27000</v>
      </c>
      <c r="B19" s="3" t="s">
        <v>173</v>
      </c>
      <c r="C19" s="4">
        <v>0</v>
      </c>
      <c r="H19" s="4" t="s">
        <v>81</v>
      </c>
      <c r="I19" s="4" t="s">
        <v>81</v>
      </c>
      <c r="J19" s="4">
        <f>Sheet1!$C$177</f>
        <v>27000</v>
      </c>
      <c r="K19" s="4">
        <f>Sheet1!$C$176</f>
        <v>0.2</v>
      </c>
      <c r="L19" s="4" t="s">
        <v>177</v>
      </c>
      <c r="M19" s="3" t="s">
        <v>82</v>
      </c>
      <c r="P19" s="4" t="b">
        <v>0</v>
      </c>
    </row>
    <row r="20" spans="1:16" x14ac:dyDescent="0.25">
      <c r="A20" s="4">
        <f>Sheet1!$D$181</f>
        <v>45000</v>
      </c>
      <c r="B20" s="3" t="s">
        <v>174</v>
      </c>
      <c r="C20" s="4">
        <v>0</v>
      </c>
      <c r="H20" s="4" t="s">
        <v>81</v>
      </c>
      <c r="I20" s="4" t="s">
        <v>81</v>
      </c>
      <c r="J20" s="4">
        <f>Sheet1!$C$181</f>
        <v>45000</v>
      </c>
      <c r="K20" s="4">
        <f>Sheet1!$C$180</f>
        <v>0.3</v>
      </c>
      <c r="L20" s="4" t="s">
        <v>177</v>
      </c>
      <c r="M20" s="3" t="s">
        <v>82</v>
      </c>
      <c r="P20" s="4" t="b">
        <v>0</v>
      </c>
    </row>
    <row r="21" spans="1:16" x14ac:dyDescent="0.25">
      <c r="A21" s="4">
        <f>Sheet1!$D$183</f>
        <v>61000</v>
      </c>
      <c r="B21" s="3" t="s">
        <v>175</v>
      </c>
      <c r="C21" s="4">
        <v>0</v>
      </c>
      <c r="H21" s="4" t="s">
        <v>81</v>
      </c>
      <c r="I21" s="4" t="s">
        <v>81</v>
      </c>
      <c r="J21" s="4">
        <f>Sheet1!$C$183</f>
        <v>61000</v>
      </c>
      <c r="K21" s="4">
        <f>Sheet1!$C$182</f>
        <v>0.2</v>
      </c>
      <c r="L21" s="4" t="s">
        <v>177</v>
      </c>
      <c r="M21" s="3" t="s">
        <v>82</v>
      </c>
      <c r="P21" s="4" t="b">
        <v>0</v>
      </c>
    </row>
    <row r="22" spans="1:16" x14ac:dyDescent="0.25">
      <c r="A22" s="4">
        <f>Sheet1!$D$185</f>
        <v>99000</v>
      </c>
      <c r="B22" s="3" t="s">
        <v>176</v>
      </c>
      <c r="C22" s="4">
        <v>0</v>
      </c>
      <c r="H22" s="4" t="s">
        <v>81</v>
      </c>
      <c r="I22" s="4" t="s">
        <v>81</v>
      </c>
      <c r="J22" s="4">
        <f>Sheet1!$C$185</f>
        <v>99000</v>
      </c>
      <c r="K22" s="4">
        <f>Sheet1!$C$184</f>
        <v>0.3</v>
      </c>
      <c r="L22" s="4" t="s">
        <v>177</v>
      </c>
      <c r="M22" s="3" t="s">
        <v>82</v>
      </c>
      <c r="P22" s="4" t="b">
        <v>0</v>
      </c>
    </row>
    <row r="23" spans="1:16" x14ac:dyDescent="0.25">
      <c r="A23" s="4">
        <f>Sheet1!$D$187</f>
        <v>18000</v>
      </c>
      <c r="B23" s="3" t="s">
        <v>173</v>
      </c>
      <c r="C23" s="4">
        <v>0</v>
      </c>
      <c r="H23" s="4" t="s">
        <v>81</v>
      </c>
      <c r="I23" s="4" t="s">
        <v>81</v>
      </c>
      <c r="J23" s="4">
        <f>Sheet1!$C$187</f>
        <v>18000</v>
      </c>
      <c r="K23" s="4">
        <f>Sheet1!$C$186</f>
        <v>0.2</v>
      </c>
      <c r="L23" s="4" t="s">
        <v>144</v>
      </c>
      <c r="M23" s="3" t="s">
        <v>82</v>
      </c>
      <c r="P23" s="4" t="b">
        <v>0</v>
      </c>
    </row>
    <row r="24" spans="1:16" x14ac:dyDescent="0.25">
      <c r="A24" s="4">
        <f>Sheet1!$D$191</f>
        <v>45000</v>
      </c>
      <c r="B24" s="3" t="s">
        <v>174</v>
      </c>
      <c r="C24" s="4">
        <v>0</v>
      </c>
      <c r="H24" s="4" t="s">
        <v>81</v>
      </c>
      <c r="I24" s="4" t="s">
        <v>81</v>
      </c>
      <c r="J24" s="4">
        <f>Sheet1!$C$191</f>
        <v>45000</v>
      </c>
      <c r="K24" s="4">
        <f>Sheet1!$C$190</f>
        <v>0.4</v>
      </c>
      <c r="L24" s="4" t="s">
        <v>144</v>
      </c>
      <c r="M24" s="3" t="s">
        <v>82</v>
      </c>
      <c r="P24" s="4" t="b">
        <v>0</v>
      </c>
    </row>
    <row r="25" spans="1:16" x14ac:dyDescent="0.25">
      <c r="A25" s="4">
        <f>Sheet1!$D$193</f>
        <v>72000</v>
      </c>
      <c r="B25" s="3" t="s">
        <v>175</v>
      </c>
      <c r="C25" s="4">
        <v>0</v>
      </c>
      <c r="H25" s="4" t="s">
        <v>81</v>
      </c>
      <c r="I25" s="4" t="s">
        <v>81</v>
      </c>
      <c r="J25" s="4">
        <f>Sheet1!$C$193</f>
        <v>72000</v>
      </c>
      <c r="K25" s="4">
        <f>Sheet1!$C$192</f>
        <v>0.2</v>
      </c>
      <c r="L25" s="4" t="s">
        <v>144</v>
      </c>
      <c r="M25" s="3" t="s">
        <v>82</v>
      </c>
      <c r="P25" s="4" t="b">
        <v>0</v>
      </c>
    </row>
    <row r="26" spans="1:16" x14ac:dyDescent="0.25">
      <c r="A26" s="4">
        <f>Sheet1!$D$195</f>
        <v>90000</v>
      </c>
      <c r="B26" s="3" t="s">
        <v>176</v>
      </c>
      <c r="C26" s="4">
        <v>0</v>
      </c>
      <c r="H26" s="4" t="s">
        <v>81</v>
      </c>
      <c r="I26" s="4" t="s">
        <v>81</v>
      </c>
      <c r="J26" s="4">
        <f>Sheet1!$C$195</f>
        <v>90000</v>
      </c>
      <c r="K26" s="4">
        <f>Sheet1!$C$194</f>
        <v>0.2</v>
      </c>
      <c r="L26" s="4" t="s">
        <v>144</v>
      </c>
      <c r="M26" s="3" t="s">
        <v>82</v>
      </c>
      <c r="P26" s="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FFCB-D1D0-478D-AB71-220C9EC132F6}">
  <dimension ref="A1:P31"/>
  <sheetViews>
    <sheetView workbookViewId="0"/>
  </sheetViews>
  <sheetFormatPr defaultColWidth="15.7109375" defaultRowHeight="15" x14ac:dyDescent="0.25"/>
  <cols>
    <col min="1" max="16384" width="15.7109375" style="4"/>
  </cols>
  <sheetData>
    <row r="1" spans="1:16" x14ac:dyDescent="0.25">
      <c r="A1" s="4" t="s">
        <v>39</v>
      </c>
      <c r="B1" s="3" t="s">
        <v>136</v>
      </c>
      <c r="E1" s="4" t="s">
        <v>47</v>
      </c>
      <c r="F1" s="4">
        <v>3</v>
      </c>
      <c r="H1" s="4" t="s">
        <v>54</v>
      </c>
      <c r="I1" s="3" t="s">
        <v>80</v>
      </c>
      <c r="K1" s="4" t="s">
        <v>59</v>
      </c>
      <c r="L1" s="4">
        <v>100</v>
      </c>
    </row>
    <row r="2" spans="1:16" x14ac:dyDescent="0.25">
      <c r="A2" s="4" t="s">
        <v>40</v>
      </c>
      <c r="B2" s="4" t="e">
        <f>Sheet1!#REF!</f>
        <v>#REF!</v>
      </c>
      <c r="E2" s="4" t="s">
        <v>49</v>
      </c>
      <c r="F2" s="4">
        <f>_xll.PTreeEvaluate5(B3,$L$11:$L$31,$J$11:$J$31,$K$11:$K$31,$N$11:$N$31,$G$11:$G$31,,L1)</f>
        <v>308738</v>
      </c>
    </row>
    <row r="3" spans="1:16" x14ac:dyDescent="0.25">
      <c r="A3" s="4" t="s">
        <v>41</v>
      </c>
      <c r="B3" s="4" t="s">
        <v>135</v>
      </c>
      <c r="E3" s="4" t="s">
        <v>50</v>
      </c>
      <c r="F3" s="3" t="s">
        <v>76</v>
      </c>
      <c r="H3" s="4" t="s">
        <v>55</v>
      </c>
      <c r="I3" s="5" t="s">
        <v>78</v>
      </c>
    </row>
    <row r="4" spans="1:16" x14ac:dyDescent="0.25">
      <c r="A4" s="4" t="s">
        <v>42</v>
      </c>
      <c r="B4" s="4" t="s">
        <v>75</v>
      </c>
      <c r="E4" s="4" t="s">
        <v>51</v>
      </c>
      <c r="F4" s="3" t="s">
        <v>77</v>
      </c>
      <c r="H4" s="4" t="s">
        <v>56</v>
      </c>
      <c r="I4" s="3" t="s">
        <v>79</v>
      </c>
    </row>
    <row r="5" spans="1:16" x14ac:dyDescent="0.25">
      <c r="A5" s="4" t="s">
        <v>43</v>
      </c>
      <c r="B5" s="4">
        <v>0</v>
      </c>
      <c r="E5" s="4" t="s">
        <v>52</v>
      </c>
      <c r="F5" s="3" t="s">
        <v>77</v>
      </c>
      <c r="H5" s="4" t="s">
        <v>57</v>
      </c>
      <c r="I5" s="5" t="s">
        <v>78</v>
      </c>
    </row>
    <row r="6" spans="1:16" x14ac:dyDescent="0.25">
      <c r="A6" s="4" t="s">
        <v>44</v>
      </c>
      <c r="E6" s="4" t="s">
        <v>53</v>
      </c>
      <c r="F6" s="3" t="s">
        <v>76</v>
      </c>
      <c r="H6" s="4" t="s">
        <v>58</v>
      </c>
      <c r="I6" s="3" t="s">
        <v>79</v>
      </c>
    </row>
    <row r="7" spans="1:16" x14ac:dyDescent="0.25">
      <c r="A7" s="4" t="s">
        <v>45</v>
      </c>
      <c r="E7" s="4" t="s">
        <v>48</v>
      </c>
      <c r="F7" s="3" t="s">
        <v>134</v>
      </c>
    </row>
    <row r="8" spans="1:16" x14ac:dyDescent="0.25">
      <c r="A8" s="4" t="s">
        <v>46</v>
      </c>
      <c r="B8" s="4">
        <v>21</v>
      </c>
    </row>
    <row r="10" spans="1:16" x14ac:dyDescent="0.25">
      <c r="A10" s="4" t="s">
        <v>60</v>
      </c>
      <c r="B10" s="4" t="s">
        <v>61</v>
      </c>
      <c r="C10" s="4" t="s">
        <v>62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67</v>
      </c>
      <c r="I10" s="4" t="s">
        <v>68</v>
      </c>
      <c r="J10" s="4" t="s">
        <v>69</v>
      </c>
      <c r="K10" s="4" t="s">
        <v>70</v>
      </c>
      <c r="L10" s="4" t="s">
        <v>41</v>
      </c>
      <c r="M10" s="4" t="s">
        <v>71</v>
      </c>
      <c r="N10" s="4" t="s">
        <v>72</v>
      </c>
      <c r="O10" s="4" t="s">
        <v>73</v>
      </c>
      <c r="P10" s="4" t="s">
        <v>74</v>
      </c>
    </row>
    <row r="11" spans="1:16" x14ac:dyDescent="0.25">
      <c r="A11" s="4">
        <f>Sheet1!$B$138</f>
        <v>24399.140000000003</v>
      </c>
      <c r="B11" s="4" t="str">
        <f>B1</f>
        <v>AIS Bidding</v>
      </c>
      <c r="C11" s="4">
        <v>0</v>
      </c>
      <c r="I11" s="4" t="s">
        <v>81</v>
      </c>
      <c r="J11" s="4">
        <f>Sheet1!$A$138</f>
        <v>0</v>
      </c>
      <c r="K11" s="4">
        <f>Sheet1!$A$137</f>
        <v>0</v>
      </c>
      <c r="L11" s="4" t="s">
        <v>86</v>
      </c>
      <c r="M11" s="3" t="s">
        <v>82</v>
      </c>
      <c r="O11" s="4" t="str">
        <f>Sheet1!$B$137</f>
        <v>Decision</v>
      </c>
      <c r="P11" s="4" t="b">
        <v>0</v>
      </c>
    </row>
    <row r="12" spans="1:16" x14ac:dyDescent="0.25">
      <c r="A12" s="4">
        <f>Sheet1!$C$112</f>
        <v>24399.140000000003</v>
      </c>
      <c r="B12" s="3" t="s">
        <v>138</v>
      </c>
      <c r="C12" s="4">
        <v>0</v>
      </c>
      <c r="I12" s="4" t="s">
        <v>81</v>
      </c>
      <c r="J12" s="4">
        <f>Sheet1!$B$112</f>
        <v>-10000</v>
      </c>
      <c r="L12" s="4" t="s">
        <v>140</v>
      </c>
      <c r="M12" s="3" t="s">
        <v>82</v>
      </c>
      <c r="O12" s="4" t="str">
        <f>Sheet1!$C$111</f>
        <v>Decision</v>
      </c>
      <c r="P12" s="4" t="b">
        <v>0</v>
      </c>
    </row>
    <row r="13" spans="1:16" x14ac:dyDescent="0.25">
      <c r="A13" s="4">
        <f>Sheet1!$C$140</f>
        <v>0</v>
      </c>
      <c r="B13" s="3" t="s">
        <v>139</v>
      </c>
      <c r="C13" s="4">
        <v>0</v>
      </c>
      <c r="H13" s="4" t="s">
        <v>81</v>
      </c>
      <c r="I13" s="4" t="s">
        <v>81</v>
      </c>
      <c r="J13" s="4">
        <f>Sheet1!$B$140</f>
        <v>0</v>
      </c>
      <c r="L13" s="4" t="s">
        <v>137</v>
      </c>
      <c r="M13" s="3" t="s">
        <v>82</v>
      </c>
      <c r="P13" s="4" t="b">
        <v>0</v>
      </c>
    </row>
    <row r="14" spans="1:16" x14ac:dyDescent="0.25">
      <c r="A14" s="4">
        <f>Sheet1!$D$102</f>
        <v>24399.140000000003</v>
      </c>
      <c r="B14" s="3" t="s">
        <v>141</v>
      </c>
      <c r="C14" s="4">
        <v>0</v>
      </c>
      <c r="I14" s="4" t="s">
        <v>81</v>
      </c>
      <c r="J14" s="4">
        <f>Sheet1!$C$102</f>
        <v>-190000</v>
      </c>
      <c r="L14" s="4" t="s">
        <v>149</v>
      </c>
      <c r="M14" s="3" t="s">
        <v>82</v>
      </c>
      <c r="O14" s="4" t="str">
        <f>Sheet1!$D$101</f>
        <v>Chance</v>
      </c>
      <c r="P14" s="4" t="b">
        <v>0</v>
      </c>
    </row>
    <row r="15" spans="1:16" x14ac:dyDescent="0.25">
      <c r="A15" s="4">
        <f>Sheet1!$D$116</f>
        <v>18999.420000000006</v>
      </c>
      <c r="B15" s="3" t="s">
        <v>142</v>
      </c>
      <c r="C15" s="4">
        <v>0</v>
      </c>
      <c r="I15" s="4" t="s">
        <v>81</v>
      </c>
      <c r="J15" s="4">
        <f>Sheet1!$C$116</f>
        <v>-190000</v>
      </c>
      <c r="L15" s="4" t="s">
        <v>152</v>
      </c>
      <c r="M15" s="3" t="s">
        <v>82</v>
      </c>
      <c r="O15" s="4" t="str">
        <f>Sheet1!$D$115</f>
        <v>Chance</v>
      </c>
      <c r="P15" s="4" t="b">
        <v>0</v>
      </c>
    </row>
    <row r="16" spans="1:16" x14ac:dyDescent="0.25">
      <c r="A16" s="4">
        <f>Sheet1!$D$128</f>
        <v>12199.630000000001</v>
      </c>
      <c r="B16" s="3" t="s">
        <v>143</v>
      </c>
      <c r="C16" s="4">
        <v>0</v>
      </c>
      <c r="I16" s="4" t="s">
        <v>81</v>
      </c>
      <c r="J16" s="4">
        <f>Sheet1!$C$128</f>
        <v>-190000</v>
      </c>
      <c r="L16" s="4" t="s">
        <v>153</v>
      </c>
      <c r="M16" s="3" t="s">
        <v>82</v>
      </c>
      <c r="O16" s="4" t="str">
        <f>Sheet1!$D$127</f>
        <v>Chance</v>
      </c>
      <c r="P16" s="4" t="b">
        <v>0</v>
      </c>
    </row>
    <row r="17" spans="1:16" x14ac:dyDescent="0.25">
      <c r="A17" s="4">
        <f>Sheet1!$E$100</f>
        <v>-10000</v>
      </c>
      <c r="B17" s="3" t="s">
        <v>145</v>
      </c>
      <c r="C17" s="4">
        <v>0</v>
      </c>
      <c r="H17" s="4" t="s">
        <v>81</v>
      </c>
      <c r="I17" s="4" t="s">
        <v>81</v>
      </c>
      <c r="J17" s="4">
        <f>Sheet1!$D$100</f>
        <v>190000</v>
      </c>
      <c r="K17" s="4">
        <f>Sheet1!$D$99</f>
        <v>0.13999999999999999</v>
      </c>
      <c r="L17" s="4" t="s">
        <v>144</v>
      </c>
      <c r="M17" s="3" t="s">
        <v>82</v>
      </c>
      <c r="P17" s="4" t="b">
        <v>0</v>
      </c>
    </row>
    <row r="18" spans="1:16" x14ac:dyDescent="0.25">
      <c r="A18" s="4">
        <f>Sheet1!$E$104</f>
        <v>29999</v>
      </c>
      <c r="B18" s="3" t="s">
        <v>146</v>
      </c>
      <c r="C18" s="4">
        <v>0</v>
      </c>
      <c r="H18" s="4" t="s">
        <v>81</v>
      </c>
      <c r="I18" s="4" t="s">
        <v>81</v>
      </c>
      <c r="J18" s="4">
        <f>Sheet1!$D$104</f>
        <v>229999</v>
      </c>
      <c r="K18" s="4">
        <f>Sheet1!$D$103</f>
        <v>0.27999999999999997</v>
      </c>
      <c r="L18" s="4" t="s">
        <v>144</v>
      </c>
      <c r="M18" s="3" t="s">
        <v>82</v>
      </c>
      <c r="P18" s="4" t="b">
        <v>0</v>
      </c>
    </row>
    <row r="19" spans="1:16" x14ac:dyDescent="0.25">
      <c r="A19" s="4">
        <f>Sheet1!$E$106</f>
        <v>29999</v>
      </c>
      <c r="B19" s="3" t="s">
        <v>147</v>
      </c>
      <c r="C19" s="4">
        <v>0</v>
      </c>
      <c r="H19" s="4" t="s">
        <v>81</v>
      </c>
      <c r="I19" s="4" t="s">
        <v>81</v>
      </c>
      <c r="J19" s="4">
        <f>Sheet1!$D$106</f>
        <v>229999</v>
      </c>
      <c r="K19" s="4">
        <f>Sheet1!$D$105</f>
        <v>0.21</v>
      </c>
      <c r="L19" s="4" t="s">
        <v>144</v>
      </c>
      <c r="M19" s="3" t="s">
        <v>82</v>
      </c>
      <c r="P19" s="4" t="b">
        <v>0</v>
      </c>
    </row>
    <row r="20" spans="1:16" x14ac:dyDescent="0.25">
      <c r="A20" s="4">
        <f>Sheet1!$E$108</f>
        <v>29999</v>
      </c>
      <c r="B20" s="3" t="s">
        <v>148</v>
      </c>
      <c r="C20" s="4">
        <v>0</v>
      </c>
      <c r="H20" s="4" t="s">
        <v>81</v>
      </c>
      <c r="I20" s="4" t="s">
        <v>81</v>
      </c>
      <c r="J20" s="4">
        <f>Sheet1!$D$108</f>
        <v>229999</v>
      </c>
      <c r="K20" s="4">
        <f>Sheet1!$D$107</f>
        <v>6.9999999999999993E-2</v>
      </c>
      <c r="L20" s="4" t="s">
        <v>144</v>
      </c>
      <c r="M20" s="3" t="s">
        <v>82</v>
      </c>
      <c r="P20" s="4" t="b">
        <v>0</v>
      </c>
    </row>
    <row r="21" spans="1:16" x14ac:dyDescent="0.25">
      <c r="A21" s="4">
        <f>Sheet1!$E$110</f>
        <v>29999</v>
      </c>
      <c r="B21" s="3" t="s">
        <v>150</v>
      </c>
      <c r="C21" s="4">
        <v>0</v>
      </c>
      <c r="H21" s="4" t="s">
        <v>81</v>
      </c>
      <c r="I21" s="4" t="s">
        <v>81</v>
      </c>
      <c r="J21" s="4">
        <f>Sheet1!$D$110</f>
        <v>229999</v>
      </c>
      <c r="K21" s="4">
        <f>Sheet1!$D$109</f>
        <v>0.3</v>
      </c>
      <c r="L21" s="4" t="s">
        <v>144</v>
      </c>
      <c r="M21" s="3" t="s">
        <v>82</v>
      </c>
      <c r="P21" s="4" t="b">
        <v>0</v>
      </c>
    </row>
    <row r="22" spans="1:16" x14ac:dyDescent="0.25">
      <c r="A22" s="4">
        <f>Sheet1!$E$114</f>
        <v>-10000</v>
      </c>
      <c r="B22" s="3" t="s">
        <v>145</v>
      </c>
      <c r="C22" s="4">
        <v>0</v>
      </c>
      <c r="H22" s="4" t="s">
        <v>81</v>
      </c>
      <c r="I22" s="4" t="s">
        <v>81</v>
      </c>
      <c r="J22" s="4">
        <f>Sheet1!$D$114</f>
        <v>190000</v>
      </c>
      <c r="K22" s="4">
        <f>Sheet1!$D$113</f>
        <v>0.13999999999999999</v>
      </c>
      <c r="L22" s="4" t="s">
        <v>151</v>
      </c>
      <c r="M22" s="3" t="s">
        <v>82</v>
      </c>
      <c r="P22" s="4" t="b">
        <v>0</v>
      </c>
    </row>
    <row r="23" spans="1:16" x14ac:dyDescent="0.25">
      <c r="A23" s="4">
        <f>Sheet1!$E$118</f>
        <v>-10000</v>
      </c>
      <c r="B23" s="3" t="s">
        <v>146</v>
      </c>
      <c r="C23" s="4">
        <v>0</v>
      </c>
      <c r="H23" s="4" t="s">
        <v>81</v>
      </c>
      <c r="I23" s="4" t="s">
        <v>81</v>
      </c>
      <c r="J23" s="4">
        <f>Sheet1!$D$118</f>
        <v>190000</v>
      </c>
      <c r="K23" s="4">
        <f>Sheet1!$D$117</f>
        <v>0.27999999999999997</v>
      </c>
      <c r="L23" s="4" t="s">
        <v>151</v>
      </c>
      <c r="M23" s="3" t="s">
        <v>82</v>
      </c>
      <c r="P23" s="4" t="b">
        <v>0</v>
      </c>
    </row>
    <row r="24" spans="1:16" x14ac:dyDescent="0.25">
      <c r="A24" s="4">
        <f>Sheet1!$E$120</f>
        <v>39999</v>
      </c>
      <c r="B24" s="3" t="s">
        <v>147</v>
      </c>
      <c r="C24" s="4">
        <v>0</v>
      </c>
      <c r="H24" s="4" t="s">
        <v>81</v>
      </c>
      <c r="I24" s="4" t="s">
        <v>81</v>
      </c>
      <c r="J24" s="4">
        <f>Sheet1!$D$120</f>
        <v>239999</v>
      </c>
      <c r="K24" s="4">
        <f>Sheet1!$D$119</f>
        <v>0.21</v>
      </c>
      <c r="L24" s="4" t="s">
        <v>151</v>
      </c>
      <c r="M24" s="3" t="s">
        <v>82</v>
      </c>
      <c r="P24" s="4" t="b">
        <v>0</v>
      </c>
    </row>
    <row r="25" spans="1:16" x14ac:dyDescent="0.25">
      <c r="A25" s="4">
        <f>Sheet1!$E$122</f>
        <v>39999</v>
      </c>
      <c r="B25" s="3" t="s">
        <v>148</v>
      </c>
      <c r="C25" s="4">
        <v>0</v>
      </c>
      <c r="H25" s="4" t="s">
        <v>81</v>
      </c>
      <c r="I25" s="4" t="s">
        <v>81</v>
      </c>
      <c r="J25" s="4">
        <f>Sheet1!$D$122</f>
        <v>239999</v>
      </c>
      <c r="K25" s="4">
        <f>Sheet1!$D$121</f>
        <v>6.9999999999999993E-2</v>
      </c>
      <c r="L25" s="4" t="s">
        <v>151</v>
      </c>
      <c r="M25" s="3" t="s">
        <v>82</v>
      </c>
      <c r="P25" s="4" t="b">
        <v>0</v>
      </c>
    </row>
    <row r="26" spans="1:16" x14ac:dyDescent="0.25">
      <c r="A26" s="4">
        <f>Sheet1!$E$124</f>
        <v>39999</v>
      </c>
      <c r="B26" s="3" t="s">
        <v>150</v>
      </c>
      <c r="C26" s="4">
        <v>0</v>
      </c>
      <c r="H26" s="4" t="s">
        <v>81</v>
      </c>
      <c r="I26" s="4" t="s">
        <v>81</v>
      </c>
      <c r="J26" s="4">
        <f>Sheet1!$D$124</f>
        <v>239999</v>
      </c>
      <c r="K26" s="4">
        <f>Sheet1!$D$123</f>
        <v>0.3</v>
      </c>
      <c r="L26" s="4" t="s">
        <v>151</v>
      </c>
      <c r="M26" s="3" t="s">
        <v>82</v>
      </c>
      <c r="P26" s="4" t="b">
        <v>0</v>
      </c>
    </row>
    <row r="27" spans="1:16" x14ac:dyDescent="0.25">
      <c r="A27" s="4">
        <f>Sheet1!$E$126</f>
        <v>-10000</v>
      </c>
      <c r="B27" s="3" t="s">
        <v>145</v>
      </c>
      <c r="C27" s="4">
        <v>0</v>
      </c>
      <c r="H27" s="4" t="s">
        <v>81</v>
      </c>
      <c r="I27" s="4" t="s">
        <v>81</v>
      </c>
      <c r="J27" s="4">
        <f>Sheet1!$D$126</f>
        <v>190000</v>
      </c>
      <c r="K27" s="4">
        <f>Sheet1!$D$125</f>
        <v>0.13999999999999999</v>
      </c>
      <c r="L27" s="4" t="s">
        <v>96</v>
      </c>
      <c r="M27" s="3" t="s">
        <v>82</v>
      </c>
      <c r="P27" s="4" t="b">
        <v>0</v>
      </c>
    </row>
    <row r="28" spans="1:16" x14ac:dyDescent="0.25">
      <c r="A28" s="4">
        <f>Sheet1!$E$130</f>
        <v>-10000</v>
      </c>
      <c r="B28" s="3" t="s">
        <v>146</v>
      </c>
      <c r="C28" s="4">
        <v>0</v>
      </c>
      <c r="H28" s="4" t="s">
        <v>81</v>
      </c>
      <c r="I28" s="4" t="s">
        <v>81</v>
      </c>
      <c r="J28" s="4">
        <f>Sheet1!$D$130</f>
        <v>190000</v>
      </c>
      <c r="K28" s="4">
        <f>Sheet1!$D$129</f>
        <v>0.27999999999999997</v>
      </c>
      <c r="L28" s="4" t="s">
        <v>96</v>
      </c>
      <c r="M28" s="3" t="s">
        <v>82</v>
      </c>
      <c r="P28" s="4" t="b">
        <v>0</v>
      </c>
    </row>
    <row r="29" spans="1:16" x14ac:dyDescent="0.25">
      <c r="A29" s="4">
        <f>Sheet1!$E$132</f>
        <v>-10000</v>
      </c>
      <c r="B29" s="3" t="s">
        <v>147</v>
      </c>
      <c r="C29" s="4">
        <v>0</v>
      </c>
      <c r="H29" s="4" t="s">
        <v>81</v>
      </c>
      <c r="I29" s="4" t="s">
        <v>81</v>
      </c>
      <c r="J29" s="4">
        <f>Sheet1!$D$132</f>
        <v>190000</v>
      </c>
      <c r="K29" s="4">
        <f>Sheet1!$D$131</f>
        <v>0.21</v>
      </c>
      <c r="L29" s="4" t="s">
        <v>96</v>
      </c>
      <c r="M29" s="3" t="s">
        <v>82</v>
      </c>
      <c r="P29" s="4" t="b">
        <v>0</v>
      </c>
    </row>
    <row r="30" spans="1:16" x14ac:dyDescent="0.25">
      <c r="A30" s="4">
        <f>Sheet1!$E$134</f>
        <v>49999</v>
      </c>
      <c r="B30" s="3" t="s">
        <v>148</v>
      </c>
      <c r="C30" s="4">
        <v>0</v>
      </c>
      <c r="H30" s="4" t="s">
        <v>81</v>
      </c>
      <c r="I30" s="4" t="s">
        <v>81</v>
      </c>
      <c r="J30" s="4">
        <f>Sheet1!$D$134</f>
        <v>249999</v>
      </c>
      <c r="K30" s="4">
        <f>Sheet1!$D$133</f>
        <v>6.9999999999999993E-2</v>
      </c>
      <c r="L30" s="4" t="s">
        <v>96</v>
      </c>
      <c r="M30" s="3" t="s">
        <v>82</v>
      </c>
      <c r="P30" s="4" t="b">
        <v>0</v>
      </c>
    </row>
    <row r="31" spans="1:16" x14ac:dyDescent="0.25">
      <c r="A31" s="4">
        <f>Sheet1!$E$136</f>
        <v>49999</v>
      </c>
      <c r="B31" s="3" t="s">
        <v>150</v>
      </c>
      <c r="C31" s="4">
        <v>0</v>
      </c>
      <c r="H31" s="4" t="s">
        <v>81</v>
      </c>
      <c r="I31" s="4" t="s">
        <v>81</v>
      </c>
      <c r="J31" s="4">
        <f>Sheet1!$D$136</f>
        <v>249999</v>
      </c>
      <c r="K31" s="4">
        <f>Sheet1!$D$135</f>
        <v>0.3</v>
      </c>
      <c r="L31" s="4" t="s">
        <v>96</v>
      </c>
      <c r="M31" s="3" t="s">
        <v>82</v>
      </c>
      <c r="P31" s="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3A77-DF28-4858-91F5-8966E7674F06}">
  <dimension ref="A1:P33"/>
  <sheetViews>
    <sheetView workbookViewId="0"/>
  </sheetViews>
  <sheetFormatPr defaultColWidth="15.7109375" defaultRowHeight="15" x14ac:dyDescent="0.25"/>
  <cols>
    <col min="1" max="16384" width="15.7109375" style="4"/>
  </cols>
  <sheetData>
    <row r="1" spans="1:16" x14ac:dyDescent="0.25">
      <c r="A1" s="4" t="s">
        <v>39</v>
      </c>
      <c r="B1" s="3" t="s">
        <v>84</v>
      </c>
      <c r="E1" s="4" t="s">
        <v>47</v>
      </c>
      <c r="F1" s="4">
        <v>3</v>
      </c>
      <c r="H1" s="4" t="s">
        <v>54</v>
      </c>
      <c r="I1" s="3" t="s">
        <v>80</v>
      </c>
      <c r="K1" s="4" t="s">
        <v>59</v>
      </c>
      <c r="L1" s="4">
        <v>100</v>
      </c>
    </row>
    <row r="2" spans="1:16" x14ac:dyDescent="0.25">
      <c r="A2" s="4" t="s">
        <v>40</v>
      </c>
      <c r="B2" s="4" t="e">
        <f>Sheet1!#REF!</f>
        <v>#REF!</v>
      </c>
      <c r="E2" s="4" t="s">
        <v>49</v>
      </c>
      <c r="F2" s="4">
        <f>_xll.PTreeEvaluate5(B3,$L$11:$L$33,$J$11:$J$33,$K$11:$K$33,$N$11:$N$33,$G$11:$G$33,,L1)</f>
        <v>283009</v>
      </c>
    </row>
    <row r="3" spans="1:16" x14ac:dyDescent="0.25">
      <c r="A3" s="4" t="s">
        <v>41</v>
      </c>
      <c r="B3" s="4" t="s">
        <v>83</v>
      </c>
      <c r="E3" s="4" t="s">
        <v>50</v>
      </c>
      <c r="F3" s="3" t="s">
        <v>76</v>
      </c>
      <c r="H3" s="4" t="s">
        <v>55</v>
      </c>
      <c r="I3" s="5" t="s">
        <v>78</v>
      </c>
    </row>
    <row r="4" spans="1:16" x14ac:dyDescent="0.25">
      <c r="A4" s="4" t="s">
        <v>42</v>
      </c>
      <c r="B4" s="4" t="s">
        <v>75</v>
      </c>
      <c r="E4" s="4" t="s">
        <v>51</v>
      </c>
      <c r="F4" s="3" t="s">
        <v>77</v>
      </c>
      <c r="H4" s="4" t="s">
        <v>56</v>
      </c>
      <c r="I4" s="3" t="s">
        <v>79</v>
      </c>
    </row>
    <row r="5" spans="1:16" x14ac:dyDescent="0.25">
      <c r="A5" s="4" t="s">
        <v>43</v>
      </c>
      <c r="B5" s="4">
        <v>0</v>
      </c>
      <c r="E5" s="4" t="s">
        <v>52</v>
      </c>
      <c r="F5" s="3" t="s">
        <v>77</v>
      </c>
      <c r="H5" s="4" t="s">
        <v>57</v>
      </c>
      <c r="I5" s="5" t="s">
        <v>78</v>
      </c>
    </row>
    <row r="6" spans="1:16" x14ac:dyDescent="0.25">
      <c r="A6" s="4" t="s">
        <v>44</v>
      </c>
      <c r="E6" s="4" t="s">
        <v>53</v>
      </c>
      <c r="F6" s="3" t="s">
        <v>76</v>
      </c>
      <c r="H6" s="4" t="s">
        <v>58</v>
      </c>
      <c r="I6" s="3" t="s">
        <v>79</v>
      </c>
    </row>
    <row r="7" spans="1:16" x14ac:dyDescent="0.25">
      <c r="A7" s="4" t="s">
        <v>45</v>
      </c>
      <c r="E7" s="4" t="s">
        <v>48</v>
      </c>
      <c r="F7" s="3" t="s">
        <v>38</v>
      </c>
    </row>
    <row r="8" spans="1:16" x14ac:dyDescent="0.25">
      <c r="A8" s="4" t="s">
        <v>46</v>
      </c>
      <c r="B8" s="4">
        <v>23</v>
      </c>
    </row>
    <row r="10" spans="1:16" x14ac:dyDescent="0.25">
      <c r="A10" s="4" t="s">
        <v>60</v>
      </c>
      <c r="B10" s="4" t="s">
        <v>61</v>
      </c>
      <c r="C10" s="4" t="s">
        <v>62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67</v>
      </c>
      <c r="I10" s="4" t="s">
        <v>68</v>
      </c>
      <c r="J10" s="4" t="s">
        <v>69</v>
      </c>
      <c r="K10" s="4" t="s">
        <v>70</v>
      </c>
      <c r="L10" s="4" t="s">
        <v>41</v>
      </c>
      <c r="M10" s="4" t="s">
        <v>71</v>
      </c>
      <c r="N10" s="4" t="s">
        <v>72</v>
      </c>
      <c r="O10" s="4" t="s">
        <v>73</v>
      </c>
      <c r="P10" s="4" t="s">
        <v>74</v>
      </c>
    </row>
    <row r="11" spans="1:16" x14ac:dyDescent="0.25">
      <c r="A11" s="4">
        <f>Sheet1!$B$60</f>
        <v>2</v>
      </c>
      <c r="B11" s="4" t="str">
        <f>B1</f>
        <v>Mandatory drug testing</v>
      </c>
      <c r="C11" s="4">
        <v>0</v>
      </c>
      <c r="I11" s="4" t="s">
        <v>81</v>
      </c>
      <c r="J11" s="4">
        <f>Sheet1!$A$60</f>
        <v>0</v>
      </c>
      <c r="K11" s="4">
        <f>Sheet1!$A$59</f>
        <v>0</v>
      </c>
      <c r="L11" s="4" t="s">
        <v>86</v>
      </c>
      <c r="M11" s="3" t="s">
        <v>82</v>
      </c>
      <c r="O11" s="4" t="str">
        <f>Sheet1!$B$59</f>
        <v>Decision</v>
      </c>
      <c r="P11" s="4" t="b">
        <v>0</v>
      </c>
    </row>
    <row r="12" spans="1:16" x14ac:dyDescent="0.25">
      <c r="A12" s="4">
        <f>Sheet1!$C$44</f>
        <v>-0.84105030000000025</v>
      </c>
      <c r="B12" s="3" t="s">
        <v>87</v>
      </c>
      <c r="C12" s="4">
        <v>0</v>
      </c>
      <c r="I12" s="4" t="s">
        <v>81</v>
      </c>
      <c r="J12" s="4">
        <f>Sheet1!$B$44</f>
        <v>-1</v>
      </c>
      <c r="L12" s="4" t="s">
        <v>90</v>
      </c>
      <c r="M12" s="3" t="s">
        <v>82</v>
      </c>
      <c r="O12" s="4" t="str">
        <f>Sheet1!$C$43</f>
        <v>Chance</v>
      </c>
      <c r="P12" s="4" t="b">
        <v>0</v>
      </c>
    </row>
    <row r="13" spans="1:16" x14ac:dyDescent="0.25">
      <c r="A13" s="4">
        <f>Sheet1!$C$68</f>
        <v>2</v>
      </c>
      <c r="B13" s="3" t="s">
        <v>88</v>
      </c>
      <c r="C13" s="4">
        <v>0</v>
      </c>
      <c r="I13" s="4" t="s">
        <v>81</v>
      </c>
      <c r="J13" s="4">
        <f>Sheet1!$B$68</f>
        <v>0</v>
      </c>
      <c r="L13" s="4" t="s">
        <v>107</v>
      </c>
      <c r="M13" s="3" t="s">
        <v>82</v>
      </c>
      <c r="O13" s="4" t="str">
        <f>Sheet1!$C$67</f>
        <v>Chance</v>
      </c>
      <c r="P13" s="4" t="b">
        <v>0</v>
      </c>
    </row>
    <row r="14" spans="1:16" x14ac:dyDescent="0.25">
      <c r="A14" s="4">
        <f>Sheet1!$D$36</f>
        <v>17.598299999999998</v>
      </c>
      <c r="B14" s="3" t="s">
        <v>91</v>
      </c>
      <c r="C14" s="4">
        <v>0</v>
      </c>
      <c r="I14" s="4" t="s">
        <v>81</v>
      </c>
      <c r="J14" s="4">
        <f>Sheet1!$C$36</f>
        <v>0</v>
      </c>
      <c r="K14" s="4">
        <f>Sheet1!$C$35</f>
        <v>9.7000000000000003E-2</v>
      </c>
      <c r="L14" s="4" t="s">
        <v>93</v>
      </c>
      <c r="M14" s="3" t="s">
        <v>82</v>
      </c>
      <c r="O14" s="4" t="str">
        <f>Sheet1!$D$35</f>
        <v>Chance</v>
      </c>
      <c r="P14" s="4" t="b">
        <v>0</v>
      </c>
    </row>
    <row r="15" spans="1:16" x14ac:dyDescent="0.25">
      <c r="A15" s="4">
        <f>Sheet1!$D$52</f>
        <v>-2.8218000000000001</v>
      </c>
      <c r="B15" s="3" t="s">
        <v>92</v>
      </c>
      <c r="C15" s="4">
        <v>0</v>
      </c>
      <c r="I15" s="4" t="s">
        <v>81</v>
      </c>
      <c r="J15" s="4">
        <f>Sheet1!$C$52</f>
        <v>0</v>
      </c>
      <c r="K15" s="4">
        <f>Sheet1!$C$51</f>
        <v>0.90300000000000002</v>
      </c>
      <c r="L15" s="4" t="s">
        <v>102</v>
      </c>
      <c r="M15" s="3" t="s">
        <v>82</v>
      </c>
      <c r="O15" s="4" t="str">
        <f>Sheet1!$D$51</f>
        <v>Chance</v>
      </c>
      <c r="P15" s="4" t="b">
        <v>0</v>
      </c>
    </row>
    <row r="16" spans="1:16" x14ac:dyDescent="0.25">
      <c r="A16" s="4">
        <f>Sheet1!$E$32</f>
        <v>24</v>
      </c>
      <c r="B16" s="3" t="s">
        <v>94</v>
      </c>
      <c r="C16" s="4">
        <v>0</v>
      </c>
      <c r="I16" s="4" t="s">
        <v>81</v>
      </c>
      <c r="J16" s="4">
        <f>Sheet1!$D$32</f>
        <v>0</v>
      </c>
      <c r="K16" s="4">
        <f>Sheet1!$D$31</f>
        <v>0.76290000000000002</v>
      </c>
      <c r="L16" s="4" t="s">
        <v>97</v>
      </c>
      <c r="M16" s="3" t="s">
        <v>82</v>
      </c>
      <c r="O16" s="4" t="str">
        <f>Sheet1!$E$31</f>
        <v>Decision</v>
      </c>
      <c r="P16" s="4" t="b">
        <v>0</v>
      </c>
    </row>
    <row r="17" spans="1:16" x14ac:dyDescent="0.25">
      <c r="A17" s="4">
        <f>Sheet1!$E$40</f>
        <v>-3</v>
      </c>
      <c r="B17" s="3" t="s">
        <v>95</v>
      </c>
      <c r="C17" s="4">
        <v>0</v>
      </c>
      <c r="I17" s="4" t="s">
        <v>81</v>
      </c>
      <c r="J17" s="4">
        <f>Sheet1!$D$40</f>
        <v>-2</v>
      </c>
      <c r="K17" s="4">
        <f>Sheet1!$D$39</f>
        <v>0.23710000000000001</v>
      </c>
      <c r="L17" s="4" t="s">
        <v>101</v>
      </c>
      <c r="M17" s="3" t="s">
        <v>82</v>
      </c>
      <c r="O17" s="4" t="str">
        <f>Sheet1!$E$39</f>
        <v>Decision</v>
      </c>
      <c r="P17" s="4" t="b">
        <v>0</v>
      </c>
    </row>
    <row r="18" spans="1:16" x14ac:dyDescent="0.25">
      <c r="A18" s="4">
        <f>Sheet1!$F$30</f>
        <v>24</v>
      </c>
      <c r="B18" s="3" t="s">
        <v>98</v>
      </c>
      <c r="C18" s="4">
        <v>0</v>
      </c>
      <c r="H18" s="4" t="s">
        <v>81</v>
      </c>
      <c r="I18" s="4" t="s">
        <v>81</v>
      </c>
      <c r="J18" s="4">
        <f>Sheet1!$E$30</f>
        <v>25</v>
      </c>
      <c r="L18" s="4" t="s">
        <v>96</v>
      </c>
      <c r="M18" s="3" t="s">
        <v>82</v>
      </c>
      <c r="P18" s="4" t="b">
        <v>0</v>
      </c>
    </row>
    <row r="19" spans="1:16" x14ac:dyDescent="0.25">
      <c r="A19" s="4">
        <f>Sheet1!$F$34</f>
        <v>-11</v>
      </c>
      <c r="B19" s="3" t="s">
        <v>99</v>
      </c>
      <c r="C19" s="4">
        <v>0</v>
      </c>
      <c r="H19" s="4" t="s">
        <v>81</v>
      </c>
      <c r="I19" s="4" t="s">
        <v>81</v>
      </c>
      <c r="J19" s="4">
        <f>Sheet1!$E$34</f>
        <v>-10</v>
      </c>
      <c r="L19" s="4" t="s">
        <v>96</v>
      </c>
      <c r="M19" s="3" t="s">
        <v>82</v>
      </c>
      <c r="P19" s="4" t="b">
        <v>0</v>
      </c>
    </row>
    <row r="20" spans="1:16" x14ac:dyDescent="0.25">
      <c r="A20" s="4">
        <f>Sheet1!$F$38</f>
        <v>-23</v>
      </c>
      <c r="B20" s="3" t="s">
        <v>98</v>
      </c>
      <c r="C20" s="4">
        <v>0</v>
      </c>
      <c r="H20" s="4" t="s">
        <v>81</v>
      </c>
      <c r="I20" s="4" t="s">
        <v>81</v>
      </c>
      <c r="J20" s="4">
        <f>Sheet1!$E$38</f>
        <v>-20</v>
      </c>
      <c r="L20" s="4" t="s">
        <v>100</v>
      </c>
      <c r="M20" s="3" t="s">
        <v>82</v>
      </c>
      <c r="P20" s="4" t="b">
        <v>0</v>
      </c>
    </row>
    <row r="21" spans="1:16" x14ac:dyDescent="0.25">
      <c r="A21" s="4">
        <f>Sheet1!$F$42</f>
        <v>-3</v>
      </c>
      <c r="B21" s="3" t="s">
        <v>99</v>
      </c>
      <c r="C21" s="4">
        <v>0</v>
      </c>
      <c r="H21" s="4" t="s">
        <v>81</v>
      </c>
      <c r="I21" s="4" t="s">
        <v>81</v>
      </c>
      <c r="J21" s="4">
        <f>Sheet1!$E$42</f>
        <v>0</v>
      </c>
      <c r="L21" s="4" t="s">
        <v>100</v>
      </c>
      <c r="M21" s="3" t="s">
        <v>82</v>
      </c>
      <c r="P21" s="4" t="b">
        <v>0</v>
      </c>
    </row>
    <row r="22" spans="1:16" x14ac:dyDescent="0.25">
      <c r="A22" s="4">
        <f>Sheet1!$E$48</f>
        <v>24</v>
      </c>
      <c r="B22" s="3" t="s">
        <v>94</v>
      </c>
      <c r="C22" s="4">
        <v>0</v>
      </c>
      <c r="I22" s="4" t="s">
        <v>81</v>
      </c>
      <c r="J22" s="4">
        <f>Sheet1!$D$48</f>
        <v>0</v>
      </c>
      <c r="K22" s="4">
        <f>Sheet1!$D$47</f>
        <v>6.6E-3</v>
      </c>
      <c r="L22" s="4" t="s">
        <v>104</v>
      </c>
      <c r="M22" s="3" t="s">
        <v>82</v>
      </c>
      <c r="O22" s="4" t="str">
        <f>Sheet1!$E$47</f>
        <v>Decision</v>
      </c>
      <c r="P22" s="4" t="b">
        <v>0</v>
      </c>
    </row>
    <row r="23" spans="1:16" x14ac:dyDescent="0.25">
      <c r="A23" s="4">
        <f>Sheet1!$E$56</f>
        <v>-3</v>
      </c>
      <c r="B23" s="3" t="s">
        <v>95</v>
      </c>
      <c r="C23" s="4">
        <v>0</v>
      </c>
      <c r="I23" s="4" t="s">
        <v>81</v>
      </c>
      <c r="J23" s="4">
        <f>Sheet1!$D$56</f>
        <v>-2</v>
      </c>
      <c r="K23" s="4">
        <f>Sheet1!$D$55</f>
        <v>0.99339999999999995</v>
      </c>
      <c r="L23" s="4" t="s">
        <v>106</v>
      </c>
      <c r="M23" s="3" t="s">
        <v>82</v>
      </c>
      <c r="O23" s="4" t="str">
        <f>Sheet1!$E$55</f>
        <v>Decision</v>
      </c>
      <c r="P23" s="4" t="b">
        <v>0</v>
      </c>
    </row>
    <row r="24" spans="1:16" x14ac:dyDescent="0.25">
      <c r="A24" s="4">
        <f>Sheet1!$F$46</f>
        <v>24</v>
      </c>
      <c r="B24" s="3" t="s">
        <v>98</v>
      </c>
      <c r="C24" s="4">
        <v>0</v>
      </c>
      <c r="H24" s="4" t="s">
        <v>81</v>
      </c>
      <c r="I24" s="4" t="s">
        <v>81</v>
      </c>
      <c r="J24" s="4">
        <f>Sheet1!$E$46</f>
        <v>25</v>
      </c>
      <c r="L24" s="4" t="s">
        <v>103</v>
      </c>
      <c r="M24" s="3" t="s">
        <v>82</v>
      </c>
      <c r="P24" s="4" t="b">
        <v>0</v>
      </c>
    </row>
    <row r="25" spans="1:16" x14ac:dyDescent="0.25">
      <c r="A25" s="4">
        <f>Sheet1!$F$50</f>
        <v>-11</v>
      </c>
      <c r="B25" s="3" t="s">
        <v>99</v>
      </c>
      <c r="C25" s="4">
        <v>0</v>
      </c>
      <c r="H25" s="4" t="s">
        <v>81</v>
      </c>
      <c r="I25" s="4" t="s">
        <v>81</v>
      </c>
      <c r="J25" s="4">
        <f>Sheet1!$E$50</f>
        <v>-10</v>
      </c>
      <c r="L25" s="4" t="s">
        <v>103</v>
      </c>
      <c r="M25" s="3" t="s">
        <v>82</v>
      </c>
      <c r="P25" s="4" t="b">
        <v>0</v>
      </c>
    </row>
    <row r="26" spans="1:16" x14ac:dyDescent="0.25">
      <c r="A26" s="4">
        <f>Sheet1!$F$54</f>
        <v>-23</v>
      </c>
      <c r="B26" s="3" t="s">
        <v>7</v>
      </c>
      <c r="C26" s="4">
        <v>0</v>
      </c>
      <c r="H26" s="4" t="s">
        <v>81</v>
      </c>
      <c r="I26" s="4" t="s">
        <v>81</v>
      </c>
      <c r="J26" s="4">
        <f>Sheet1!$E$54</f>
        <v>-20</v>
      </c>
      <c r="L26" s="4" t="s">
        <v>105</v>
      </c>
      <c r="M26" s="3" t="s">
        <v>82</v>
      </c>
      <c r="P26" s="4" t="b">
        <v>0</v>
      </c>
    </row>
    <row r="27" spans="1:16" x14ac:dyDescent="0.25">
      <c r="A27" s="4">
        <f>Sheet1!$F$58</f>
        <v>-3</v>
      </c>
      <c r="B27" s="3" t="s">
        <v>99</v>
      </c>
      <c r="C27" s="4">
        <v>0</v>
      </c>
      <c r="H27" s="4" t="s">
        <v>81</v>
      </c>
      <c r="I27" s="4" t="s">
        <v>81</v>
      </c>
      <c r="J27" s="4">
        <f>Sheet1!$E$58</f>
        <v>0</v>
      </c>
      <c r="L27" s="4" t="s">
        <v>105</v>
      </c>
      <c r="M27" s="3" t="s">
        <v>82</v>
      </c>
      <c r="P27" s="4" t="b">
        <v>0</v>
      </c>
    </row>
    <row r="28" spans="1:16" x14ac:dyDescent="0.25">
      <c r="A28" s="4">
        <f>Sheet1!$D$64</f>
        <v>25</v>
      </c>
      <c r="B28" s="3" t="s">
        <v>94</v>
      </c>
      <c r="C28" s="4">
        <v>0</v>
      </c>
      <c r="I28" s="4" t="s">
        <v>81</v>
      </c>
      <c r="J28" s="4">
        <f>Sheet1!$C$64</f>
        <v>0</v>
      </c>
      <c r="K28" s="4">
        <f>Sheet1!$C$63</f>
        <v>0.08</v>
      </c>
      <c r="L28" s="4" t="s">
        <v>109</v>
      </c>
      <c r="M28" s="3" t="s">
        <v>82</v>
      </c>
      <c r="O28" s="4" t="str">
        <f>Sheet1!$D$63</f>
        <v>Decision</v>
      </c>
      <c r="P28" s="4" t="b">
        <v>0</v>
      </c>
    </row>
    <row r="29" spans="1:16" x14ac:dyDescent="0.25">
      <c r="A29" s="4">
        <f>Sheet1!$D$72</f>
        <v>0</v>
      </c>
      <c r="B29" s="3" t="s">
        <v>95</v>
      </c>
      <c r="C29" s="4">
        <v>0</v>
      </c>
      <c r="I29" s="4" t="s">
        <v>81</v>
      </c>
      <c r="J29" s="4">
        <f>Sheet1!$C$72</f>
        <v>0</v>
      </c>
      <c r="K29" s="4">
        <f>Sheet1!$C$71</f>
        <v>0.92</v>
      </c>
      <c r="L29" s="4" t="s">
        <v>111</v>
      </c>
      <c r="M29" s="3" t="s">
        <v>82</v>
      </c>
      <c r="O29" s="4" t="str">
        <f>Sheet1!$D$71</f>
        <v>Decision</v>
      </c>
      <c r="P29" s="4" t="b">
        <v>0</v>
      </c>
    </row>
    <row r="30" spans="1:16" x14ac:dyDescent="0.25">
      <c r="A30" s="4">
        <f>Sheet1!$E$62</f>
        <v>25</v>
      </c>
      <c r="B30" s="3" t="s">
        <v>98</v>
      </c>
      <c r="C30" s="4">
        <v>0</v>
      </c>
      <c r="H30" s="4" t="s">
        <v>81</v>
      </c>
      <c r="I30" s="4" t="s">
        <v>81</v>
      </c>
      <c r="J30" s="4">
        <f>Sheet1!$D$62</f>
        <v>25</v>
      </c>
      <c r="L30" s="4" t="s">
        <v>108</v>
      </c>
      <c r="M30" s="3" t="s">
        <v>82</v>
      </c>
      <c r="P30" s="4" t="b">
        <v>0</v>
      </c>
    </row>
    <row r="31" spans="1:16" x14ac:dyDescent="0.25">
      <c r="A31" s="4">
        <f>Sheet1!$E$66</f>
        <v>-10</v>
      </c>
      <c r="B31" s="3" t="s">
        <v>99</v>
      </c>
      <c r="C31" s="4">
        <v>0</v>
      </c>
      <c r="H31" s="4" t="s">
        <v>81</v>
      </c>
      <c r="I31" s="4" t="s">
        <v>81</v>
      </c>
      <c r="J31" s="4">
        <f>Sheet1!$D$66</f>
        <v>-10</v>
      </c>
      <c r="L31" s="4" t="s">
        <v>108</v>
      </c>
      <c r="M31" s="3" t="s">
        <v>82</v>
      </c>
      <c r="P31" s="4" t="b">
        <v>0</v>
      </c>
    </row>
    <row r="32" spans="1:16" x14ac:dyDescent="0.25">
      <c r="A32" s="4">
        <f>Sheet1!$E$70</f>
        <v>-20</v>
      </c>
      <c r="B32" s="3" t="s">
        <v>98</v>
      </c>
      <c r="C32" s="4">
        <v>0</v>
      </c>
      <c r="H32" s="4" t="s">
        <v>81</v>
      </c>
      <c r="I32" s="4" t="s">
        <v>81</v>
      </c>
      <c r="J32" s="4">
        <f>Sheet1!$D$70</f>
        <v>-20</v>
      </c>
      <c r="L32" s="4" t="s">
        <v>110</v>
      </c>
      <c r="M32" s="3" t="s">
        <v>82</v>
      </c>
      <c r="P32" s="4" t="b">
        <v>0</v>
      </c>
    </row>
    <row r="33" spans="1:16" x14ac:dyDescent="0.25">
      <c r="A33" s="4">
        <f>Sheet1!$E$74</f>
        <v>0</v>
      </c>
      <c r="B33" s="3" t="s">
        <v>99</v>
      </c>
      <c r="C33" s="4">
        <v>0</v>
      </c>
      <c r="H33" s="4" t="s">
        <v>81</v>
      </c>
      <c r="I33" s="4" t="s">
        <v>81</v>
      </c>
      <c r="J33" s="4">
        <f>Sheet1!$D$74</f>
        <v>0</v>
      </c>
      <c r="L33" s="4" t="s">
        <v>110</v>
      </c>
      <c r="M33" s="3" t="s">
        <v>82</v>
      </c>
      <c r="P33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treeCalc_3</vt:lpstr>
      <vt:lpstr>treeCalc_2</vt:lpstr>
      <vt:lpstr>treeCalc_1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 Islam</dc:creator>
  <cp:lastModifiedBy>Shafin Islam</cp:lastModifiedBy>
  <dcterms:created xsi:type="dcterms:W3CDTF">2024-09-06T13:59:23Z</dcterms:created>
  <dcterms:modified xsi:type="dcterms:W3CDTF">2024-09-11T17:01:16Z</dcterms:modified>
</cp:coreProperties>
</file>