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ohamad.Mazlan\Desktop\environment-master\environment-master\[DONT TOUCH] Shafiq\Data\"/>
    </mc:Choice>
  </mc:AlternateContent>
  <xr:revisionPtr revIDLastSave="0" documentId="13_ncr:1_{9E1B9270-7229-476A-94AB-16BE8B626644}" xr6:coauthVersionLast="44" xr6:coauthVersionMax="45" xr10:uidLastSave="{00000000-0000-0000-0000-000000000000}"/>
  <bookViews>
    <workbookView xWindow="-110" yWindow="-110" windowWidth="19420" windowHeight="10420" tabRatio="813" activeTab="2" xr2:uid="{00000000-000D-0000-FFFF-FFFF00000000}"/>
  </bookViews>
  <sheets>
    <sheet name="MainConfig" sheetId="1" r:id="rId1"/>
    <sheet name="Post SAP" sheetId="2" state="hidden" r:id="rId2"/>
    <sheet name="Matching CIMB" sheetId="22" r:id="rId3"/>
    <sheet name="Download MR PBB" sheetId="4" r:id="rId4"/>
    <sheet name="Download MR M2U" sheetId="9" r:id="rId5"/>
    <sheet name="Download BS PBB" sheetId="11" r:id="rId6"/>
    <sheet name="Download MR MBB" sheetId="17" r:id="rId7"/>
    <sheet name="Download BS HLBB" sheetId="10" r:id="rId8"/>
    <sheet name="Retrieve MR Alipay" sheetId="18" r:id="rId9"/>
    <sheet name="Retrieve MR TnG" sheetId="19" r:id="rId10"/>
    <sheet name="Retrieve MR WeChatPay" sheetId="20" r:id="rId11"/>
    <sheet name="Download MR CIMB" sheetId="21" r:id="rId12"/>
    <sheet name="Match BS v MR CIMB" sheetId="12" state="hidden" r:id="rId13"/>
    <sheet name="Send EOD Report" sheetId="16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calcPr calcId="191029"/>
  <customWorkbookViews>
    <customWorkbookView name="ROBOT3 - Personal View" guid="{EF469662-8F23-4A6D-8F8C-3B5342ABC45D}" mergeInterval="0" personalView="1" maximized="1" xWindow="-9" yWindow="-9" windowWidth="1938" windowHeight="1048" tabRatio="780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22" l="1"/>
  <c r="D28" i="1" l="1"/>
  <c r="D27" i="1" l="1"/>
  <c r="B11" i="10" l="1"/>
  <c r="B15" i="17" l="1"/>
  <c r="B16" i="17" l="1"/>
  <c r="B17" i="17" l="1"/>
  <c r="B12" i="1" l="1"/>
  <c r="B22" i="21" l="1"/>
  <c r="B15" i="11"/>
  <c r="B29" i="17"/>
  <c r="B16" i="4"/>
  <c r="B16" i="9"/>
  <c r="B9" i="20"/>
  <c r="B9" i="19"/>
  <c r="B9" i="18"/>
  <c r="B9" i="10"/>
  <c r="D30" i="1" l="1"/>
  <c r="B21" i="21"/>
  <c r="B22" i="20" l="1"/>
  <c r="B21" i="19"/>
  <c r="B21" i="18"/>
  <c r="B14" i="17" l="1"/>
  <c r="B13" i="17"/>
  <c r="B12" i="17"/>
  <c r="B11" i="17"/>
  <c r="B10" i="17"/>
  <c r="B9" i="17"/>
  <c r="B8" i="17"/>
  <c r="B7" i="17"/>
  <c r="B8" i="9" l="1"/>
  <c r="D29" i="1" l="1"/>
  <c r="D25" i="1" l="1"/>
  <c r="B9" i="4" l="1"/>
  <c r="D26" i="1" l="1"/>
  <c r="D23" i="1" l="1"/>
  <c r="D24" i="1" l="1"/>
  <c r="D22" i="1" l="1"/>
  <c r="B7" i="9" l="1"/>
  <c r="D4" i="1" l="1"/>
  <c r="B15" i="4" l="1"/>
  <c r="B6" i="17"/>
  <c r="B6" i="11"/>
  <c r="B6" i="9"/>
  <c r="B14" i="21"/>
  <c r="D9" i="1"/>
  <c r="D20" i="1" s="1"/>
  <c r="B14" i="4"/>
  <c r="D18" i="1" l="1"/>
  <c r="D19" i="1"/>
  <c r="D10" i="1"/>
  <c r="B14" i="20" s="1"/>
  <c r="B14" i="2" l="1"/>
  <c r="D5" i="1"/>
  <c r="D7" i="1"/>
  <c r="B10" i="16" s="1"/>
  <c r="D6" i="1"/>
  <c r="D26" i="22" l="1"/>
  <c r="D16" i="22"/>
  <c r="D14" i="22"/>
  <c r="D17" i="22"/>
  <c r="B14" i="16"/>
  <c r="B15" i="16"/>
  <c r="B17" i="19"/>
  <c r="B28" i="19"/>
  <c r="B18" i="18"/>
  <c r="B28" i="18"/>
  <c r="B26" i="17"/>
  <c r="B17" i="4"/>
  <c r="B12" i="4"/>
  <c r="B15" i="21"/>
  <c r="B20" i="20"/>
  <c r="B19" i="20"/>
  <c r="B18" i="20"/>
  <c r="B19" i="19"/>
  <c r="B17" i="20"/>
  <c r="B18" i="19"/>
  <c r="B16" i="19"/>
  <c r="B15" i="20"/>
  <c r="B15" i="19"/>
  <c r="B16" i="20"/>
  <c r="B14" i="19"/>
  <c r="B19" i="18"/>
  <c r="B16" i="18"/>
  <c r="B15" i="18"/>
  <c r="B14" i="18"/>
  <c r="B17" i="18"/>
  <c r="B14" i="12"/>
  <c r="B13" i="12"/>
  <c r="B12" i="12"/>
  <c r="B15" i="12"/>
  <c r="B7" i="11"/>
  <c r="B11" i="16"/>
  <c r="B13" i="10"/>
  <c r="B12" i="10"/>
  <c r="B13" i="2"/>
</calcChain>
</file>

<file path=xl/sharedStrings.xml><?xml version="1.0" encoding="utf-8"?>
<sst xmlns="http://schemas.openxmlformats.org/spreadsheetml/2006/main" count="794" uniqueCount="337">
  <si>
    <t>Name</t>
  </si>
  <si>
    <t>Value</t>
  </si>
  <si>
    <t>Description</t>
  </si>
  <si>
    <t>00:00:10</t>
  </si>
  <si>
    <t>00:00:05</t>
  </si>
  <si>
    <t>00:00:01</t>
  </si>
  <si>
    <t>System Exception: Escalate to support</t>
  </si>
  <si>
    <t>vLongDelay</t>
  </si>
  <si>
    <t>vMediumDelay</t>
  </si>
  <si>
    <t>vShortDelay</t>
  </si>
  <si>
    <t>vMediumTimeOut</t>
  </si>
  <si>
    <t>vLongTimeOut</t>
  </si>
  <si>
    <t>vShortTimeOut</t>
  </si>
  <si>
    <t>Short Timeout in Milliseconds</t>
  </si>
  <si>
    <t>Long Timeout in Milliseconds</t>
  </si>
  <si>
    <t>Medium Timeout in Milliseconds</t>
  </si>
  <si>
    <t>Short Delay in Seconds</t>
  </si>
  <si>
    <t>Medium Delay in Seconds</t>
  </si>
  <si>
    <t>Long Delay in Seconds</t>
  </si>
  <si>
    <t>Invalid Credentials</t>
  </si>
  <si>
    <t>Subject for business exception email: Invalid Credentials</t>
  </si>
  <si>
    <t>Subject for system exception email: Others</t>
  </si>
  <si>
    <t>vSubjectBECredentials</t>
  </si>
  <si>
    <t>vSubjectSEOthers</t>
  </si>
  <si>
    <t>vAssetExchange</t>
  </si>
  <si>
    <t>vAssetRobotDomain</t>
  </si>
  <si>
    <t>Asset name of exchange server address in orchestrator</t>
  </si>
  <si>
    <t>Asset name of robot domain in orchestrator</t>
  </si>
  <si>
    <t>vBaseFolder</t>
  </si>
  <si>
    <t>Folder Path for Input and Output files</t>
  </si>
  <si>
    <t>vBaseFolderArchive</t>
  </si>
  <si>
    <t>Folder Path for archive files</t>
  </si>
  <si>
    <t>vBaseFolderConfig</t>
  </si>
  <si>
    <t>Folder Path for Config files</t>
  </si>
  <si>
    <t>vBaseFolderLogs</t>
  </si>
  <si>
    <t>Folder Path for Log files</t>
  </si>
  <si>
    <t>vBaseFolderReport</t>
  </si>
  <si>
    <t>Folder Path for Report files</t>
  </si>
  <si>
    <t>vBaseFolderScreenshots</t>
  </si>
  <si>
    <t>Folder Path for Screenshots files</t>
  </si>
  <si>
    <t>vSidFilter</t>
  </si>
  <si>
    <t>Filter to find SID for Login</t>
  </si>
  <si>
    <t>HANA Test</t>
  </si>
  <si>
    <t>vSapClient</t>
  </si>
  <si>
    <t>SAP Client ID</t>
  </si>
  <si>
    <t>vTransactionDate</t>
  </si>
  <si>
    <t>DateTime.Now</t>
  </si>
  <si>
    <t>Global.Exchange.RobotDomain</t>
  </si>
  <si>
    <t>Global.Exchange.Address</t>
  </si>
  <si>
    <t>vTcode</t>
  </si>
  <si>
    <t>Y_EGD_67000834</t>
  </si>
  <si>
    <t>T-code Sap Upload program</t>
  </si>
  <si>
    <t>Name of the portal used by the intended process</t>
  </si>
  <si>
    <t xml:space="preserve">Link to Public Bank Bank Statement Login Portal </t>
  </si>
  <si>
    <t>Asset Name on Orchestrator</t>
  </si>
  <si>
    <t>Delay time - Long</t>
  </si>
  <si>
    <t>Delay time - Medium</t>
  </si>
  <si>
    <t>Delay time - Short</t>
  </si>
  <si>
    <t>Timeout - Long (millisecond)</t>
  </si>
  <si>
    <t>Timeout - Medium (millisecond)</t>
  </si>
  <si>
    <t>Timeout - Short (millisecond)</t>
  </si>
  <si>
    <t>00:00:02</t>
  </si>
  <si>
    <t>vProcessName</t>
  </si>
  <si>
    <t>Process Name</t>
  </si>
  <si>
    <t>vMasterListingRetail</t>
  </si>
  <si>
    <t>File Path to Master Listing for Retail</t>
  </si>
  <si>
    <t>vMasterListingGhr</t>
  </si>
  <si>
    <t>File Path to Master Listing for Hospitality - GHR</t>
  </si>
  <si>
    <t>Folder path to Original Merchant Report Folders in Hospitality - GHR</t>
  </si>
  <si>
    <t>Folder path to Original Merchant Report Folders in Retail</t>
  </si>
  <si>
    <t>vBase</t>
  </si>
  <si>
    <t>\\egwgwgfs\RWBFinance$\~FINANCE USERS\RPA\</t>
  </si>
  <si>
    <t>Main Folder Path</t>
  </si>
  <si>
    <t>Number of Activity Retries for System Exceptions</t>
  </si>
  <si>
    <t>vSetActivityRetryNumber</t>
  </si>
  <si>
    <t>vSapAnalysisReport</t>
  </si>
  <si>
    <t>vSapFolderConfig</t>
  </si>
  <si>
    <t>Sap Config folder location</t>
  </si>
  <si>
    <t>Sap folder location</t>
  </si>
  <si>
    <t>Login Details for Robots Email</t>
  </si>
  <si>
    <t>vCredentialRobotEmail</t>
  </si>
  <si>
    <t>vCredentialRobotAd</t>
  </si>
  <si>
    <t>Login Details for Robots on IE</t>
  </si>
  <si>
    <t>vEmailSubject</t>
  </si>
  <si>
    <t>Subject for Email</t>
  </si>
  <si>
    <t>vBaseFolderEmail</t>
  </si>
  <si>
    <t>Folder Path for Email Templates</t>
  </si>
  <si>
    <t>Download Public Bank Bank Statement</t>
  </si>
  <si>
    <t>Abbreviation of the Process Name</t>
  </si>
  <si>
    <t>https://www2.pbebank.com/myIBK/apppbb/servlet/BxxxServlet?RDOName=BxxxAuth&amp;MethodName=login</t>
  </si>
  <si>
    <t>vCredentialsPbbBs</t>
  </si>
  <si>
    <t>Download Maybank2U Merchant Report</t>
  </si>
  <si>
    <t>https://payee.maybank2u.com.my/payee/LogIn.do</t>
  </si>
  <si>
    <t>vCredentialsM2uMr</t>
  </si>
  <si>
    <t>robot2@rwgenting.com</t>
  </si>
  <si>
    <t>Queue Name in Orchestrator for CIMB BS v MR</t>
  </si>
  <si>
    <t>vEmailTemplateFilePathBe</t>
  </si>
  <si>
    <t>Business Exception Email Template</t>
  </si>
  <si>
    <t>vEmailTemplateFilePathSe</t>
  </si>
  <si>
    <t>System Exception Email Template</t>
  </si>
  <si>
    <t>vEmailTemplateFilePathResult</t>
  </si>
  <si>
    <t>Result Email Template</t>
  </si>
  <si>
    <t>vProcessAbbr</t>
  </si>
  <si>
    <t>vUrl</t>
  </si>
  <si>
    <t>vMailboxSe</t>
  </si>
  <si>
    <t>vMailboxBe</t>
  </si>
  <si>
    <t>System Exception Email Recipients</t>
  </si>
  <si>
    <t>Business Exception Email Recipients</t>
  </si>
  <si>
    <t>vRetryNumber</t>
  </si>
  <si>
    <t>vProcessingDate</t>
  </si>
  <si>
    <t>vScreenshotFolderPath</t>
  </si>
  <si>
    <t>00:00:30</t>
  </si>
  <si>
    <t>vHlbBsFolderPath</t>
  </si>
  <si>
    <t>vHlbTempBsFolderPath</t>
  </si>
  <si>
    <t>vHlbWebPortal</t>
  </si>
  <si>
    <t>https://www.hongleongonline.com.my/iportalweb/CBXLogin.jsp</t>
  </si>
  <si>
    <t>Link to GHR HLB Could Portal</t>
  </si>
  <si>
    <t>vCredentialsHlb</t>
  </si>
  <si>
    <t>Credentials.HLB</t>
  </si>
  <si>
    <t>vCompanyId</t>
  </si>
  <si>
    <t>vMailBoxBe</t>
  </si>
  <si>
    <t>Download HLBB Bank Statement</t>
  </si>
  <si>
    <t>GENM Company ID registered with HLBB</t>
  </si>
  <si>
    <t>Temporary Folder Path for HLBB Bank Statement</t>
  </si>
  <si>
    <t>00:00:20</t>
  </si>
  <si>
    <t>vBaseFolderScreenshotsM2uMr</t>
  </si>
  <si>
    <t>vMrOriginalFolderPathGhrM2uMr</t>
  </si>
  <si>
    <t>vMrOriginalFolderPathRetailM2uMr</t>
  </si>
  <si>
    <t>vBaseFolderScreenshotsPbbBs</t>
  </si>
  <si>
    <t>Send EOD Report</t>
  </si>
  <si>
    <t>Retry</t>
  </si>
  <si>
    <t>vLogFilePath</t>
  </si>
  <si>
    <t>Log File Folders</t>
  </si>
  <si>
    <t>vScreenshotsFolder</t>
  </si>
  <si>
    <t>Screenshot Folder</t>
  </si>
  <si>
    <t>Business Exception Recipients</t>
  </si>
  <si>
    <t>vBsOriginalFolderPathPbbBs</t>
  </si>
  <si>
    <t>Folder path to Original Bank Statements</t>
  </si>
  <si>
    <t>vPublicHolidayFilePath</t>
  </si>
  <si>
    <t>File Path to Public Holiday Tracker</t>
  </si>
  <si>
    <t>vMrOriginalFolderPathGhr</t>
  </si>
  <si>
    <t>File path to Merchant Reports Folders</t>
  </si>
  <si>
    <t>vMerchantReportLink</t>
  </si>
  <si>
    <t>Screenshots Folder</t>
  </si>
  <si>
    <t>Download MR PBB</t>
  </si>
  <si>
    <t xml:space="preserve">https://www2.pbebank.com/myIBK/apppbb/servlet/BxxxServlet?RDOName=BxxxAuth&amp;MethodName=login </t>
  </si>
  <si>
    <t>Link To Merchant Statement PBB</t>
  </si>
  <si>
    <t>vCredentialMrPbb</t>
  </si>
  <si>
    <t>Login Details for MR PBB</t>
  </si>
  <si>
    <t>vMacroFilePbb</t>
  </si>
  <si>
    <t>Macro For PBB template preparation</t>
  </si>
  <si>
    <t>Match BS v MR CIMB</t>
  </si>
  <si>
    <t>vQueueName</t>
  </si>
  <si>
    <t>Original Merchant Report</t>
  </si>
  <si>
    <t>vBsOriginalFolderPath</t>
  </si>
  <si>
    <t>Original Bank Statement Report</t>
  </si>
  <si>
    <t>vReconFolderPathCommon</t>
  </si>
  <si>
    <t>Recon Report Path</t>
  </si>
  <si>
    <t>vMasterListingRwk</t>
  </si>
  <si>
    <t>vMasterListingRwl</t>
  </si>
  <si>
    <t>vMasterListingShow</t>
  </si>
  <si>
    <t>vMasterListingSkyway</t>
  </si>
  <si>
    <t>vMasterListingVsm</t>
  </si>
  <si>
    <t>vMasterListingTransport</t>
  </si>
  <si>
    <t>File Path to Master Listing for Hospitality - RWK</t>
  </si>
  <si>
    <t>File Path to Master Listing for Hospitality - RWL</t>
  </si>
  <si>
    <t>File Path to Master Listing for Show</t>
  </si>
  <si>
    <t>File Path to Master Listing for Skyway</t>
  </si>
  <si>
    <t>File Path to Master Listing for Transport</t>
  </si>
  <si>
    <t>File Path to Master Listing for VSM</t>
  </si>
  <si>
    <t>C:\Users\robot2\Desktop\Local Folder(Test)\Common\50 Email\emailTemplate_EOD.txt</t>
  </si>
  <si>
    <t>vMasterListingAttractions</t>
  </si>
  <si>
    <t>File Path to Master Listing for Attractions</t>
  </si>
  <si>
    <t>Credentials.Email.Robot</t>
  </si>
  <si>
    <t>Credentials.AD.Robot</t>
  </si>
  <si>
    <t>Credentials.M2u</t>
  </si>
  <si>
    <t>Credentials.Pbb</t>
  </si>
  <si>
    <t>finance.prepayment@rwgenting.com;finance.transport@rwgenting.com</t>
  </si>
  <si>
    <t>Transaction date to run</t>
  </si>
  <si>
    <t>finance.prepayment@rwgenting.com</t>
  </si>
  <si>
    <t xml:space="preserve"> (T+1) Processing Date used by the robot</t>
  </si>
  <si>
    <t>Folder Path to Exception Screenshots</t>
  </si>
  <si>
    <t>Number of retries the bot will perform before aborting the workflow in the event of an exception.</t>
  </si>
  <si>
    <t>Folder Path which stores the downloaded HLBB Bank Statement</t>
  </si>
  <si>
    <t>Asset name for HLBB Credentials stored in Orchestrator</t>
  </si>
  <si>
    <t>Business Exception Email Mailbox</t>
  </si>
  <si>
    <t>Download Maybank Merchant Report</t>
  </si>
  <si>
    <t>https://merchantportal.maybank.com/Account/Login</t>
  </si>
  <si>
    <t xml:space="preserve">Link to Login Portal </t>
  </si>
  <si>
    <t>vCredentialsMbbMr</t>
  </si>
  <si>
    <t>Credentials.Mbb</t>
  </si>
  <si>
    <t>vBaseFolderScreenshotsMbbMr</t>
  </si>
  <si>
    <t>vMrOriginalFolderPathGhrMbbMr</t>
  </si>
  <si>
    <t>vMrOriginalFolderPathRwkMbbMr</t>
  </si>
  <si>
    <t>Folder path to Original Merchant Report Folders in Hospitality - RWK</t>
  </si>
  <si>
    <t>vMrOriginalFolderPathRwlMbbMr</t>
  </si>
  <si>
    <t>Folder path to Original Merchant Report Folders in Hospitality - RWL</t>
  </si>
  <si>
    <t>vMrOriginalFolderPathAttractionsMbbMr</t>
  </si>
  <si>
    <t>Folder path to Original Merchant Report Folders in Attractions</t>
  </si>
  <si>
    <t>vMrOriginalFolderPathShowMbbMr</t>
  </si>
  <si>
    <t>Folder path to Original Merchant Report Folders in Show</t>
  </si>
  <si>
    <t>vMrOriginalFolderPathRetailMbbMr</t>
  </si>
  <si>
    <t>vMrOriginalFolderPathSkywayMbbMr</t>
  </si>
  <si>
    <t>Folder path to Original Merchant Report Folders in Skyway</t>
  </si>
  <si>
    <t>vMrOriginalFolderPathVsmMbbMr</t>
  </si>
  <si>
    <t>Folder path to Original Merchant Report Folders in VSM</t>
  </si>
  <si>
    <t>Folder path to Original Merchant Report Folders in Transport</t>
  </si>
  <si>
    <t>Processing Date for Testing</t>
  </si>
  <si>
    <t>vTngMailSubject</t>
  </si>
  <si>
    <t xml:space="preserve">CIMB Bank - TouchnGo Transaction Report </t>
  </si>
  <si>
    <t>Email Subject for TnG Merchant Report</t>
  </si>
  <si>
    <t>vAlipayMailSubject</t>
  </si>
  <si>
    <t xml:space="preserve">CIMB Bank - Alipay Transaction Report </t>
  </si>
  <si>
    <t>Email Subject for Alipay Merchant Report</t>
  </si>
  <si>
    <t>vWeChatPayMailSubject</t>
  </si>
  <si>
    <t xml:space="preserve">WeChat Pay - GTX Transaction History Report - Report date </t>
  </si>
  <si>
    <t>Email Subject for WeChatPay Merchant Report</t>
  </si>
  <si>
    <t>vTempZipFolderPath</t>
  </si>
  <si>
    <t>Folder Path to Temporary folder used to store downloaded zip files</t>
  </si>
  <si>
    <t>vTngMrFolderPathXls</t>
  </si>
  <si>
    <t>Folder Path to TnG Merchant Report in xls format</t>
  </si>
  <si>
    <t>vAlipayMrFolderPathXls</t>
  </si>
  <si>
    <t>Folder Path to Alipay Merchant Report in xls format</t>
  </si>
  <si>
    <t>vWeChatPayMrFolderPathXls</t>
  </si>
  <si>
    <t>Folder Path to WeChatPay Merchant Report in xls format</t>
  </si>
  <si>
    <t>vTngMrFolderPathXlsx</t>
  </si>
  <si>
    <t>Folder Path to TnG Merchant Report in xlsx format</t>
  </si>
  <si>
    <t>vAlipayMrFolderPathXlsx</t>
  </si>
  <si>
    <t>Folder Path to Alipay Merchant Report in xlsx format</t>
  </si>
  <si>
    <t>vWeChatPayMrFolderPathXlsx</t>
  </si>
  <si>
    <t>Folder Path to WeChatPay Merchant Report in xlsx format</t>
  </si>
  <si>
    <t>Retrieve Alipay Merchant Report</t>
  </si>
  <si>
    <t>vScreenShotFolderPath</t>
  </si>
  <si>
    <t>Folder Path to BE Exception Screenshots</t>
  </si>
  <si>
    <t>vZipFileCredentialWeChatPay</t>
  </si>
  <si>
    <t>Credentials.WeChatPayZipFile</t>
  </si>
  <si>
    <t>vZipFileCredentialFWH</t>
  </si>
  <si>
    <t>Credentials.FWHZipFile</t>
  </si>
  <si>
    <t>vZipFileCredentialGMB</t>
  </si>
  <si>
    <t>Credentials.GMBZipFile</t>
  </si>
  <si>
    <t>vZipFileCredentialPSB</t>
  </si>
  <si>
    <t>Credentials.PSBZipFile</t>
  </si>
  <si>
    <t>vMailBoxBeGhr</t>
  </si>
  <si>
    <t>BE Email Mailbox GHR</t>
  </si>
  <si>
    <t>vMailBoxBeRwl</t>
  </si>
  <si>
    <t>BE Email Mailbox RWL</t>
  </si>
  <si>
    <t xml:space="preserve">Number of retries thebot will perform before aborting the workflow in the event of an exception. </t>
  </si>
  <si>
    <t>Processing Date</t>
  </si>
  <si>
    <t>finance.rwl@rwgenting.com</t>
  </si>
  <si>
    <t>WeChatPay Credentials name saved in Orchestrator</t>
  </si>
  <si>
    <t>FWH Credentials name saved in Orchestrator</t>
  </si>
  <si>
    <t>GMB Credentials name saved in Orchestrator</t>
  </si>
  <si>
    <t>PSB Credentials name saved in Orchestrator</t>
  </si>
  <si>
    <t>Retrieve TnG Merchant Report</t>
  </si>
  <si>
    <t>WeChat Pay - GTX Transaction History Report - Report date</t>
  </si>
  <si>
    <t>Retrieve WeChatPay Merchant Report</t>
  </si>
  <si>
    <t>BE Email Mailbox</t>
  </si>
  <si>
    <t>Download MR CIMB</t>
  </si>
  <si>
    <t>vMailboxBe_Rwl</t>
  </si>
  <si>
    <t>Business Exception Email Recipients RWL</t>
  </si>
  <si>
    <t>vMailboxBe_Rwk</t>
  </si>
  <si>
    <t>Business Exception Email Recipients RWK</t>
  </si>
  <si>
    <t>vMailboxBe_Genm</t>
  </si>
  <si>
    <t>Business Exception Email Recipients Genm</t>
  </si>
  <si>
    <t>vMailboxBe_Fwh</t>
  </si>
  <si>
    <t>Business Exception Email Recipients Fwh</t>
  </si>
  <si>
    <t>vBaseFolderTemp</t>
  </si>
  <si>
    <t>Folder Path for Temp files</t>
  </si>
  <si>
    <t>https://emerchant.cimbbank.com.my/eaccess/merchant</t>
  </si>
  <si>
    <t>Link To Merchant Statement CIMB</t>
  </si>
  <si>
    <t>vCredentialMrCimbGenm</t>
  </si>
  <si>
    <t>Credentials.Cimb.Genm</t>
  </si>
  <si>
    <t>Login Details for MR CIMB FWH</t>
  </si>
  <si>
    <t>vCredentialMrCimbFwh</t>
  </si>
  <si>
    <t>Credentials.Cimb.Fwh</t>
  </si>
  <si>
    <t>Login Details for MR CIMB GENM</t>
  </si>
  <si>
    <t>vCredentialMrCimbRwl</t>
  </si>
  <si>
    <t>Credentials.Cimb.RWL</t>
  </si>
  <si>
    <t>Login Details for MR CIMB RWL</t>
  </si>
  <si>
    <t>vCredentialMrCimbRwk</t>
  </si>
  <si>
    <t>Credentials.Cimb.RWK</t>
  </si>
  <si>
    <t>Login Details for MR CIMB RWK</t>
  </si>
  <si>
    <t>Transaction Date</t>
  </si>
  <si>
    <t>finance.rwk@rwgenting.com</t>
  </si>
  <si>
    <t>finance.prepayment@rwgenting.com;finance.show@rwgenting.com;finance.themepark@rwgenting.com</t>
  </si>
  <si>
    <t>\\1000668-V-UIORC\CFGFinance\Common\ZZ Config\WP KL Public Holiday Tracker.xlsx</t>
  </si>
  <si>
    <t>vMrFormattedFolderPathGhr</t>
  </si>
  <si>
    <t>Formatted Files PBB</t>
  </si>
  <si>
    <t>vSetActivityRetryNumberMBB</t>
  </si>
  <si>
    <t>vMrOriginalFolderPathTransportMbbMrLimo</t>
  </si>
  <si>
    <t>vMrOriginalFolderPathTransportMbbMrPetrol</t>
  </si>
  <si>
    <t>vMrOriginalFolderPathTransportMbbMrTour</t>
  </si>
  <si>
    <t>vDownloadRecordsFolderPath</t>
  </si>
  <si>
    <t>Temp\</t>
  </si>
  <si>
    <t>\Temp\</t>
  </si>
  <si>
    <t>Download M2U Merchant Report</t>
  </si>
  <si>
    <t>Download PBB Bank Statement</t>
  </si>
  <si>
    <t>Download MBB Merchant Report</t>
  </si>
  <si>
    <t>vAlipayMrFolderPathUser</t>
  </si>
  <si>
    <t>Folder Path to Alipay Merchant Report in xls format for users perusal</t>
  </si>
  <si>
    <t>vTngMrFolderPathUser</t>
  </si>
  <si>
    <t>Folder Path to TnG Merchant Report in xls format for users perusal</t>
  </si>
  <si>
    <t>00:00:09</t>
  </si>
  <si>
    <t>vReverseLogFileDay</t>
  </si>
  <si>
    <t>vReverseReportDay</t>
  </si>
  <si>
    <t>.Adddays(vReverseReportDay) from transaction date. Default is 0</t>
  </si>
  <si>
    <t>.Adddays(vReverseLogFileDay) from transaction date. Default is 0</t>
  </si>
  <si>
    <t>RPA-Alert: FAILED [{0}] Finance Settlement Process: {1}</t>
  </si>
  <si>
    <t>vDailyReportTemplateFilePath</t>
  </si>
  <si>
    <t>vOutputDailyReportFilePath</t>
  </si>
  <si>
    <t>Output daily status file path</t>
  </si>
  <si>
    <t>Daily Status Tracker template</t>
  </si>
  <si>
    <t>teamr@rwgenting.com;ROBOT2@rwgenting.com;ROBOT3@rwgenting.com</t>
  </si>
  <si>
    <t>Test</t>
  </si>
  <si>
    <t>vTngMrTempFolder</t>
  </si>
  <si>
    <t>vAlipayMrTempFolder</t>
  </si>
  <si>
    <t>Matching CIMB</t>
  </si>
  <si>
    <t>vCIMBMrTempFolder</t>
  </si>
  <si>
    <t>Folder Path to CIMB Merchant Report in xls format for users perusal</t>
  </si>
  <si>
    <t>vMrTngFolderPath</t>
  </si>
  <si>
    <t>vMrAlipayFolderPath</t>
  </si>
  <si>
    <t>vMrCIMBFolderPath</t>
  </si>
  <si>
    <t>vCIMBBsTempFolder</t>
  </si>
  <si>
    <t>C:\Users\Mohamad.Mazlan\Desktop\environment-master\environment-master\Original_MR\Original_MR_CIMB\</t>
  </si>
  <si>
    <t>vBsCIMBFolderPathFWH</t>
  </si>
  <si>
    <t>vBsCIMBFolderPathAWG</t>
  </si>
  <si>
    <t>vBsCIMBFolderPathGENM</t>
  </si>
  <si>
    <t>C:\Users\Mohamad.Mazlan\Desktop\environment-master\environment-master\Original_MR\Original_MR_Alipay\</t>
  </si>
  <si>
    <t>C:\Users\Mohamad.Mazlan\Desktop\environment-master\environment-master\Original_MR\Original_MR_TnG\</t>
  </si>
  <si>
    <t>C:\Users\Mohamad.Mazlan\Desktop\TempFolder\MR_CIMB\</t>
  </si>
  <si>
    <t>C:\Users\Mohamad.Mazlan\Desktop\TempFolder\BS_CIMB\</t>
  </si>
  <si>
    <t>C:\Users\Mohamad.Mazlan\Desktop\TempFolder\MR_AliPay\</t>
  </si>
  <si>
    <t>C:\Users\Mohamad.Mazlan\Desktop\TempFolder\MR_TnG\</t>
  </si>
  <si>
    <t>C:\Users\Mohamad.Mazlan\Desktop\environment-master\environment-master\Manual_BS\Manual_BS\FWH_CIMB_2485\7.Jul'20\</t>
  </si>
  <si>
    <t>C:\Users\Mohamad.Mazlan\Desktop\environment-master\environment-master\Manual_BS\Manual_BS\AWG_CIMB_4147\7.Jul'20\</t>
  </si>
  <si>
    <t>C:\Users\Mohamad.Mazlan\Desktop\environment-master\environment-master\Manual_BS\Manual_BS\GENM_CIMB_1944\7.Jul'20\</t>
  </si>
  <si>
    <t>18/07/2020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</si>
</sst>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u/>
      <sz val="11"/>
      <color indexed="3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quotePrefix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2" xfId="0" applyFill="1" applyBorder="1"/>
    <xf numFmtId="0" fontId="2" fillId="2" borderId="1" xfId="0" applyFont="1" applyFill="1" applyBorder="1" applyAlignment="1">
      <alignment wrapText="1"/>
    </xf>
    <xf numFmtId="21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quotePrefix="1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left" vertical="top"/>
    </xf>
    <xf numFmtId="0" fontId="0" fillId="0" borderId="0" xfId="0" quotePrefix="1" applyFont="1" applyFill="1" applyBorder="1" applyAlignment="1">
      <alignment vertical="top"/>
    </xf>
    <xf numFmtId="1" fontId="3" fillId="0" borderId="0" xfId="2" quotePrefix="1" applyNumberFormat="1" applyFont="1" applyFill="1" applyBorder="1" applyAlignment="1">
      <alignment horizontal="left" vertical="top"/>
    </xf>
    <xf numFmtId="0" fontId="4" fillId="0" borderId="0" xfId="0" quotePrefix="1" applyFont="1" applyFill="1" applyBorder="1" applyAlignment="1">
      <alignment horizontal="left" vertical="top"/>
    </xf>
    <xf numFmtId="1" fontId="3" fillId="0" borderId="0" xfId="2" applyNumberFormat="1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0" fillId="0" borderId="0" xfId="0" applyFill="1" applyBorder="1"/>
    <xf numFmtId="0" fontId="5" fillId="3" borderId="1" xfId="0" applyFont="1" applyFill="1" applyBorder="1"/>
    <xf numFmtId="0" fontId="0" fillId="3" borderId="1" xfId="0" applyFill="1" applyBorder="1"/>
    <xf numFmtId="0" fontId="0" fillId="3" borderId="0" xfId="0" applyFill="1"/>
    <xf numFmtId="0" fontId="0" fillId="0" borderId="1" xfId="0" applyFont="1" applyFill="1" applyBorder="1"/>
    <xf numFmtId="0" fontId="0" fillId="0" borderId="1" xfId="0" applyBorder="1"/>
    <xf numFmtId="0" fontId="0" fillId="0" borderId="1" xfId="0" quotePrefix="1" applyBorder="1"/>
    <xf numFmtId="0" fontId="0" fillId="0" borderId="1" xfId="0" applyFill="1" applyBorder="1"/>
    <xf numFmtId="21" fontId="0" fillId="0" borderId="1" xfId="0" quotePrefix="1" applyNumberFormat="1" applyBorder="1"/>
    <xf numFmtId="0" fontId="5" fillId="0" borderId="1" xfId="0" applyFont="1" applyBorder="1"/>
    <xf numFmtId="0" fontId="5" fillId="0" borderId="1" xfId="0" applyFont="1" applyFill="1" applyBorder="1"/>
    <xf numFmtId="0" fontId="0" fillId="5" borderId="1" xfId="0" applyFill="1" applyBorder="1"/>
    <xf numFmtId="0" fontId="0" fillId="5" borderId="0" xfId="0" applyFill="1"/>
    <xf numFmtId="0" fontId="0" fillId="5" borderId="0" xfId="0" applyFill="1" applyAlignment="1">
      <alignment wrapText="1"/>
    </xf>
    <xf numFmtId="0" fontId="0" fillId="5" borderId="2" xfId="0" applyFill="1" applyBorder="1"/>
    <xf numFmtId="0" fontId="0" fillId="6" borderId="1" xfId="0" applyFill="1" applyBorder="1"/>
    <xf numFmtId="0" fontId="0" fillId="0" borderId="1" xfId="0" quotePrefix="1" applyFill="1" applyBorder="1"/>
    <xf numFmtId="22" fontId="0" fillId="0" borderId="1" xfId="0" applyNumberFormat="1" applyFill="1" applyBorder="1"/>
    <xf numFmtId="0" fontId="0" fillId="0" borderId="1" xfId="0" applyNumberFormat="1" applyFill="1" applyBorder="1"/>
    <xf numFmtId="0" fontId="5" fillId="7" borderId="1" xfId="0" applyFont="1" applyFill="1" applyBorder="1"/>
    <xf numFmtId="0" fontId="5" fillId="7" borderId="0" xfId="0" applyFont="1" applyFill="1"/>
    <xf numFmtId="0" fontId="6" fillId="0" borderId="0" xfId="0" applyNumberFormat="1" applyFont="1" applyFill="1" applyBorder="1" applyAlignment="1" applyProtection="1"/>
    <xf numFmtId="0" fontId="0" fillId="0" borderId="1" xfId="0" applyBorder="1" applyAlignment="1">
      <alignment horizontal="left"/>
    </xf>
    <xf numFmtId="0" fontId="0" fillId="0" borderId="1" xfId="0" applyFont="1" applyBorder="1"/>
    <xf numFmtId="0" fontId="0" fillId="8" borderId="1" xfId="0" applyFill="1" applyBorder="1"/>
    <xf numFmtId="0" fontId="0" fillId="0" borderId="1" xfId="0" quotePrefix="1" applyFont="1" applyFill="1" applyBorder="1" applyAlignment="1">
      <alignment horizontal="left"/>
    </xf>
    <xf numFmtId="0" fontId="0" fillId="0" borderId="1" xfId="0" quotePrefix="1" applyFont="1" applyFill="1" applyBorder="1" applyAlignment="1">
      <alignment horizontal="left" vertical="top"/>
    </xf>
    <xf numFmtId="0" fontId="5" fillId="0" borderId="1" xfId="0" quotePrefix="1" applyFont="1" applyFill="1" applyBorder="1" applyAlignment="1">
      <alignment horizontal="left"/>
    </xf>
    <xf numFmtId="0" fontId="5" fillId="4" borderId="1" xfId="0" applyFont="1" applyFill="1" applyBorder="1"/>
    <xf numFmtId="0" fontId="1" fillId="0" borderId="0" xfId="1" applyFill="1" applyBorder="1"/>
    <xf numFmtId="0" fontId="2" fillId="2" borderId="3" xfId="0" applyFont="1" applyFill="1" applyBorder="1"/>
    <xf numFmtId="0" fontId="0" fillId="0" borderId="0" xfId="0" applyBorder="1"/>
    <xf numFmtId="21" fontId="0" fillId="0" borderId="0" xfId="0" quotePrefix="1" applyNumberFormat="1" applyBorder="1"/>
    <xf numFmtId="0" fontId="0" fillId="0" borderId="0" xfId="0" quotePrefix="1" applyBorder="1"/>
    <xf numFmtId="0" fontId="0" fillId="0" borderId="0" xfId="0" applyBorder="1" applyAlignment="1">
      <alignment wrapText="1"/>
    </xf>
    <xf numFmtId="14" fontId="0" fillId="0" borderId="0" xfId="0" quotePrefix="1" applyNumberFormat="1" applyBorder="1"/>
    <xf numFmtId="21" fontId="5" fillId="0" borderId="1" xfId="0" quotePrefix="1" applyNumberFormat="1" applyFont="1" applyFill="1" applyBorder="1"/>
    <xf numFmtId="0" fontId="5" fillId="0" borderId="1" xfId="0" quotePrefix="1" applyFont="1" applyFill="1" applyBorder="1"/>
    <xf numFmtId="0" fontId="0" fillId="6" borderId="0" xfId="0" applyFill="1"/>
    <xf numFmtId="21" fontId="5" fillId="0" borderId="1" xfId="0" quotePrefix="1" applyNumberFormat="1" applyFont="1" applyBorder="1"/>
    <xf numFmtId="0" fontId="5" fillId="0" borderId="1" xfId="0" quotePrefix="1" applyFont="1" applyBorder="1"/>
    <xf numFmtId="21" fontId="6" fillId="0" borderId="0" xfId="0" quotePrefix="1" applyNumberFormat="1" applyFont="1" applyFill="1" applyBorder="1" applyAlignment="1" applyProtection="1"/>
    <xf numFmtId="0" fontId="6" fillId="0" borderId="0" xfId="0" quotePrefix="1" applyNumberFormat="1" applyFont="1" applyFill="1" applyBorder="1" applyAlignment="1" applyProtection="1"/>
    <xf numFmtId="0" fontId="6" fillId="0" borderId="0" xfId="0" applyNumberFormat="1" applyFont="1" applyFill="1" applyBorder="1" applyAlignment="1" applyProtection="1">
      <alignment wrapText="1"/>
    </xf>
    <xf numFmtId="14" fontId="6" fillId="0" borderId="0" xfId="0" quotePrefix="1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0" fillId="9" borderId="1" xfId="0" applyFill="1" applyBorder="1"/>
    <xf numFmtId="22" fontId="0" fillId="0" borderId="1" xfId="0" applyNumberFormat="1" applyBorder="1"/>
    <xf numFmtId="0" fontId="6" fillId="0" borderId="4" xfId="0" applyNumberFormat="1" applyFont="1" applyFill="1" applyBorder="1" applyAlignment="1" applyProtection="1"/>
    <xf numFmtId="0" fontId="6" fillId="0" borderId="5" xfId="0" applyNumberFormat="1" applyFont="1" applyFill="1" applyBorder="1" applyAlignment="1" applyProtection="1"/>
    <xf numFmtId="0" fontId="5" fillId="0" borderId="5" xfId="0" applyFont="1" applyFill="1" applyBorder="1"/>
    <xf numFmtId="0" fontId="0" fillId="6" borderId="4" xfId="0" applyFill="1" applyBorder="1"/>
    <xf numFmtId="0" fontId="0" fillId="0" borderId="6" xfId="0" applyFill="1" applyBorder="1"/>
    <xf numFmtId="22" fontId="0" fillId="0" borderId="0" xfId="0" applyNumberFormat="1"/>
    <xf numFmtId="0" fontId="2" fillId="2" borderId="4" xfId="0" applyFont="1" applyFill="1" applyBorder="1"/>
    <xf numFmtId="0" fontId="0" fillId="0" borderId="4" xfId="0" applyFill="1" applyBorder="1"/>
    <xf numFmtId="0" fontId="5" fillId="0" borderId="4" xfId="0" applyFont="1" applyFill="1" applyBorder="1"/>
    <xf numFmtId="21" fontId="0" fillId="0" borderId="4" xfId="0" quotePrefix="1" applyNumberFormat="1" applyFill="1" applyBorder="1"/>
    <xf numFmtId="0" fontId="0" fillId="0" borderId="4" xfId="0" quotePrefix="1" applyFill="1" applyBorder="1"/>
    <xf numFmtId="0" fontId="0" fillId="10" borderId="4" xfId="0" applyFill="1" applyBorder="1"/>
    <xf numFmtId="22" fontId="0" fillId="10" borderId="4" xfId="0" applyNumberFormat="1" applyFill="1" applyBorder="1"/>
    <xf numFmtId="0" fontId="0" fillId="10" borderId="0" xfId="0" applyFill="1"/>
  </cellXfs>
  <cellStyles count="6">
    <cellStyle name="Comma 2" xfId="2" xr:uid="{B7858C26-32B6-452D-BF35-8E1865CAAB12}"/>
    <cellStyle name="Comma 2 2" xfId="3" xr:uid="{B7858C26-32B6-452D-BF35-8E1865CAAB12}"/>
    <cellStyle name="Comma 2 3" xfId="4" xr:uid="{B7858C26-32B6-452D-BF35-8E1865CAAB12}"/>
    <cellStyle name="Comma 2 4" xfId="5" xr:uid="{B7858C26-32B6-452D-BF35-8E1865CAAB12}"/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34" Type="http://schemas.openxmlformats.org/officeDocument/2006/relationships/externalLink" Target="externalLinks/externalLink2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33" Type="http://schemas.openxmlformats.org/officeDocument/2006/relationships/externalLink" Target="externalLinks/externalLink19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29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18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externalLink" Target="externalLinks/externalLink14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31" Type="http://schemas.openxmlformats.org/officeDocument/2006/relationships/externalLink" Target="externalLinks/externalLink1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16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00668-V-UIORC\CFGCore\Hospitality%20-%20GHR\ZZ%20Config\MainConfigGhr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wgwgfs\RWBFinance$\Hospitality%20-%20GHR\ZZ%20Config\MainConfigGhr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wgwgfs\RWBFinance$\Hospitality%20-%20RWK\ZZ%20Config\MainConfigRwk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wgwgfs\RWBFinance$\Hospitality%20-%20RWL\ZZ%20Config\MainConfigRwl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wgwgfs\RWBFinance$\Theme%20Park\Attractions\ZZ%20Config\MainConfigAttraction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wgwgfs\RWBFinance$\Show\ZZ%20Config\MainConfigShow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wgwgfs\RWBFinance$\Theme%20Park\Retail\ZZ%20Config\MainConfigRetail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wgwgfs\RWBFinance$\Theme%20Park\Skyway\ZZ%20Config\MainConfigSkyway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wgwgfs\RWBFinance$\Theme%20Park\VSM\ZZ%20Config\MainConfigVsm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00668-V-UIORC\CFGCore\Transport\Limo\ZZ%20Config\MainConfigLimo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00668-V-UIORC\CFGCore\Transport\Petrol\ZZ%20Config\MainConfigPetro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00668-V-UIORC\CFGCore\Hospitality%20-%20RWK\ZZ%20Config\MainConfigRwk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00668-V-UIORC\CFGCore\Transport\Tour\ZZ%20Config\MainConfigTou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00668-V-UIORC\CFGCore\Hospitality%20-%20RWL\ZZ%20Config\MainConfigRw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00668-V-UIORC\CFGCore\Show\ZZ%20Config\MainConfigShow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00668-V-UIORC\CFGCore\Theme%20Park\Attractions\ZZ%20Config\MainConfigAttraction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00668-V-UIORC\CFGCore\Theme%20Park\Retail\ZZ%20Config\MainConfigRetail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00668-V-UIORC\CFGCore\Theme%20Park\Skyway\ZZ%20Config\MainConfigSkyway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00668-V-UIORC\CFGCore\Theme%20Park\VSM\ZZ%20Config\MainConfigVsm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00668-V-UIORC\CFGCore\Transport\ZZ%20Config\MainConfigTrans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Config"/>
      <sheetName val="Posting Ghpms"/>
      <sheetName val="Download MR JomPAY"/>
      <sheetName val="Retrieve SR FIT_OTA_MICE"/>
      <sheetName val="Retrieve MR ipay88 CNY"/>
      <sheetName val="Retrieve SR IG CMS Gumnut"/>
      <sheetName val="Download SR DCS"/>
      <sheetName val="Download SR iHoliday"/>
      <sheetName val="Download SR iTour"/>
      <sheetName val="Retrieve SR MFK"/>
      <sheetName val="Download SR Xyreon KMS"/>
      <sheetName val="Download SR MSCRM"/>
      <sheetName val="Download SR ipay88"/>
      <sheetName val="Match SR KMS v MR MBB"/>
      <sheetName val="Match SR MFK v MR MBB"/>
      <sheetName val="SAP"/>
      <sheetName val="MR"/>
      <sheetName val="SR"/>
    </sheetNames>
    <sheetDataSet>
      <sheetData sheetId="0">
        <row r="3">
          <cell r="B3" t="str">
            <v>\\egwgwgfs\RWBFinance$\~FINANCE USERS\RPA\Hospitality - GHR\10 Report\</v>
          </cell>
        </row>
        <row r="8">
          <cell r="B8" t="str">
            <v>\\1000668-V-UIORC\CFGFinance\Hospitality - GHR\ZZ Config\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Config"/>
      <sheetName val="Match Hosp SR vs MR"/>
      <sheetName val="Posting Ghpms"/>
      <sheetName val="Download SR DCS"/>
      <sheetName val="Download SR iHoliday"/>
      <sheetName val="Download SR iTour"/>
      <sheetName val="Retrieve SR MFK"/>
      <sheetName val="Download SR Xyreon KMS"/>
      <sheetName val="Download SR MSCRM"/>
      <sheetName val="Download SR ipay88"/>
      <sheetName val="Match SR KMS v MR MBB"/>
      <sheetName val="Match SR MFK v MR MBB"/>
      <sheetName val="Retrieve CMS Gumnut ipay88Mr"/>
      <sheetName val="SAP"/>
      <sheetName val="MR"/>
      <sheetName val="SR"/>
      <sheetName val="Download MR CIMB"/>
      <sheetName val="iHoliday vs MR"/>
      <sheetName val="GHPMS"/>
      <sheetName val="SR VS MR"/>
      <sheetName val="iTour"/>
      <sheetName val="HLB"/>
      <sheetName val="Alipay_TnG_WeChatPay"/>
      <sheetName val="WRC"/>
      <sheetName val="JomPAY"/>
    </sheetNames>
    <sheetDataSet>
      <sheetData sheetId="0" refreshError="1">
        <row r="3">
          <cell r="B3" t="str">
            <v>\\egwgwgfs\RWBFinance$\~FINANCE USERS\RPA\Hospitality - GHR\10 Report\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Config"/>
      <sheetName val="Download SR DCS"/>
    </sheetNames>
    <sheetDataSet>
      <sheetData sheetId="0" refreshError="1">
        <row r="3">
          <cell r="B3" t="str">
            <v>\\egwgwgfs\RWBFinance$\~FINANCE USERS\RPA\Hospitality - RWK\10 Report\</v>
          </cell>
        </row>
      </sheetData>
      <sheetData sheetId="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Config"/>
      <sheetName val="Download SR DCS"/>
    </sheetNames>
    <sheetDataSet>
      <sheetData sheetId="0" refreshError="1">
        <row r="3">
          <cell r="B3" t="str">
            <v>\\egwgwgfs\RWBFinance$\~FINANCE USERS\RPA\Hospitality - RWL\10 Report\</v>
          </cell>
        </row>
      </sheetData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Config"/>
    </sheetNames>
    <sheetDataSet>
      <sheetData sheetId="0" refreshError="1">
        <row r="3">
          <cell r="B3" t="str">
            <v>\\egwgwgfs\RWBFinance$\~FINANCE USERS\RPA\Theme Park\Attractions\10 Report\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Config"/>
    </sheetNames>
    <sheetDataSet>
      <sheetData sheetId="0" refreshError="1">
        <row r="3">
          <cell r="B3" t="str">
            <v>\\egwgwgfs\RWBFinance$\~FINANCE USERS\RPA\Show\10 Report\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Config"/>
      <sheetName val="HasamEPOS"/>
      <sheetName val="SR vs MR"/>
    </sheetNames>
    <sheetDataSet>
      <sheetData sheetId="0" refreshError="1">
        <row r="3">
          <cell r="B3" t="str">
            <v>\\egwgwgfs\RWBFinance$\~FINANCE USERS\RPA\Theme Park\Retail\10 Report\</v>
          </cell>
        </row>
      </sheetData>
      <sheetData sheetId="1" refreshError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Config"/>
    </sheetNames>
    <sheetDataSet>
      <sheetData sheetId="0" refreshError="1">
        <row r="3">
          <cell r="B3" t="str">
            <v>\\egwgwgfs\RWBFinance$\~FINANCE USERS\RPA\Theme Park\Skyway\10 Report\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Config"/>
    </sheetNames>
    <sheetDataSet>
      <sheetData sheetId="0" refreshError="1">
        <row r="3">
          <cell r="B3" t="str">
            <v>\\egwgwgfs\RWBFinance$\~FINANCE USERS\RPA\Theme Park\Vsm\10 Report\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Config"/>
      <sheetName val="Download SR FMS"/>
      <sheetName val="Limo Matching SR vs MR"/>
    </sheetNames>
    <sheetDataSet>
      <sheetData sheetId="0">
        <row r="3">
          <cell r="B3" t="str">
            <v>\\egwgwgfs\RWBFinance$\~FINANCE USERS\RPA\Transport\Limo\10 Report\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Config"/>
      <sheetName val="Petrol Retrieve Reports"/>
      <sheetName val="Petrol Matching SR vs MR"/>
    </sheetNames>
    <sheetDataSet>
      <sheetData sheetId="0">
        <row r="3">
          <cell r="B3" t="str">
            <v>\\egwgwgfs\RWBFinance$\~FINANCE USERS\RPA\Transport\Petrol\10 Report\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Config"/>
      <sheetName val="Download SR DCS"/>
    </sheetNames>
    <sheetDataSet>
      <sheetData sheetId="0">
        <row r="7">
          <cell r="B7" t="str">
            <v>\\1000668-V-UIORC\CFGFinance\Hospitality - RWK\ZZ Config\</v>
          </cell>
        </row>
      </sheetData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Config"/>
      <sheetName val="Download PowerSuite SR"/>
      <sheetName val="Tour Matching SR vs MR"/>
    </sheetNames>
    <sheetDataSet>
      <sheetData sheetId="0">
        <row r="3">
          <cell r="B3" t="str">
            <v>\\egwgwgfs\RWBFinance$\~FINANCE USERS\RPA\Transport\Tour\10 Report\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Config"/>
      <sheetName val="Download SR DCS"/>
    </sheetNames>
    <sheetDataSet>
      <sheetData sheetId="0">
        <row r="7">
          <cell r="B7" t="str">
            <v>\\1000668-V-UIORC\CFGFinance\Hospitality - RWL\ZZ Config\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Config"/>
    </sheetNames>
    <sheetDataSet>
      <sheetData sheetId="0">
        <row r="7">
          <cell r="B7" t="str">
            <v>\\1000668-V-UIORC\CFGFinance\Show\ZZ Config\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Config"/>
    </sheetNames>
    <sheetDataSet>
      <sheetData sheetId="0">
        <row r="7">
          <cell r="B7" t="str">
            <v>\\1000668-V-UIORC\CFGFinance\Theme Park\Attractions\ZZ Config\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Config"/>
      <sheetName val="Download Hasam EPOS SR"/>
      <sheetName val="SR vs MR"/>
    </sheetNames>
    <sheetDataSet>
      <sheetData sheetId="0">
        <row r="3">
          <cell r="B3" t="str">
            <v>\\egwgwgfs\RWBFinance$\~FINANCE USERS\RPA\Theme Park\Retail\10 Report\</v>
          </cell>
        </row>
        <row r="9">
          <cell r="B9" t="str">
            <v>\\1000668-V-UIORC\CFGFinance\Theme Park\Retail\ZZ Config\</v>
          </cell>
        </row>
      </sheetData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Config"/>
      <sheetName val="Download Skyway Xyreon SR"/>
      <sheetName val="Skyway Matching SR vs MR"/>
    </sheetNames>
    <sheetDataSet>
      <sheetData sheetId="0">
        <row r="7">
          <cell r="B7" t="str">
            <v>\\egwgwgfs\RWBFinance$\~FINANCE USERS\RPA\Theme Park\Skyway\50 Email\</v>
          </cell>
        </row>
        <row r="9">
          <cell r="B9" t="str">
            <v>\\1000668-V-UIORC\CFGFinance\Theme Park\Skyway\ZZ Config\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Config"/>
    </sheetNames>
    <sheetDataSet>
      <sheetData sheetId="0">
        <row r="7">
          <cell r="B7" t="str">
            <v>\\1000668-V-UIORC\CFGFinance\Theme Park\VSM\ZZ Config\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Config"/>
    </sheetNames>
    <sheetDataSet>
      <sheetData sheetId="0">
        <row r="7">
          <cell r="B7" t="str">
            <v>\\1000668-V-UIORC\CFGFinance\Transport\ZZ Config\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robot2@rwgenting.com" TargetMode="External"/><Relationship Id="rId2" Type="http://schemas.openxmlformats.org/officeDocument/2006/relationships/hyperlink" Target="mailto:robot2@rwgenting.com" TargetMode="External"/><Relationship Id="rId1" Type="http://schemas.openxmlformats.org/officeDocument/2006/relationships/hyperlink" Target="mailto:robot2@rwgenting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35F14-7F72-4722-AC64-AE5222450784}">
  <sheetPr codeName="Sheet1"/>
  <dimension ref="A1:D36"/>
  <sheetViews>
    <sheetView topLeftCell="A10" zoomScaleNormal="100" workbookViewId="0">
      <selection activeCell="A12" sqref="A12"/>
    </sheetView>
  </sheetViews>
  <sheetFormatPr defaultRowHeight="14.5" x14ac:dyDescent="0.35"/>
  <cols>
    <col min="1" max="1" width="32.26953125" bestFit="1" customWidth="1"/>
    <col min="2" max="2" width="125.54296875" bestFit="1" customWidth="1"/>
    <col min="3" max="3" width="64.7265625" bestFit="1" customWidth="1"/>
    <col min="4" max="4" width="57.54296875" bestFit="1" customWidth="1"/>
  </cols>
  <sheetData>
    <row r="1" spans="1:4" x14ac:dyDescent="0.35">
      <c r="A1" s="2" t="s">
        <v>0</v>
      </c>
      <c r="B1" s="2" t="s">
        <v>1</v>
      </c>
      <c r="C1" s="2" t="s">
        <v>2</v>
      </c>
    </row>
    <row r="2" spans="1:4" s="39" customFormat="1" x14ac:dyDescent="0.35">
      <c r="A2" s="38" t="s">
        <v>70</v>
      </c>
      <c r="B2" s="39" t="s">
        <v>313</v>
      </c>
      <c r="C2" s="38" t="s">
        <v>72</v>
      </c>
    </row>
    <row r="3" spans="1:4" x14ac:dyDescent="0.35">
      <c r="A3" s="26" t="s">
        <v>28</v>
      </c>
      <c r="B3" t="s">
        <v>313</v>
      </c>
      <c r="C3" s="26" t="s">
        <v>29</v>
      </c>
      <c r="D3" s="11" t="s">
        <v>71</v>
      </c>
    </row>
    <row r="4" spans="1:4" x14ac:dyDescent="0.35">
      <c r="A4" s="26" t="s">
        <v>36</v>
      </c>
      <c r="B4" t="s">
        <v>313</v>
      </c>
      <c r="C4" s="26" t="s">
        <v>37</v>
      </c>
      <c r="D4" s="26" t="str">
        <f>D3&amp;"Common\"</f>
        <v>\\egwgwgfs\RWBFinance$\~FINANCE USERS\RPA\Common\</v>
      </c>
    </row>
    <row r="5" spans="1:4" x14ac:dyDescent="0.35">
      <c r="A5" s="26" t="s">
        <v>30</v>
      </c>
      <c r="B5" t="s">
        <v>313</v>
      </c>
      <c r="C5" s="26" t="s">
        <v>31</v>
      </c>
      <c r="D5" s="26" t="str">
        <f>D4&amp;"10 Report\"</f>
        <v>\\egwgwgfs\RWBFinance$\~FINANCE USERS\RPA\Common\10 Report\</v>
      </c>
    </row>
    <row r="6" spans="1:4" x14ac:dyDescent="0.35">
      <c r="A6" s="26" t="s">
        <v>34</v>
      </c>
      <c r="B6" t="s">
        <v>313</v>
      </c>
      <c r="C6" s="26" t="s">
        <v>35</v>
      </c>
      <c r="D6" s="26" t="str">
        <f>D4&amp;"20 Archive\"</f>
        <v>\\egwgwgfs\RWBFinance$\~FINANCE USERS\RPA\Common\20 Archive\</v>
      </c>
    </row>
    <row r="7" spans="1:4" x14ac:dyDescent="0.35">
      <c r="A7" s="26" t="s">
        <v>38</v>
      </c>
      <c r="B7" t="s">
        <v>313</v>
      </c>
      <c r="C7" s="26" t="s">
        <v>39</v>
      </c>
      <c r="D7" s="26" t="str">
        <f>D4&amp;"30 Logs\"</f>
        <v>\\egwgwgfs\RWBFinance$\~FINANCE USERS\RPA\Common\30 Logs\</v>
      </c>
    </row>
    <row r="8" spans="1:4" x14ac:dyDescent="0.35">
      <c r="A8" s="26" t="s">
        <v>85</v>
      </c>
      <c r="B8" t="s">
        <v>313</v>
      </c>
      <c r="C8" s="26" t="s">
        <v>86</v>
      </c>
      <c r="D8" s="26" t="s">
        <v>293</v>
      </c>
    </row>
    <row r="9" spans="1:4" x14ac:dyDescent="0.35">
      <c r="A9" s="26" t="s">
        <v>32</v>
      </c>
      <c r="B9" t="s">
        <v>313</v>
      </c>
      <c r="C9" s="26" t="s">
        <v>33</v>
      </c>
      <c r="D9" s="26" t="str">
        <f>D4&amp;"50 Email\"</f>
        <v>\\egwgwgfs\RWBFinance$\~FINANCE USERS\RPA\Common\50 Email\</v>
      </c>
    </row>
    <row r="10" spans="1:4" s="22" customFormat="1" x14ac:dyDescent="0.35">
      <c r="A10" s="26" t="s">
        <v>24</v>
      </c>
      <c r="B10" s="22" t="s">
        <v>313</v>
      </c>
      <c r="C10" s="26" t="s">
        <v>26</v>
      </c>
      <c r="D10" s="26" t="str">
        <f>D4&amp;"ZZ Config\"</f>
        <v>\\egwgwgfs\RWBFinance$\~FINANCE USERS\RPA\Common\ZZ Config\</v>
      </c>
    </row>
    <row r="11" spans="1:4" s="22" customFormat="1" x14ac:dyDescent="0.35">
      <c r="A11" s="26" t="s">
        <v>25</v>
      </c>
      <c r="B11" s="22" t="s">
        <v>313</v>
      </c>
      <c r="C11" s="26" t="s">
        <v>27</v>
      </c>
      <c r="D11" s="26" t="s">
        <v>48</v>
      </c>
    </row>
    <row r="12" spans="1:4" x14ac:dyDescent="0.35">
      <c r="A12" s="26" t="s">
        <v>45</v>
      </c>
      <c r="B12" s="36">
        <f ca="1">TODAY()</f>
        <v>44106</v>
      </c>
      <c r="C12" s="26" t="s">
        <v>46</v>
      </c>
      <c r="D12" s="35" t="s">
        <v>47</v>
      </c>
    </row>
    <row r="13" spans="1:4" x14ac:dyDescent="0.35">
      <c r="A13" s="26" t="s">
        <v>74</v>
      </c>
      <c r="B13" t="s">
        <v>313</v>
      </c>
      <c r="C13" s="26" t="s">
        <v>73</v>
      </c>
    </row>
    <row r="14" spans="1:4" x14ac:dyDescent="0.35">
      <c r="A14" s="26" t="s">
        <v>80</v>
      </c>
      <c r="B14" t="s">
        <v>313</v>
      </c>
      <c r="C14" s="26" t="s">
        <v>79</v>
      </c>
      <c r="D14" s="37">
        <v>2</v>
      </c>
    </row>
    <row r="15" spans="1:4" x14ac:dyDescent="0.35">
      <c r="A15" s="26" t="s">
        <v>81</v>
      </c>
      <c r="B15" t="s">
        <v>313</v>
      </c>
      <c r="C15" s="26" t="s">
        <v>82</v>
      </c>
      <c r="D15" s="35" t="s">
        <v>173</v>
      </c>
    </row>
    <row r="16" spans="1:4" s="11" customFormat="1" x14ac:dyDescent="0.35">
      <c r="A16" s="23" t="s">
        <v>83</v>
      </c>
      <c r="B16" t="s">
        <v>313</v>
      </c>
      <c r="C16" s="26" t="s">
        <v>84</v>
      </c>
      <c r="D16" s="35" t="s">
        <v>174</v>
      </c>
    </row>
    <row r="17" spans="1:4" x14ac:dyDescent="0.35">
      <c r="A17" s="26" t="s">
        <v>96</v>
      </c>
      <c r="B17" t="s">
        <v>313</v>
      </c>
      <c r="C17" s="26" t="s">
        <v>97</v>
      </c>
      <c r="D17" s="26" t="s">
        <v>307</v>
      </c>
    </row>
    <row r="18" spans="1:4" x14ac:dyDescent="0.35">
      <c r="A18" s="26" t="s">
        <v>98</v>
      </c>
      <c r="B18" t="s">
        <v>313</v>
      </c>
      <c r="C18" s="26" t="s">
        <v>99</v>
      </c>
      <c r="D18" s="26" t="str">
        <f>MainConfig!D9&amp;"emailTemplate_BE.txt"</f>
        <v>\\egwgwgfs\RWBFinance$\~FINANCE USERS\RPA\Common\50 Email\emailTemplate_BE.txt</v>
      </c>
    </row>
    <row r="19" spans="1:4" x14ac:dyDescent="0.35">
      <c r="A19" s="26" t="s">
        <v>100</v>
      </c>
      <c r="B19" t="s">
        <v>313</v>
      </c>
      <c r="C19" s="26" t="s">
        <v>101</v>
      </c>
      <c r="D19" s="26" t="str">
        <f>MainConfig!D9&amp;"emailTemplate_SE.txt"</f>
        <v>\\egwgwgfs\RWBFinance$\~FINANCE USERS\RPA\Common\50 Email\emailTemplate_SE.txt</v>
      </c>
    </row>
    <row r="20" spans="1:4" x14ac:dyDescent="0.35">
      <c r="A20" s="26" t="s">
        <v>104</v>
      </c>
      <c r="B20" t="s">
        <v>313</v>
      </c>
      <c r="C20" s="26" t="s">
        <v>106</v>
      </c>
      <c r="D20" s="26" t="str">
        <f>MainConfig!D9&amp;"emailTemplate_Result.txt"</f>
        <v>\\egwgwgfs\RWBFinance$\~FINANCE USERS\RPA\Common\50 Email\emailTemplate_Result.txt</v>
      </c>
    </row>
    <row r="21" spans="1:4" s="11" customFormat="1" x14ac:dyDescent="0.35">
      <c r="A21" s="26" t="s">
        <v>66</v>
      </c>
      <c r="B21" t="s">
        <v>313</v>
      </c>
      <c r="C21" s="26" t="s">
        <v>67</v>
      </c>
      <c r="D21" s="11" t="s">
        <v>312</v>
      </c>
    </row>
    <row r="22" spans="1:4" s="11" customFormat="1" x14ac:dyDescent="0.35">
      <c r="A22" s="26" t="s">
        <v>158</v>
      </c>
      <c r="B22" t="s">
        <v>313</v>
      </c>
      <c r="C22" s="26" t="s">
        <v>164</v>
      </c>
      <c r="D22" s="26" t="str">
        <f>[1]MainConfig!$B$8&amp;"Hosp Listing_Master.xlsx"</f>
        <v>\\1000668-V-UIORC\CFGFinance\Hospitality - GHR\ZZ Config\Hosp Listing_Master.xlsx</v>
      </c>
    </row>
    <row r="23" spans="1:4" s="11" customFormat="1" x14ac:dyDescent="0.35">
      <c r="A23" s="26" t="s">
        <v>159</v>
      </c>
      <c r="B23" t="s">
        <v>313</v>
      </c>
      <c r="C23" s="26" t="s">
        <v>165</v>
      </c>
      <c r="D23" s="26" t="str">
        <f>[2]MainConfig!$B$7&amp;"Kijal Listing_Master.xlsx"</f>
        <v>\\1000668-V-UIORC\CFGFinance\Hospitality - RWK\ZZ Config\Kijal Listing_Master.xlsx</v>
      </c>
    </row>
    <row r="24" spans="1:4" s="11" customFormat="1" x14ac:dyDescent="0.35">
      <c r="A24" s="26" t="s">
        <v>160</v>
      </c>
      <c r="B24" t="s">
        <v>313</v>
      </c>
      <c r="C24" s="26" t="s">
        <v>166</v>
      </c>
      <c r="D24" s="26" t="str">
        <f>[3]MainConfig!$B$7&amp;"Langkawi Listing_Master.xlsx"</f>
        <v>\\1000668-V-UIORC\CFGFinance\Hospitality - RWL\ZZ Config\Langkawi Listing_Master.xlsx</v>
      </c>
    </row>
    <row r="25" spans="1:4" s="11" customFormat="1" x14ac:dyDescent="0.35">
      <c r="A25" s="26" t="s">
        <v>171</v>
      </c>
      <c r="B25" t="s">
        <v>313</v>
      </c>
      <c r="C25" s="26" t="s">
        <v>172</v>
      </c>
      <c r="D25" s="26" t="str">
        <f>[4]MainConfig!$B$7&amp;"Show Listing_Master.xlsx"</f>
        <v>\\1000668-V-UIORC\CFGFinance\Show\ZZ Config\Show Listing_Master.xlsx</v>
      </c>
    </row>
    <row r="26" spans="1:4" s="11" customFormat="1" x14ac:dyDescent="0.35">
      <c r="A26" s="26" t="s">
        <v>64</v>
      </c>
      <c r="B26" t="s">
        <v>313</v>
      </c>
      <c r="C26" s="26" t="s">
        <v>65</v>
      </c>
      <c r="D26" s="26" t="str">
        <f>[5]MainConfig!$B$7&amp;"Attractions Listing_Master.xlsx"</f>
        <v>\\1000668-V-UIORC\CFGFinance\Theme Park\Attractions\ZZ Config\Attractions Listing_Master.xlsx</v>
      </c>
    </row>
    <row r="27" spans="1:4" s="11" customFormat="1" x14ac:dyDescent="0.35">
      <c r="A27" s="26" t="s">
        <v>161</v>
      </c>
      <c r="B27" t="s">
        <v>313</v>
      </c>
      <c r="C27" s="26" t="s">
        <v>167</v>
      </c>
      <c r="D27" s="26" t="str">
        <f>[6]MainConfig!$B$9&amp;"Retail Listing_Master.xlsx"</f>
        <v>\\1000668-V-UIORC\CFGFinance\Theme Park\Retail\ZZ Config\Retail Listing_Master.xlsx</v>
      </c>
    </row>
    <row r="28" spans="1:4" s="11" customFormat="1" x14ac:dyDescent="0.35">
      <c r="A28" s="26" t="s">
        <v>162</v>
      </c>
      <c r="B28" t="s">
        <v>313</v>
      </c>
      <c r="C28" s="26" t="s">
        <v>169</v>
      </c>
      <c r="D28" s="26" t="str">
        <f>[7]MainConfig!$B$9&amp;"Skyway Listing_Master.xlsx"</f>
        <v>\\1000668-V-UIORC\CFGFinance\Theme Park\Skyway\ZZ Config\Skyway Listing_Master.xlsx</v>
      </c>
    </row>
    <row r="29" spans="1:4" s="11" customFormat="1" x14ac:dyDescent="0.35">
      <c r="A29" s="26" t="s">
        <v>163</v>
      </c>
      <c r="B29" t="s">
        <v>313</v>
      </c>
      <c r="C29" s="26" t="s">
        <v>168</v>
      </c>
      <c r="D29" s="26" t="str">
        <f>[8]MainConfig!$B$7&amp;"VSM Listing_Master.xlsx"</f>
        <v>\\1000668-V-UIORC\CFGFinance\Theme Park\VSM\ZZ Config\VSM Listing_Master.xlsx</v>
      </c>
    </row>
    <row r="30" spans="1:4" s="11" customFormat="1" x14ac:dyDescent="0.35">
      <c r="A30" s="26" t="s">
        <v>138</v>
      </c>
      <c r="B30" t="s">
        <v>313</v>
      </c>
      <c r="C30" s="26" t="s">
        <v>139</v>
      </c>
      <c r="D30" s="26" t="str">
        <f>[9]MainConfig!$B$7&amp;"Transport Listing_Master.xlsx"</f>
        <v>\\1000668-V-UIORC\CFGFinance\Transport\ZZ Config\Transport Listing_Master.xlsx</v>
      </c>
    </row>
    <row r="31" spans="1:4" x14ac:dyDescent="0.35">
      <c r="D31" s="35" t="s">
        <v>285</v>
      </c>
    </row>
    <row r="32" spans="1:4" x14ac:dyDescent="0.35">
      <c r="B32" s="11"/>
    </row>
    <row r="33" spans="2:2" x14ac:dyDescent="0.35">
      <c r="B33" s="11"/>
    </row>
    <row r="34" spans="2:2" x14ac:dyDescent="0.35">
      <c r="B34" s="48"/>
    </row>
    <row r="35" spans="2:2" x14ac:dyDescent="0.35">
      <c r="B35" s="48"/>
    </row>
    <row r="36" spans="2:2" x14ac:dyDescent="0.35">
      <c r="B36" s="48"/>
    </row>
  </sheetData>
  <customSheetViews>
    <customSheetView guid="{EF469662-8F23-4A6D-8F8C-3B5342ABC45D}" topLeftCell="A19">
      <selection activeCell="B35" sqref="B35"/>
      <pageMargins left="0.7" right="0.7" top="0.75" bottom="0.75" header="0.3" footer="0.3"/>
      <pageSetup paperSize="9" orientation="portrait" r:id="rId1"/>
    </customSheetView>
  </customSheetViews>
  <conditionalFormatting sqref="A1">
    <cfRule type="duplicateValues" dxfId="5" priority="1"/>
  </conditionalFormatting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2F44E-60FE-4C50-9AEC-0D5225CC45FD}">
  <dimension ref="A1:C28"/>
  <sheetViews>
    <sheetView zoomScale="85" zoomScaleNormal="85" workbookViewId="0">
      <selection activeCell="B27" sqref="B27"/>
    </sheetView>
  </sheetViews>
  <sheetFormatPr defaultColWidth="9.26953125" defaultRowHeight="14.5" x14ac:dyDescent="0.35"/>
  <cols>
    <col min="1" max="1" width="28.453125" style="40" bestFit="1" customWidth="1"/>
    <col min="2" max="2" width="115.7265625" style="40" bestFit="1" customWidth="1"/>
    <col min="3" max="3" width="89.7265625" style="40" bestFit="1" customWidth="1"/>
    <col min="4" max="16384" width="9.26953125" style="40"/>
  </cols>
  <sheetData>
    <row r="1" spans="1:3" x14ac:dyDescent="0.35">
      <c r="A1" s="49" t="s">
        <v>0</v>
      </c>
      <c r="B1" s="49" t="s">
        <v>1</v>
      </c>
      <c r="C1" s="49" t="s">
        <v>2</v>
      </c>
    </row>
    <row r="2" spans="1:3" x14ac:dyDescent="0.35">
      <c r="A2" s="40" t="s">
        <v>7</v>
      </c>
      <c r="B2" s="60" t="s">
        <v>3</v>
      </c>
      <c r="C2" s="40" t="s">
        <v>18</v>
      </c>
    </row>
    <row r="3" spans="1:3" x14ac:dyDescent="0.35">
      <c r="A3" s="40" t="s">
        <v>8</v>
      </c>
      <c r="B3" s="61" t="s">
        <v>4</v>
      </c>
      <c r="C3" s="40" t="s">
        <v>17</v>
      </c>
    </row>
    <row r="4" spans="1:3" x14ac:dyDescent="0.35">
      <c r="A4" s="40" t="s">
        <v>9</v>
      </c>
      <c r="B4" s="61" t="s">
        <v>5</v>
      </c>
      <c r="C4" s="40" t="s">
        <v>16</v>
      </c>
    </row>
    <row r="5" spans="1:3" x14ac:dyDescent="0.35">
      <c r="A5" s="40" t="s">
        <v>11</v>
      </c>
      <c r="B5" s="40">
        <v>10000</v>
      </c>
      <c r="C5" s="40" t="s">
        <v>14</v>
      </c>
    </row>
    <row r="6" spans="1:3" x14ac:dyDescent="0.35">
      <c r="A6" s="40" t="s">
        <v>10</v>
      </c>
      <c r="B6" s="40">
        <v>5000</v>
      </c>
      <c r="C6" s="40" t="s">
        <v>15</v>
      </c>
    </row>
    <row r="7" spans="1:3" x14ac:dyDescent="0.35">
      <c r="A7" s="40" t="s">
        <v>12</v>
      </c>
      <c r="B7" s="40">
        <v>3000</v>
      </c>
      <c r="C7" s="40" t="s">
        <v>13</v>
      </c>
    </row>
    <row r="8" spans="1:3" x14ac:dyDescent="0.35">
      <c r="A8" s="40" t="s">
        <v>108</v>
      </c>
      <c r="B8" s="40">
        <v>3</v>
      </c>
      <c r="C8" s="62" t="s">
        <v>246</v>
      </c>
    </row>
    <row r="9" spans="1:3" x14ac:dyDescent="0.35">
      <c r="A9" s="40" t="s">
        <v>109</v>
      </c>
      <c r="B9" s="63" t="str">
        <f ca="1">TEXT(MainConfig!B12,"dd/MM/yyyy")</f>
        <v>02/10/2020</v>
      </c>
      <c r="C9" s="40" t="s">
        <v>247</v>
      </c>
    </row>
    <row r="10" spans="1:3" x14ac:dyDescent="0.35">
      <c r="A10" s="40" t="s">
        <v>208</v>
      </c>
      <c r="B10" s="40" t="s">
        <v>209</v>
      </c>
      <c r="C10" s="40" t="s">
        <v>210</v>
      </c>
    </row>
    <row r="11" spans="1:3" x14ac:dyDescent="0.35">
      <c r="A11" s="40" t="s">
        <v>211</v>
      </c>
      <c r="B11" s="40" t="s">
        <v>212</v>
      </c>
      <c r="C11" s="40" t="s">
        <v>213</v>
      </c>
    </row>
    <row r="12" spans="1:3" x14ac:dyDescent="0.35">
      <c r="A12" s="40" t="s">
        <v>214</v>
      </c>
      <c r="B12" s="40" t="s">
        <v>215</v>
      </c>
      <c r="C12" s="40" t="s">
        <v>216</v>
      </c>
    </row>
    <row r="13" spans="1:3" x14ac:dyDescent="0.35">
      <c r="A13" s="40" t="s">
        <v>217</v>
      </c>
      <c r="B13" s="40" t="s">
        <v>294</v>
      </c>
      <c r="C13" s="40" t="s">
        <v>218</v>
      </c>
    </row>
    <row r="14" spans="1:3" x14ac:dyDescent="0.35">
      <c r="A14" s="40" t="s">
        <v>219</v>
      </c>
      <c r="B14" s="40" t="str">
        <f>MainConfig!D5&amp;"Temp_Original_MR_TnG\"</f>
        <v>\\egwgwgfs\RWBFinance$\~FINANCE USERS\RPA\Common\10 Report\Temp_Original_MR_TnG\</v>
      </c>
      <c r="C14" s="40" t="s">
        <v>220</v>
      </c>
    </row>
    <row r="15" spans="1:3" x14ac:dyDescent="0.35">
      <c r="A15" s="40" t="s">
        <v>221</v>
      </c>
      <c r="B15" s="40" t="str">
        <f>MainConfig!D5&amp;"Temp_Original_MR_Alipay\"</f>
        <v>\\egwgwgfs\RWBFinance$\~FINANCE USERS\RPA\Common\10 Report\Temp_Original_MR_Alipay\</v>
      </c>
      <c r="C15" s="40" t="s">
        <v>222</v>
      </c>
    </row>
    <row r="16" spans="1:3" x14ac:dyDescent="0.35">
      <c r="A16" s="40" t="s">
        <v>223</v>
      </c>
      <c r="B16" s="40" t="str">
        <f>MainConfig!D5&amp;"Temp_Original_MR_WeChatPay\"</f>
        <v>\\egwgwgfs\RWBFinance$\~FINANCE USERS\RPA\Common\10 Report\Temp_Original_MR_WeChatPay\</v>
      </c>
      <c r="C16" s="40" t="s">
        <v>224</v>
      </c>
    </row>
    <row r="17" spans="1:3" x14ac:dyDescent="0.35">
      <c r="A17" s="40" t="s">
        <v>225</v>
      </c>
      <c r="B17" s="40" t="str">
        <f>MainConfig!D5&amp;"Formatted_MR\Original_MR_TnG\"</f>
        <v>\\egwgwgfs\RWBFinance$\~FINANCE USERS\RPA\Common\10 Report\Formatted_MR\Original_MR_TnG\</v>
      </c>
      <c r="C17" s="40" t="s">
        <v>226</v>
      </c>
    </row>
    <row r="18" spans="1:3" x14ac:dyDescent="0.35">
      <c r="A18" s="40" t="s">
        <v>227</v>
      </c>
      <c r="B18" s="40" t="str">
        <f>MainConfig!D5&amp;"Original_MR\Original_MR_Alipay\"</f>
        <v>\\egwgwgfs\RWBFinance$\~FINANCE USERS\RPA\Common\10 Report\Original_MR\Original_MR_Alipay\</v>
      </c>
      <c r="C18" s="40" t="s">
        <v>228</v>
      </c>
    </row>
    <row r="19" spans="1:3" x14ac:dyDescent="0.35">
      <c r="A19" s="40" t="s">
        <v>229</v>
      </c>
      <c r="B19" s="40" t="str">
        <f>MainConfig!D5&amp;"Original_MR\Original_MR_WeChatPay\"</f>
        <v>\\egwgwgfs\RWBFinance$\~FINANCE USERS\RPA\Common\10 Report\Original_MR\Original_MR_WeChatPay\</v>
      </c>
      <c r="C19" s="40" t="s">
        <v>230</v>
      </c>
    </row>
    <row r="20" spans="1:3" x14ac:dyDescent="0.35">
      <c r="A20" s="40" t="s">
        <v>62</v>
      </c>
      <c r="B20" s="40" t="s">
        <v>253</v>
      </c>
      <c r="C20" s="40" t="s">
        <v>63</v>
      </c>
    </row>
    <row r="21" spans="1:3" x14ac:dyDescent="0.35">
      <c r="A21" s="40" t="s">
        <v>232</v>
      </c>
      <c r="B21" s="40" t="str">
        <f>MainConfig!D8&amp;"Retrieve MR Alipay_TnG\"</f>
        <v>Temp\Retrieve MR Alipay_TnG\</v>
      </c>
      <c r="C21" s="40" t="s">
        <v>233</v>
      </c>
    </row>
    <row r="22" spans="1:3" x14ac:dyDescent="0.35">
      <c r="A22" s="40" t="s">
        <v>234</v>
      </c>
      <c r="B22" s="40" t="s">
        <v>235</v>
      </c>
      <c r="C22" s="40" t="s">
        <v>249</v>
      </c>
    </row>
    <row r="23" spans="1:3" x14ac:dyDescent="0.35">
      <c r="A23" s="40" t="s">
        <v>236</v>
      </c>
      <c r="B23" s="40" t="s">
        <v>237</v>
      </c>
      <c r="C23" s="40" t="s">
        <v>250</v>
      </c>
    </row>
    <row r="24" spans="1:3" x14ac:dyDescent="0.35">
      <c r="A24" s="40" t="s">
        <v>238</v>
      </c>
      <c r="B24" s="40" t="s">
        <v>239</v>
      </c>
      <c r="C24" s="40" t="s">
        <v>251</v>
      </c>
    </row>
    <row r="25" spans="1:3" x14ac:dyDescent="0.35">
      <c r="A25" s="40" t="s">
        <v>240</v>
      </c>
      <c r="B25" s="40" t="s">
        <v>241</v>
      </c>
      <c r="C25" s="40" t="s">
        <v>252</v>
      </c>
    </row>
    <row r="26" spans="1:3" x14ac:dyDescent="0.35">
      <c r="A26" s="40" t="s">
        <v>242</v>
      </c>
      <c r="B26" s="11" t="s">
        <v>179</v>
      </c>
      <c r="C26" s="40" t="s">
        <v>243</v>
      </c>
    </row>
    <row r="27" spans="1:3" x14ac:dyDescent="0.35">
      <c r="A27" s="40" t="s">
        <v>244</v>
      </c>
      <c r="B27" s="64" t="s">
        <v>248</v>
      </c>
      <c r="C27" s="40" t="s">
        <v>245</v>
      </c>
    </row>
    <row r="28" spans="1:3" x14ac:dyDescent="0.35">
      <c r="A28" s="40" t="s">
        <v>300</v>
      </c>
      <c r="B28" s="40" t="str">
        <f>MainConfig!D5&amp;"Original_MR\Original_MR_TnG\"</f>
        <v>\\egwgwgfs\RWBFinance$\~FINANCE USERS\RPA\Common\10 Report\Original_MR\Original_MR_TnG\</v>
      </c>
      <c r="C28" s="40" t="s">
        <v>301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190CD-1CA4-4F16-AB07-260E72ABCFB5}">
  <dimension ref="A1:C27"/>
  <sheetViews>
    <sheetView zoomScale="70" zoomScaleNormal="70" workbookViewId="0">
      <selection activeCell="B10" sqref="B10"/>
    </sheetView>
  </sheetViews>
  <sheetFormatPr defaultColWidth="9.26953125" defaultRowHeight="14.5" x14ac:dyDescent="0.35"/>
  <cols>
    <col min="1" max="1" width="28.453125" style="40" bestFit="1" customWidth="1"/>
    <col min="2" max="2" width="115.7265625" style="40" bestFit="1" customWidth="1"/>
    <col min="3" max="3" width="89.7265625" style="40" bestFit="1" customWidth="1"/>
    <col min="4" max="16384" width="9.26953125" style="40"/>
  </cols>
  <sheetData>
    <row r="1" spans="1:3" x14ac:dyDescent="0.35">
      <c r="A1" s="49" t="s">
        <v>0</v>
      </c>
      <c r="B1" s="49" t="s">
        <v>1</v>
      </c>
      <c r="C1" s="49" t="s">
        <v>2</v>
      </c>
    </row>
    <row r="2" spans="1:3" x14ac:dyDescent="0.35">
      <c r="A2" s="40" t="s">
        <v>7</v>
      </c>
      <c r="B2" s="60" t="s">
        <v>3</v>
      </c>
      <c r="C2" s="40" t="s">
        <v>18</v>
      </c>
    </row>
    <row r="3" spans="1:3" x14ac:dyDescent="0.35">
      <c r="A3" s="40" t="s">
        <v>8</v>
      </c>
      <c r="B3" s="61" t="s">
        <v>4</v>
      </c>
      <c r="C3" s="40" t="s">
        <v>17</v>
      </c>
    </row>
    <row r="4" spans="1:3" x14ac:dyDescent="0.35">
      <c r="A4" s="40" t="s">
        <v>9</v>
      </c>
      <c r="B4" s="61" t="s">
        <v>5</v>
      </c>
      <c r="C4" s="40" t="s">
        <v>16</v>
      </c>
    </row>
    <row r="5" spans="1:3" x14ac:dyDescent="0.35">
      <c r="A5" s="40" t="s">
        <v>11</v>
      </c>
      <c r="B5" s="40">
        <v>10000</v>
      </c>
      <c r="C5" s="40" t="s">
        <v>14</v>
      </c>
    </row>
    <row r="6" spans="1:3" x14ac:dyDescent="0.35">
      <c r="A6" s="40" t="s">
        <v>10</v>
      </c>
      <c r="B6" s="40">
        <v>5000</v>
      </c>
      <c r="C6" s="40" t="s">
        <v>15</v>
      </c>
    </row>
    <row r="7" spans="1:3" x14ac:dyDescent="0.35">
      <c r="A7" s="40" t="s">
        <v>12</v>
      </c>
      <c r="B7" s="40">
        <v>3000</v>
      </c>
      <c r="C7" s="40" t="s">
        <v>13</v>
      </c>
    </row>
    <row r="8" spans="1:3" x14ac:dyDescent="0.35">
      <c r="A8" s="40" t="s">
        <v>108</v>
      </c>
      <c r="B8" s="40">
        <v>3</v>
      </c>
      <c r="C8" s="62" t="s">
        <v>246</v>
      </c>
    </row>
    <row r="9" spans="1:3" x14ac:dyDescent="0.35">
      <c r="A9" s="40" t="s">
        <v>109</v>
      </c>
      <c r="B9" s="63" t="str">
        <f ca="1">TEXT(MainConfig!B12,"dd/MM/yyyy")</f>
        <v>02/10/2020</v>
      </c>
      <c r="C9" s="40" t="s">
        <v>207</v>
      </c>
    </row>
    <row r="10" spans="1:3" x14ac:dyDescent="0.35">
      <c r="A10" s="40" t="s">
        <v>208</v>
      </c>
      <c r="B10" s="40" t="s">
        <v>209</v>
      </c>
      <c r="C10" s="40" t="s">
        <v>210</v>
      </c>
    </row>
    <row r="11" spans="1:3" x14ac:dyDescent="0.35">
      <c r="A11" s="40" t="s">
        <v>211</v>
      </c>
      <c r="B11" s="40" t="s">
        <v>212</v>
      </c>
      <c r="C11" s="40" t="s">
        <v>213</v>
      </c>
    </row>
    <row r="12" spans="1:3" x14ac:dyDescent="0.35">
      <c r="A12" s="40" t="s">
        <v>214</v>
      </c>
      <c r="B12" s="40" t="s">
        <v>254</v>
      </c>
      <c r="C12" s="40" t="s">
        <v>216</v>
      </c>
    </row>
    <row r="13" spans="1:3" x14ac:dyDescent="0.35">
      <c r="A13" s="40" t="s">
        <v>217</v>
      </c>
      <c r="B13" s="40" t="s">
        <v>294</v>
      </c>
      <c r="C13" s="40" t="s">
        <v>218</v>
      </c>
    </row>
    <row r="14" spans="1:3" x14ac:dyDescent="0.35">
      <c r="A14" s="40" t="s">
        <v>138</v>
      </c>
      <c r="B14" s="40" t="str">
        <f>MainConfig!D10&amp;"WP KL Public Holiday Tracker.xlsx"</f>
        <v>\\egwgwgfs\RWBFinance$\~FINANCE USERS\RPA\Common\ZZ Config\WP KL Public Holiday Tracker.xlsx</v>
      </c>
      <c r="C14" s="40" t="s">
        <v>139</v>
      </c>
    </row>
    <row r="15" spans="1:3" x14ac:dyDescent="0.35">
      <c r="A15" s="40" t="s">
        <v>219</v>
      </c>
      <c r="B15" s="40" t="str">
        <f>MainConfig!D5&amp;"Temp_Original_MR_TnG\"</f>
        <v>\\egwgwgfs\RWBFinance$\~FINANCE USERS\RPA\Common\10 Report\Temp_Original_MR_TnG\</v>
      </c>
      <c r="C15" s="40" t="s">
        <v>220</v>
      </c>
    </row>
    <row r="16" spans="1:3" x14ac:dyDescent="0.35">
      <c r="A16" s="40" t="s">
        <v>221</v>
      </c>
      <c r="B16" s="40" t="str">
        <f>MainConfig!D5&amp;"Temp_Original_MR_Alipay\"</f>
        <v>\\egwgwgfs\RWBFinance$\~FINANCE USERS\RPA\Common\10 Report\Temp_Original_MR_Alipay\</v>
      </c>
      <c r="C16" s="40" t="s">
        <v>222</v>
      </c>
    </row>
    <row r="17" spans="1:3" x14ac:dyDescent="0.35">
      <c r="A17" s="40" t="s">
        <v>223</v>
      </c>
      <c r="B17" s="40" t="str">
        <f>MainConfig!D5&amp;"Temp_Original_MR_WeChatPay\"</f>
        <v>\\egwgwgfs\RWBFinance$\~FINANCE USERS\RPA\Common\10 Report\Temp_Original_MR_WeChatPay\</v>
      </c>
      <c r="C17" s="40" t="s">
        <v>224</v>
      </c>
    </row>
    <row r="18" spans="1:3" x14ac:dyDescent="0.35">
      <c r="A18" s="40" t="s">
        <v>225</v>
      </c>
      <c r="B18" s="40" t="str">
        <f>MainConfig!D5&amp;"Original_MR\Original_MR_TnG\"</f>
        <v>\\egwgwgfs\RWBFinance$\~FINANCE USERS\RPA\Common\10 Report\Original_MR\Original_MR_TnG\</v>
      </c>
      <c r="C18" s="40" t="s">
        <v>226</v>
      </c>
    </row>
    <row r="19" spans="1:3" x14ac:dyDescent="0.35">
      <c r="A19" s="40" t="s">
        <v>227</v>
      </c>
      <c r="B19" s="40" t="str">
        <f>MainConfig!D5&amp;"Original_MR\Original_MR_Alipay\"</f>
        <v>\\egwgwgfs\RWBFinance$\~FINANCE USERS\RPA\Common\10 Report\Original_MR\Original_MR_Alipay\</v>
      </c>
      <c r="C19" s="40" t="s">
        <v>228</v>
      </c>
    </row>
    <row r="20" spans="1:3" x14ac:dyDescent="0.35">
      <c r="A20" s="40" t="s">
        <v>229</v>
      </c>
      <c r="B20" s="40" t="str">
        <f>MainConfig!D5&amp;"Original_MR\Original_MR_WeChatPay\"</f>
        <v>\\egwgwgfs\RWBFinance$\~FINANCE USERS\RPA\Common\10 Report\Original_MR\Original_MR_WeChatPay\</v>
      </c>
      <c r="C20" s="40" t="s">
        <v>230</v>
      </c>
    </row>
    <row r="21" spans="1:3" x14ac:dyDescent="0.35">
      <c r="A21" s="40" t="s">
        <v>62</v>
      </c>
      <c r="B21" s="40" t="s">
        <v>255</v>
      </c>
      <c r="C21" s="40" t="s">
        <v>63</v>
      </c>
    </row>
    <row r="22" spans="1:3" x14ac:dyDescent="0.35">
      <c r="A22" s="40" t="s">
        <v>232</v>
      </c>
      <c r="B22" s="40" t="str">
        <f>MainConfig!D8&amp;"Retrieve MR WeChatPay\"</f>
        <v>Temp\Retrieve MR WeChatPay\</v>
      </c>
      <c r="C22" s="40" t="s">
        <v>233</v>
      </c>
    </row>
    <row r="23" spans="1:3" x14ac:dyDescent="0.35">
      <c r="A23" s="40" t="s">
        <v>234</v>
      </c>
      <c r="B23" s="40" t="s">
        <v>235</v>
      </c>
      <c r="C23" s="40" t="s">
        <v>249</v>
      </c>
    </row>
    <row r="24" spans="1:3" x14ac:dyDescent="0.35">
      <c r="A24" s="40" t="s">
        <v>236</v>
      </c>
      <c r="B24" s="40" t="s">
        <v>237</v>
      </c>
      <c r="C24" s="40" t="s">
        <v>250</v>
      </c>
    </row>
    <row r="25" spans="1:3" x14ac:dyDescent="0.35">
      <c r="A25" s="40" t="s">
        <v>238</v>
      </c>
      <c r="B25" s="40" t="s">
        <v>239</v>
      </c>
      <c r="C25" s="40" t="s">
        <v>251</v>
      </c>
    </row>
    <row r="26" spans="1:3" x14ac:dyDescent="0.35">
      <c r="A26" s="40" t="s">
        <v>240</v>
      </c>
      <c r="B26" s="40" t="s">
        <v>241</v>
      </c>
      <c r="C26" s="40" t="s">
        <v>252</v>
      </c>
    </row>
    <row r="27" spans="1:3" x14ac:dyDescent="0.35">
      <c r="A27" s="40" t="s">
        <v>120</v>
      </c>
      <c r="B27" s="40" t="s">
        <v>179</v>
      </c>
      <c r="C27" s="40" t="s">
        <v>256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7EA7-BDC8-44BE-87C7-A6A98778720F}">
  <dimension ref="A1:C22"/>
  <sheetViews>
    <sheetView workbookViewId="0">
      <selection activeCell="B12" sqref="B12"/>
    </sheetView>
  </sheetViews>
  <sheetFormatPr defaultRowHeight="14.5" x14ac:dyDescent="0.35"/>
  <cols>
    <col min="1" max="1" width="22.453125" bestFit="1" customWidth="1"/>
    <col min="2" max="2" width="81" customWidth="1"/>
    <col min="3" max="3" width="35.7265625" bestFit="1" customWidth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 s="24" t="s">
        <v>62</v>
      </c>
      <c r="B2" s="24" t="s">
        <v>257</v>
      </c>
      <c r="C2" s="24" t="s">
        <v>63</v>
      </c>
    </row>
    <row r="3" spans="1:3" x14ac:dyDescent="0.35">
      <c r="A3" s="24" t="s">
        <v>7</v>
      </c>
      <c r="B3" s="27" t="s">
        <v>124</v>
      </c>
      <c r="C3" s="24" t="s">
        <v>18</v>
      </c>
    </row>
    <row r="4" spans="1:3" x14ac:dyDescent="0.35">
      <c r="A4" s="24" t="s">
        <v>8</v>
      </c>
      <c r="B4" s="25" t="s">
        <v>302</v>
      </c>
      <c r="C4" s="24" t="s">
        <v>17</v>
      </c>
    </row>
    <row r="5" spans="1:3" x14ac:dyDescent="0.35">
      <c r="A5" s="24" t="s">
        <v>9</v>
      </c>
      <c r="B5" s="25" t="s">
        <v>5</v>
      </c>
      <c r="C5" s="24" t="s">
        <v>16</v>
      </c>
    </row>
    <row r="6" spans="1:3" x14ac:dyDescent="0.35">
      <c r="A6" s="24" t="s">
        <v>11</v>
      </c>
      <c r="B6" s="41">
        <v>20000</v>
      </c>
      <c r="C6" s="24" t="s">
        <v>14</v>
      </c>
    </row>
    <row r="7" spans="1:3" x14ac:dyDescent="0.35">
      <c r="A7" s="24" t="s">
        <v>10</v>
      </c>
      <c r="B7" s="41">
        <v>12000</v>
      </c>
      <c r="C7" s="24" t="s">
        <v>15</v>
      </c>
    </row>
    <row r="8" spans="1:3" x14ac:dyDescent="0.35">
      <c r="A8" s="24" t="s">
        <v>12</v>
      </c>
      <c r="B8" s="41">
        <v>5000</v>
      </c>
      <c r="C8" s="24" t="s">
        <v>13</v>
      </c>
    </row>
    <row r="9" spans="1:3" x14ac:dyDescent="0.35">
      <c r="A9" s="26" t="s">
        <v>74</v>
      </c>
      <c r="B9" s="41">
        <v>2</v>
      </c>
      <c r="C9" s="26" t="s">
        <v>130</v>
      </c>
    </row>
    <row r="10" spans="1:3" x14ac:dyDescent="0.35">
      <c r="A10" s="43" t="s">
        <v>258</v>
      </c>
      <c r="B10" s="26" t="s">
        <v>248</v>
      </c>
      <c r="C10" s="43" t="s">
        <v>259</v>
      </c>
    </row>
    <row r="11" spans="1:3" x14ac:dyDescent="0.35">
      <c r="A11" s="43" t="s">
        <v>260</v>
      </c>
      <c r="B11" s="11" t="s">
        <v>283</v>
      </c>
      <c r="C11" s="43" t="s">
        <v>261</v>
      </c>
    </row>
    <row r="12" spans="1:3" x14ac:dyDescent="0.35">
      <c r="A12" s="43" t="s">
        <v>262</v>
      </c>
      <c r="B12" s="26" t="s">
        <v>284</v>
      </c>
      <c r="C12" s="43" t="s">
        <v>263</v>
      </c>
    </row>
    <row r="13" spans="1:3" x14ac:dyDescent="0.35">
      <c r="A13" s="43" t="s">
        <v>264</v>
      </c>
      <c r="B13" s="26" t="s">
        <v>179</v>
      </c>
      <c r="C13" s="43" t="s">
        <v>265</v>
      </c>
    </row>
    <row r="14" spans="1:3" x14ac:dyDescent="0.35">
      <c r="A14" s="24" t="s">
        <v>266</v>
      </c>
      <c r="B14" s="24" t="str">
        <f>MainConfig!D4&amp;"60 Temp\"</f>
        <v>\\egwgwgfs\RWBFinance$\~FINANCE USERS\RPA\Common\60 Temp\</v>
      </c>
      <c r="C14" s="24" t="s">
        <v>267</v>
      </c>
    </row>
    <row r="15" spans="1:3" x14ac:dyDescent="0.35">
      <c r="A15" s="42" t="s">
        <v>140</v>
      </c>
      <c r="B15" s="26" t="str">
        <f>MainConfig!D5&amp;"Original_MR\"</f>
        <v>\\egwgwgfs\RWBFinance$\~FINANCE USERS\RPA\Common\10 Report\Original_MR\</v>
      </c>
      <c r="C15" s="24" t="s">
        <v>141</v>
      </c>
    </row>
    <row r="16" spans="1:3" x14ac:dyDescent="0.35">
      <c r="A16" s="24" t="s">
        <v>142</v>
      </c>
      <c r="B16" s="26" t="s">
        <v>268</v>
      </c>
      <c r="C16" s="24" t="s">
        <v>269</v>
      </c>
    </row>
    <row r="17" spans="1:3" x14ac:dyDescent="0.35">
      <c r="A17" s="24" t="s">
        <v>270</v>
      </c>
      <c r="B17" s="24" t="s">
        <v>271</v>
      </c>
      <c r="C17" s="65" t="s">
        <v>272</v>
      </c>
    </row>
    <row r="18" spans="1:3" x14ac:dyDescent="0.35">
      <c r="A18" s="24" t="s">
        <v>273</v>
      </c>
      <c r="B18" s="24" t="s">
        <v>274</v>
      </c>
      <c r="C18" s="65" t="s">
        <v>275</v>
      </c>
    </row>
    <row r="19" spans="1:3" x14ac:dyDescent="0.35">
      <c r="A19" s="24" t="s">
        <v>276</v>
      </c>
      <c r="B19" s="24" t="s">
        <v>277</v>
      </c>
      <c r="C19" s="65" t="s">
        <v>278</v>
      </c>
    </row>
    <row r="20" spans="1:3" x14ac:dyDescent="0.35">
      <c r="A20" s="24" t="s">
        <v>279</v>
      </c>
      <c r="B20" s="24" t="s">
        <v>280</v>
      </c>
      <c r="C20" s="65" t="s">
        <v>281</v>
      </c>
    </row>
    <row r="21" spans="1:3" x14ac:dyDescent="0.35">
      <c r="A21" s="23" t="s">
        <v>133</v>
      </c>
      <c r="B21" s="24" t="str">
        <f>MainConfig!D8&amp;B2&amp;"\"</f>
        <v>Temp\Download MR CIMB\</v>
      </c>
      <c r="C21" s="65" t="s">
        <v>143</v>
      </c>
    </row>
    <row r="22" spans="1:3" x14ac:dyDescent="0.35">
      <c r="A22" s="23" t="s">
        <v>45</v>
      </c>
      <c r="B22" s="66">
        <f ca="1">MainConfig!B12</f>
        <v>44106</v>
      </c>
      <c r="C22" s="65" t="s">
        <v>282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160AC-877E-4334-B1DF-66B8D6D1F2AA}">
  <sheetPr codeName="Sheet9"/>
  <dimension ref="A1:D368"/>
  <sheetViews>
    <sheetView workbookViewId="0">
      <selection activeCell="B9" sqref="B9"/>
    </sheetView>
  </sheetViews>
  <sheetFormatPr defaultRowHeight="14.5" x14ac:dyDescent="0.35"/>
  <cols>
    <col min="1" max="1" width="38.26953125" bestFit="1" customWidth="1"/>
    <col min="2" max="2" width="100.26953125" bestFit="1" customWidth="1"/>
    <col min="3" max="3" width="40" bestFit="1" customWidth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 s="24" t="s">
        <v>62</v>
      </c>
      <c r="B2" s="27" t="s">
        <v>151</v>
      </c>
      <c r="C2" s="24" t="s">
        <v>63</v>
      </c>
    </row>
    <row r="3" spans="1:3" x14ac:dyDescent="0.35">
      <c r="A3" s="24" t="s">
        <v>7</v>
      </c>
      <c r="B3" s="27" t="s">
        <v>3</v>
      </c>
      <c r="C3" s="24" t="s">
        <v>18</v>
      </c>
    </row>
    <row r="4" spans="1:3" x14ac:dyDescent="0.35">
      <c r="A4" s="24" t="s">
        <v>8</v>
      </c>
      <c r="B4" s="25" t="s">
        <v>4</v>
      </c>
      <c r="C4" s="24" t="s">
        <v>17</v>
      </c>
    </row>
    <row r="5" spans="1:3" x14ac:dyDescent="0.35">
      <c r="A5" s="24" t="s">
        <v>9</v>
      </c>
      <c r="B5" s="25" t="s">
        <v>5</v>
      </c>
      <c r="C5" s="24" t="s">
        <v>16</v>
      </c>
    </row>
    <row r="6" spans="1:3" x14ac:dyDescent="0.35">
      <c r="A6" s="24" t="s">
        <v>11</v>
      </c>
      <c r="B6" s="41">
        <v>10000</v>
      </c>
      <c r="C6" s="24" t="s">
        <v>14</v>
      </c>
    </row>
    <row r="7" spans="1:3" x14ac:dyDescent="0.35">
      <c r="A7" s="24" t="s">
        <v>10</v>
      </c>
      <c r="B7" s="41">
        <v>5000</v>
      </c>
      <c r="C7" s="24" t="s">
        <v>15</v>
      </c>
    </row>
    <row r="8" spans="1:3" x14ac:dyDescent="0.35">
      <c r="A8" s="24" t="s">
        <v>12</v>
      </c>
      <c r="B8" s="41">
        <v>1000</v>
      </c>
      <c r="C8" s="24" t="s">
        <v>13</v>
      </c>
    </row>
    <row r="9" spans="1:3" x14ac:dyDescent="0.35">
      <c r="A9" s="26" t="s">
        <v>74</v>
      </c>
      <c r="B9" s="41">
        <v>1</v>
      </c>
      <c r="C9" s="26" t="s">
        <v>130</v>
      </c>
    </row>
    <row r="10" spans="1:3" x14ac:dyDescent="0.35">
      <c r="A10" s="43" t="s">
        <v>105</v>
      </c>
      <c r="B10" s="26" t="s">
        <v>94</v>
      </c>
      <c r="C10" s="43" t="s">
        <v>107</v>
      </c>
    </row>
    <row r="11" spans="1:3" s="31" customFormat="1" x14ac:dyDescent="0.35">
      <c r="A11" s="46" t="s">
        <v>152</v>
      </c>
      <c r="B11" s="28" t="s">
        <v>151</v>
      </c>
      <c r="C11" s="47" t="s">
        <v>95</v>
      </c>
    </row>
    <row r="12" spans="1:3" x14ac:dyDescent="0.35">
      <c r="A12" s="44" t="s">
        <v>140</v>
      </c>
      <c r="B12" s="24" t="str">
        <f>MainConfig!D5&amp;"Original_MR\"</f>
        <v>\\egwgwgfs\RWBFinance$\~FINANCE USERS\RPA\Common\10 Report\Original_MR\</v>
      </c>
      <c r="C12" s="24" t="s">
        <v>153</v>
      </c>
    </row>
    <row r="13" spans="1:3" x14ac:dyDescent="0.35">
      <c r="A13" s="45" t="s">
        <v>154</v>
      </c>
      <c r="B13" s="24" t="str">
        <f>MainConfig!D5&amp;"Original_BS\"</f>
        <v>\\egwgwgfs\RWBFinance$\~FINANCE USERS\RPA\Common\10 Report\Original_BS\</v>
      </c>
      <c r="C13" s="24" t="s">
        <v>155</v>
      </c>
    </row>
    <row r="14" spans="1:3" x14ac:dyDescent="0.35">
      <c r="A14" s="44" t="s">
        <v>156</v>
      </c>
      <c r="B14" s="24" t="str">
        <f>MainConfig!D5&amp;"Reconciliation_Report\(A) CIMB BS v CIMB MR\"</f>
        <v>\\egwgwgfs\RWBFinance$\~FINANCE USERS\RPA\Common\10 Report\Reconciliation_Report\(A) CIMB BS v CIMB MR\</v>
      </c>
      <c r="C14" s="24" t="s">
        <v>157</v>
      </c>
    </row>
    <row r="15" spans="1:3" x14ac:dyDescent="0.35">
      <c r="A15" s="23" t="s">
        <v>133</v>
      </c>
      <c r="B15" s="24" t="str">
        <f>MainConfig!D8&amp;B2&amp;"\"</f>
        <v>Temp\Match BS v MR CIMB\</v>
      </c>
      <c r="C15" s="26" t="s">
        <v>143</v>
      </c>
    </row>
    <row r="16" spans="1:3" x14ac:dyDescent="0.35">
      <c r="A16" s="13"/>
    </row>
    <row r="17" spans="1:1" x14ac:dyDescent="0.35">
      <c r="A17" s="13"/>
    </row>
    <row r="18" spans="1:1" x14ac:dyDescent="0.35">
      <c r="A18" s="12"/>
    </row>
    <row r="19" spans="1:1" x14ac:dyDescent="0.35">
      <c r="A19" s="14"/>
    </row>
    <row r="20" spans="1:1" x14ac:dyDescent="0.35">
      <c r="A20" s="12"/>
    </row>
    <row r="21" spans="1:1" x14ac:dyDescent="0.35">
      <c r="A21" s="13"/>
    </row>
    <row r="22" spans="1:1" x14ac:dyDescent="0.35">
      <c r="A22" s="12"/>
    </row>
    <row r="23" spans="1:1" x14ac:dyDescent="0.35">
      <c r="A23" s="14"/>
    </row>
    <row r="24" spans="1:1" x14ac:dyDescent="0.35">
      <c r="A24" s="15"/>
    </row>
    <row r="25" spans="1:1" x14ac:dyDescent="0.35">
      <c r="A25" s="13"/>
    </row>
    <row r="26" spans="1:1" x14ac:dyDescent="0.35">
      <c r="A26" s="14"/>
    </row>
    <row r="27" spans="1:1" x14ac:dyDescent="0.35">
      <c r="A27" s="13"/>
    </row>
    <row r="28" spans="1:1" x14ac:dyDescent="0.35">
      <c r="A28" s="13"/>
    </row>
    <row r="29" spans="1:1" x14ac:dyDescent="0.35">
      <c r="A29" s="13"/>
    </row>
    <row r="30" spans="1:1" x14ac:dyDescent="0.35">
      <c r="A30" s="13"/>
    </row>
    <row r="31" spans="1:1" x14ac:dyDescent="0.35">
      <c r="A31" s="12"/>
    </row>
    <row r="32" spans="1:1" x14ac:dyDescent="0.35">
      <c r="A32" s="14"/>
    </row>
    <row r="33" spans="1:1" x14ac:dyDescent="0.35">
      <c r="A33" s="18"/>
    </row>
    <row r="34" spans="1:1" x14ac:dyDescent="0.35">
      <c r="A34" s="12"/>
    </row>
    <row r="35" spans="1:1" x14ac:dyDescent="0.35">
      <c r="A35" s="12"/>
    </row>
    <row r="36" spans="1:1" x14ac:dyDescent="0.35">
      <c r="A36" s="13"/>
    </row>
    <row r="37" spans="1:1" x14ac:dyDescent="0.35">
      <c r="A37" s="12"/>
    </row>
    <row r="38" spans="1:1" x14ac:dyDescent="0.35">
      <c r="A38" s="13"/>
    </row>
    <row r="39" spans="1:1" x14ac:dyDescent="0.35">
      <c r="A39" s="13"/>
    </row>
    <row r="40" spans="1:1" x14ac:dyDescent="0.35">
      <c r="A40" s="16"/>
    </row>
    <row r="41" spans="1:1" x14ac:dyDescent="0.35">
      <c r="A41" s="13"/>
    </row>
    <row r="42" spans="1:1" x14ac:dyDescent="0.35">
      <c r="A42" s="12"/>
    </row>
    <row r="43" spans="1:1" x14ac:dyDescent="0.35">
      <c r="A43" s="13"/>
    </row>
    <row r="44" spans="1:1" x14ac:dyDescent="0.35">
      <c r="A44" s="13"/>
    </row>
    <row r="45" spans="1:1" x14ac:dyDescent="0.35">
      <c r="A45" s="17"/>
    </row>
    <row r="46" spans="1:1" x14ac:dyDescent="0.35">
      <c r="A46" s="14"/>
    </row>
    <row r="47" spans="1:1" x14ac:dyDescent="0.35">
      <c r="A47" s="13"/>
    </row>
    <row r="48" spans="1:1" x14ac:dyDescent="0.35">
      <c r="A48" s="13"/>
    </row>
    <row r="49" spans="1:1" x14ac:dyDescent="0.35">
      <c r="A49" s="13"/>
    </row>
    <row r="50" spans="1:1" x14ac:dyDescent="0.35">
      <c r="A50" s="13"/>
    </row>
    <row r="51" spans="1:1" x14ac:dyDescent="0.35">
      <c r="A51" s="19"/>
    </row>
    <row r="52" spans="1:1" x14ac:dyDescent="0.35">
      <c r="A52" s="19"/>
    </row>
    <row r="53" spans="1:1" x14ac:dyDescent="0.35">
      <c r="A53" s="19"/>
    </row>
    <row r="350" spans="4:4" x14ac:dyDescent="0.35">
      <c r="D350" s="1"/>
    </row>
    <row r="368" spans="4:4" x14ac:dyDescent="0.35">
      <c r="D368" s="1"/>
    </row>
  </sheetData>
  <customSheetViews>
    <customSheetView guid="{EF469662-8F23-4A6D-8F8C-3B5342ABC45D}" state="hidden">
      <selection activeCell="B9" sqref="B9"/>
      <pageMargins left="0.7" right="0.7" top="0.75" bottom="0.75" header="0.3" footer="0.3"/>
    </customSheetView>
  </customSheetViews>
  <conditionalFormatting sqref="A1">
    <cfRule type="duplicateValues" dxfId="0" priority="1"/>
  </conditionalFormatting>
  <hyperlinks>
    <hyperlink ref="B8" r:id="rId1" display="robot2@rwgenting.com" xr:uid="{869CC94B-3C04-42EE-9AB7-C82DFF574A7D}"/>
    <hyperlink ref="B9" r:id="rId2" display="robot2@rwgenting.com" xr:uid="{1BA73E27-49A6-4F14-8A0A-F9209B058881}"/>
    <hyperlink ref="B10" r:id="rId3" xr:uid="{9B9CADA2-E909-4E78-B262-5B9F99F7792F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60B00-2ACF-4577-873B-495ACA23897D}">
  <dimension ref="A1:C15"/>
  <sheetViews>
    <sheetView workbookViewId="0">
      <selection activeCell="B18" sqref="B18"/>
    </sheetView>
  </sheetViews>
  <sheetFormatPr defaultRowHeight="14.5" x14ac:dyDescent="0.35"/>
  <cols>
    <col min="1" max="1" width="22.453125" bestFit="1" customWidth="1"/>
    <col min="2" max="2" width="129.26953125" bestFit="1" customWidth="1"/>
    <col min="3" max="3" width="28.26953125" bestFit="1" customWidth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 s="24" t="s">
        <v>62</v>
      </c>
      <c r="B2" s="24" t="s">
        <v>129</v>
      </c>
      <c r="C2" s="24" t="s">
        <v>63</v>
      </c>
    </row>
    <row r="3" spans="1:3" x14ac:dyDescent="0.35">
      <c r="A3" s="24" t="s">
        <v>7</v>
      </c>
      <c r="B3" s="27" t="s">
        <v>3</v>
      </c>
      <c r="C3" s="24" t="s">
        <v>18</v>
      </c>
    </row>
    <row r="4" spans="1:3" x14ac:dyDescent="0.35">
      <c r="A4" s="24" t="s">
        <v>8</v>
      </c>
      <c r="B4" s="25" t="s">
        <v>4</v>
      </c>
      <c r="C4" s="24" t="s">
        <v>17</v>
      </c>
    </row>
    <row r="5" spans="1:3" x14ac:dyDescent="0.35">
      <c r="A5" s="24" t="s">
        <v>9</v>
      </c>
      <c r="B5" s="25" t="s">
        <v>5</v>
      </c>
      <c r="C5" s="24" t="s">
        <v>16</v>
      </c>
    </row>
    <row r="6" spans="1:3" x14ac:dyDescent="0.35">
      <c r="A6" s="24" t="s">
        <v>11</v>
      </c>
      <c r="B6" s="41">
        <v>10000</v>
      </c>
      <c r="C6" s="24" t="s">
        <v>14</v>
      </c>
    </row>
    <row r="7" spans="1:3" x14ac:dyDescent="0.35">
      <c r="A7" s="24" t="s">
        <v>10</v>
      </c>
      <c r="B7" s="41">
        <v>5000</v>
      </c>
      <c r="C7" s="24" t="s">
        <v>15</v>
      </c>
    </row>
    <row r="8" spans="1:3" x14ac:dyDescent="0.35">
      <c r="A8" s="24" t="s">
        <v>12</v>
      </c>
      <c r="B8" s="41">
        <v>1000</v>
      </c>
      <c r="C8" s="24" t="s">
        <v>13</v>
      </c>
    </row>
    <row r="9" spans="1:3" x14ac:dyDescent="0.35">
      <c r="A9" s="26" t="s">
        <v>74</v>
      </c>
      <c r="B9" s="41">
        <v>3</v>
      </c>
      <c r="C9" s="26" t="s">
        <v>130</v>
      </c>
    </row>
    <row r="10" spans="1:3" x14ac:dyDescent="0.35">
      <c r="A10" s="42" t="s">
        <v>131</v>
      </c>
      <c r="B10" s="24" t="str">
        <f>MainConfig!D7</f>
        <v>\\egwgwgfs\RWBFinance$\~FINANCE USERS\RPA\Common\30 Logs\</v>
      </c>
      <c r="C10" s="26" t="s">
        <v>132</v>
      </c>
    </row>
    <row r="11" spans="1:3" x14ac:dyDescent="0.35">
      <c r="A11" s="23" t="s">
        <v>133</v>
      </c>
      <c r="B11" s="24" t="str">
        <f>MainConfig!D8&amp;B2&amp;"\"</f>
        <v>Temp\Send EOD Report\</v>
      </c>
      <c r="C11" s="26" t="s">
        <v>134</v>
      </c>
    </row>
    <row r="12" spans="1:3" x14ac:dyDescent="0.35">
      <c r="A12" s="24" t="s">
        <v>105</v>
      </c>
      <c r="B12" s="11" t="s">
        <v>94</v>
      </c>
      <c r="C12" s="26" t="s">
        <v>135</v>
      </c>
    </row>
    <row r="13" spans="1:3" x14ac:dyDescent="0.35">
      <c r="A13" t="s">
        <v>100</v>
      </c>
      <c r="B13" t="s">
        <v>170</v>
      </c>
    </row>
    <row r="14" spans="1:3" x14ac:dyDescent="0.35">
      <c r="A14" t="s">
        <v>308</v>
      </c>
      <c r="B14" t="str">
        <f>MainConfig!D5&amp;"Daily Status Tracker\Daily Status Template\Daily Report Template.xlsx"</f>
        <v>\\egwgwgfs\RWBFinance$\~FINANCE USERS\RPA\Common\10 Report\Daily Status Tracker\Daily Status Template\Daily Report Template.xlsx</v>
      </c>
      <c r="C14" t="s">
        <v>311</v>
      </c>
    </row>
    <row r="15" spans="1:3" x14ac:dyDescent="0.35">
      <c r="A15" t="s">
        <v>309</v>
      </c>
      <c r="B15" t="str">
        <f>MainConfig!D5&amp;"Daily Status Tracker\{1}"</f>
        <v>\\egwgwgfs\RWBFinance$\~FINANCE USERS\RPA\Common\10 Report\Daily Status Tracker\{1}</v>
      </c>
      <c r="C15" t="s">
        <v>310</v>
      </c>
    </row>
  </sheetData>
  <customSheetViews>
    <customSheetView guid="{EF469662-8F23-4A6D-8F8C-3B5342ABC45D}" state="hidden">
      <selection activeCell="B22" sqref="B2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A782-6B6D-432E-AF48-07DA7D321647}">
  <sheetPr codeName="Sheet3"/>
  <dimension ref="A1:C14"/>
  <sheetViews>
    <sheetView workbookViewId="0">
      <selection activeCell="B25" sqref="B25"/>
    </sheetView>
  </sheetViews>
  <sheetFormatPr defaultRowHeight="14.5" x14ac:dyDescent="0.35"/>
  <cols>
    <col min="1" max="1" width="19.26953125" bestFit="1" customWidth="1"/>
    <col min="2" max="2" width="76.26953125" style="10" bestFit="1" customWidth="1"/>
    <col min="3" max="3" width="47.26953125" bestFit="1" customWidth="1"/>
  </cols>
  <sheetData>
    <row r="1" spans="1:3" x14ac:dyDescent="0.35">
      <c r="A1" s="2" t="s">
        <v>0</v>
      </c>
      <c r="B1" s="6" t="s">
        <v>1</v>
      </c>
      <c r="C1" s="2" t="s">
        <v>2</v>
      </c>
    </row>
    <row r="2" spans="1:3" x14ac:dyDescent="0.35">
      <c r="A2" s="3" t="s">
        <v>7</v>
      </c>
      <c r="B2" s="7" t="s">
        <v>3</v>
      </c>
      <c r="C2" s="3" t="s">
        <v>18</v>
      </c>
    </row>
    <row r="3" spans="1:3" x14ac:dyDescent="0.35">
      <c r="A3" s="3" t="s">
        <v>8</v>
      </c>
      <c r="B3" s="8" t="s">
        <v>4</v>
      </c>
      <c r="C3" s="3" t="s">
        <v>17</v>
      </c>
    </row>
    <row r="4" spans="1:3" x14ac:dyDescent="0.35">
      <c r="A4" s="3" t="s">
        <v>9</v>
      </c>
      <c r="B4" s="8" t="s">
        <v>5</v>
      </c>
      <c r="C4" s="3" t="s">
        <v>16</v>
      </c>
    </row>
    <row r="5" spans="1:3" x14ac:dyDescent="0.35">
      <c r="A5" s="3" t="s">
        <v>11</v>
      </c>
      <c r="B5" s="9">
        <v>10000</v>
      </c>
      <c r="C5" s="3" t="s">
        <v>14</v>
      </c>
    </row>
    <row r="6" spans="1:3" x14ac:dyDescent="0.35">
      <c r="A6" s="3" t="s">
        <v>10</v>
      </c>
      <c r="B6" s="9">
        <v>5000</v>
      </c>
      <c r="C6" s="3" t="s">
        <v>15</v>
      </c>
    </row>
    <row r="7" spans="1:3" x14ac:dyDescent="0.35">
      <c r="A7" s="3" t="s">
        <v>12</v>
      </c>
      <c r="B7" s="9">
        <v>1000</v>
      </c>
      <c r="C7" s="3" t="s">
        <v>13</v>
      </c>
    </row>
    <row r="8" spans="1:3" x14ac:dyDescent="0.35">
      <c r="A8" s="3" t="s">
        <v>22</v>
      </c>
      <c r="B8" s="9" t="s">
        <v>19</v>
      </c>
      <c r="C8" s="3" t="s">
        <v>20</v>
      </c>
    </row>
    <row r="9" spans="1:3" x14ac:dyDescent="0.35">
      <c r="A9" s="3" t="s">
        <v>23</v>
      </c>
      <c r="B9" s="9" t="s">
        <v>6</v>
      </c>
      <c r="C9" s="3" t="s">
        <v>21</v>
      </c>
    </row>
    <row r="10" spans="1:3" x14ac:dyDescent="0.35">
      <c r="A10" s="4" t="s">
        <v>40</v>
      </c>
      <c r="B10" s="9" t="s">
        <v>42</v>
      </c>
      <c r="C10" s="4" t="s">
        <v>41</v>
      </c>
    </row>
    <row r="11" spans="1:3" x14ac:dyDescent="0.35">
      <c r="A11" s="4" t="s">
        <v>43</v>
      </c>
      <c r="B11" s="9">
        <v>888</v>
      </c>
      <c r="C11" s="4" t="s">
        <v>44</v>
      </c>
    </row>
    <row r="12" spans="1:3" x14ac:dyDescent="0.35">
      <c r="A12" s="5" t="s">
        <v>49</v>
      </c>
      <c r="B12" s="10" t="s">
        <v>50</v>
      </c>
      <c r="C12" s="5" t="s">
        <v>51</v>
      </c>
    </row>
    <row r="13" spans="1:3" s="31" customFormat="1" ht="29" x14ac:dyDescent="0.35">
      <c r="A13" s="30" t="s">
        <v>75</v>
      </c>
      <c r="B13" s="32" t="str">
        <f>MainConfig!D5&amp;"SAP\Analysis Files\"</f>
        <v>\\egwgwgfs\RWBFinance$\~FINANCE USERS\RPA\Common\10 Report\SAP\Analysis Files\</v>
      </c>
      <c r="C13" s="33" t="s">
        <v>78</v>
      </c>
    </row>
    <row r="14" spans="1:3" s="31" customFormat="1" ht="29" x14ac:dyDescent="0.35">
      <c r="A14" s="30" t="s">
        <v>76</v>
      </c>
      <c r="B14" s="32" t="str">
        <f>MainConfig!D10&amp;"SAP\SAP Config.xlsx"</f>
        <v>\\egwgwgfs\RWBFinance$\~FINANCE USERS\RPA\Common\ZZ Config\SAP\SAP Config.xlsx</v>
      </c>
      <c r="C14" s="33" t="s">
        <v>77</v>
      </c>
    </row>
  </sheetData>
  <customSheetViews>
    <customSheetView guid="{EF469662-8F23-4A6D-8F8C-3B5342ABC45D}" state="hidden">
      <selection activeCell="B25" sqref="B2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8FF36-8F95-4E13-8167-D26ED6BE3E54}">
  <dimension ref="A1:D31"/>
  <sheetViews>
    <sheetView tabSelected="1" topLeftCell="A7" zoomScale="85" zoomScaleNormal="85" workbookViewId="0">
      <selection activeCell="B10" sqref="B10"/>
    </sheetView>
  </sheetViews>
  <sheetFormatPr defaultColWidth="9.26953125" defaultRowHeight="14.5" x14ac:dyDescent="0.35"/>
  <cols>
    <col min="1" max="1" width="28.453125" style="40" bestFit="1" customWidth="1"/>
    <col min="2" max="2" width="115.7265625" style="40" bestFit="1" customWidth="1"/>
    <col min="3" max="3" width="63.26953125" style="40" bestFit="1" customWidth="1"/>
    <col min="4" max="16384" width="9.26953125" style="40"/>
  </cols>
  <sheetData>
    <row r="1" spans="1:4" x14ac:dyDescent="0.35">
      <c r="A1" s="49" t="s">
        <v>0</v>
      </c>
      <c r="B1" s="49" t="s">
        <v>1</v>
      </c>
      <c r="C1" s="49" t="s">
        <v>2</v>
      </c>
    </row>
    <row r="2" spans="1:4" x14ac:dyDescent="0.35">
      <c r="A2" s="40" t="s">
        <v>7</v>
      </c>
      <c r="B2" s="60" t="s">
        <v>3</v>
      </c>
      <c r="C2" s="40" t="s">
        <v>18</v>
      </c>
    </row>
    <row r="3" spans="1:4" x14ac:dyDescent="0.35">
      <c r="A3" s="40" t="s">
        <v>8</v>
      </c>
      <c r="B3" s="61" t="s">
        <v>4</v>
      </c>
      <c r="C3" s="40" t="s">
        <v>17</v>
      </c>
    </row>
    <row r="4" spans="1:4" x14ac:dyDescent="0.35">
      <c r="A4" s="40" t="s">
        <v>9</v>
      </c>
      <c r="B4" s="61" t="s">
        <v>5</v>
      </c>
      <c r="C4" s="40" t="s">
        <v>16</v>
      </c>
    </row>
    <row r="5" spans="1:4" x14ac:dyDescent="0.35">
      <c r="A5" s="40" t="s">
        <v>11</v>
      </c>
      <c r="B5" s="40">
        <v>10000</v>
      </c>
      <c r="C5" s="40" t="s">
        <v>14</v>
      </c>
    </row>
    <row r="6" spans="1:4" x14ac:dyDescent="0.35">
      <c r="A6" s="40" t="s">
        <v>10</v>
      </c>
      <c r="B6" s="40">
        <v>5000</v>
      </c>
      <c r="C6" s="40" t="s">
        <v>15</v>
      </c>
    </row>
    <row r="7" spans="1:4" x14ac:dyDescent="0.35">
      <c r="A7" s="40" t="s">
        <v>12</v>
      </c>
      <c r="B7" s="40">
        <v>3000</v>
      </c>
      <c r="C7" s="40" t="s">
        <v>13</v>
      </c>
    </row>
    <row r="8" spans="1:4" ht="29" x14ac:dyDescent="0.35">
      <c r="A8" s="40" t="s">
        <v>108</v>
      </c>
      <c r="B8" s="40">
        <v>3</v>
      </c>
      <c r="C8" s="62" t="s">
        <v>246</v>
      </c>
    </row>
    <row r="9" spans="1:4" x14ac:dyDescent="0.35">
      <c r="A9" s="40" t="s">
        <v>109</v>
      </c>
      <c r="B9" s="63" t="s">
        <v>336</v>
      </c>
      <c r="C9" s="40" t="s">
        <v>247</v>
      </c>
    </row>
    <row r="10" spans="1:4" x14ac:dyDescent="0.35">
      <c r="A10" s="40" t="s">
        <v>208</v>
      </c>
      <c r="B10" s="40" t="s">
        <v>209</v>
      </c>
      <c r="C10" s="40" t="s">
        <v>210</v>
      </c>
    </row>
    <row r="11" spans="1:4" x14ac:dyDescent="0.35">
      <c r="A11" s="40" t="s">
        <v>211</v>
      </c>
      <c r="B11" s="40" t="s">
        <v>212</v>
      </c>
      <c r="C11" s="40" t="s">
        <v>213</v>
      </c>
    </row>
    <row r="12" spans="1:4" x14ac:dyDescent="0.35">
      <c r="A12" s="40" t="s">
        <v>214</v>
      </c>
      <c r="B12" s="40" t="s">
        <v>215</v>
      </c>
      <c r="C12" s="40" t="s">
        <v>216</v>
      </c>
    </row>
    <row r="13" spans="1:4" x14ac:dyDescent="0.35">
      <c r="A13" s="40" t="s">
        <v>217</v>
      </c>
      <c r="B13" s="40" t="s">
        <v>294</v>
      </c>
      <c r="C13" s="40" t="s">
        <v>218</v>
      </c>
    </row>
    <row r="14" spans="1:4" x14ac:dyDescent="0.35">
      <c r="A14" s="40" t="s">
        <v>317</v>
      </c>
      <c r="B14" s="40" t="s">
        <v>329</v>
      </c>
      <c r="C14" s="40" t="s">
        <v>220</v>
      </c>
      <c r="D14" s="40" t="str">
        <f>MainConfig!D5&amp;"Temp_Original_MR_TnG\"</f>
        <v>\\egwgwgfs\RWBFinance$\~FINANCE USERS\RPA\Common\10 Report\Temp_Original_MR_TnG\</v>
      </c>
    </row>
    <row r="15" spans="1:4" x14ac:dyDescent="0.35">
      <c r="A15" s="40" t="s">
        <v>322</v>
      </c>
      <c r="B15" s="40" t="s">
        <v>330</v>
      </c>
    </row>
    <row r="16" spans="1:4" x14ac:dyDescent="0.35">
      <c r="A16" s="40" t="s">
        <v>315</v>
      </c>
      <c r="B16" s="40" t="s">
        <v>331</v>
      </c>
      <c r="C16" s="40" t="s">
        <v>222</v>
      </c>
      <c r="D16" s="40" t="str">
        <f>MainConfig!D5&amp;"Temp_Original_MR_Alipay\"</f>
        <v>\\egwgwgfs\RWBFinance$\~FINANCE USERS\RPA\Common\10 Report\Temp_Original_MR_Alipay\</v>
      </c>
    </row>
    <row r="17" spans="1:4" x14ac:dyDescent="0.35">
      <c r="A17" s="40" t="s">
        <v>314</v>
      </c>
      <c r="B17" s="40" t="s">
        <v>332</v>
      </c>
      <c r="C17" s="40" t="s">
        <v>224</v>
      </c>
      <c r="D17" s="40" t="str">
        <f>MainConfig!D5&amp;"Temp_Original_MR_WeChatPay\"</f>
        <v>\\egwgwgfs\RWBFinance$\~FINANCE USERS\RPA\Common\10 Report\Temp_Original_MR_WeChatPay\</v>
      </c>
    </row>
    <row r="18" spans="1:4" x14ac:dyDescent="0.35">
      <c r="A18" s="40" t="s">
        <v>62</v>
      </c>
      <c r="B18" s="40" t="s">
        <v>316</v>
      </c>
      <c r="C18" s="40" t="s">
        <v>63</v>
      </c>
      <c r="D18" s="40" t="s">
        <v>231</v>
      </c>
    </row>
    <row r="19" spans="1:4" x14ac:dyDescent="0.35">
      <c r="A19" s="40" t="s">
        <v>232</v>
      </c>
      <c r="B19" s="40" t="s">
        <v>313</v>
      </c>
      <c r="C19" s="40" t="s">
        <v>233</v>
      </c>
      <c r="D19" s="40" t="str">
        <f>MainConfig!D8&amp;"Retrieve MR Alipay_TnG\"</f>
        <v>Temp\Retrieve MR Alipay_TnG\</v>
      </c>
    </row>
    <row r="20" spans="1:4" x14ac:dyDescent="0.35">
      <c r="A20" s="40" t="s">
        <v>234</v>
      </c>
      <c r="B20" s="40" t="s">
        <v>313</v>
      </c>
      <c r="C20" s="40" t="s">
        <v>249</v>
      </c>
      <c r="D20" s="40" t="s">
        <v>235</v>
      </c>
    </row>
    <row r="21" spans="1:4" x14ac:dyDescent="0.35">
      <c r="A21" s="40" t="s">
        <v>236</v>
      </c>
      <c r="B21" s="40" t="s">
        <v>313</v>
      </c>
      <c r="C21" s="40" t="s">
        <v>250</v>
      </c>
      <c r="D21" s="40" t="s">
        <v>237</v>
      </c>
    </row>
    <row r="22" spans="1:4" x14ac:dyDescent="0.35">
      <c r="A22" s="40" t="s">
        <v>238</v>
      </c>
      <c r="B22" s="40" t="s">
        <v>313</v>
      </c>
      <c r="C22" s="40" t="s">
        <v>251</v>
      </c>
      <c r="D22" s="40" t="s">
        <v>239</v>
      </c>
    </row>
    <row r="23" spans="1:4" x14ac:dyDescent="0.35">
      <c r="A23" s="40" t="s">
        <v>240</v>
      </c>
      <c r="B23" s="40" t="s">
        <v>313</v>
      </c>
      <c r="C23" s="40" t="s">
        <v>252</v>
      </c>
      <c r="D23" s="40" t="s">
        <v>241</v>
      </c>
    </row>
    <row r="24" spans="1:4" x14ac:dyDescent="0.35">
      <c r="A24" s="40" t="s">
        <v>242</v>
      </c>
      <c r="B24" s="40" t="s">
        <v>313</v>
      </c>
      <c r="C24" s="40" t="s">
        <v>243</v>
      </c>
      <c r="D24" s="11" t="s">
        <v>179</v>
      </c>
    </row>
    <row r="25" spans="1:4" x14ac:dyDescent="0.35">
      <c r="A25" s="40" t="s">
        <v>244</v>
      </c>
      <c r="B25" s="40" t="s">
        <v>313</v>
      </c>
      <c r="C25" s="40" t="s">
        <v>245</v>
      </c>
      <c r="D25" s="11" t="s">
        <v>248</v>
      </c>
    </row>
    <row r="26" spans="1:4" x14ac:dyDescent="0.35">
      <c r="A26" s="40" t="s">
        <v>321</v>
      </c>
      <c r="B26" s="11" t="s">
        <v>323</v>
      </c>
      <c r="C26" s="40" t="s">
        <v>318</v>
      </c>
      <c r="D26" s="40" t="str">
        <f>MainConfig!D5&amp;"Original_MR\Original_MR_Alipay\"</f>
        <v>\\egwgwgfs\RWBFinance$\~FINANCE USERS\RPA\Common\10 Report\Original_MR\Original_MR_Alipay\</v>
      </c>
    </row>
    <row r="27" spans="1:4" x14ac:dyDescent="0.35">
      <c r="A27" s="40" t="s">
        <v>320</v>
      </c>
      <c r="B27" s="11" t="s">
        <v>327</v>
      </c>
      <c r="C27" s="40" t="s">
        <v>299</v>
      </c>
    </row>
    <row r="28" spans="1:4" x14ac:dyDescent="0.35">
      <c r="A28" s="40" t="s">
        <v>319</v>
      </c>
      <c r="B28" s="11" t="s">
        <v>328</v>
      </c>
      <c r="C28" s="40" t="s">
        <v>301</v>
      </c>
    </row>
    <row r="29" spans="1:4" x14ac:dyDescent="0.35">
      <c r="A29" s="40" t="s">
        <v>324</v>
      </c>
      <c r="B29" s="11" t="s">
        <v>333</v>
      </c>
    </row>
    <row r="30" spans="1:4" x14ac:dyDescent="0.35">
      <c r="A30" s="40" t="s">
        <v>325</v>
      </c>
      <c r="B30" s="11" t="s">
        <v>334</v>
      </c>
    </row>
    <row r="31" spans="1:4" x14ac:dyDescent="0.35">
      <c r="A31" s="40" t="s">
        <v>326</v>
      </c>
      <c r="B31" s="11" t="s">
        <v>335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91250-4D3B-44D3-B581-0B25596C39DE}">
  <dimension ref="A1:C17"/>
  <sheetViews>
    <sheetView workbookViewId="0">
      <selection activeCell="B16" sqref="B16"/>
    </sheetView>
  </sheetViews>
  <sheetFormatPr defaultRowHeight="14.5" x14ac:dyDescent="0.35"/>
  <cols>
    <col min="1" max="1" width="24.7265625" bestFit="1" customWidth="1"/>
    <col min="2" max="2" width="91.26953125" bestFit="1" customWidth="1"/>
    <col min="3" max="3" width="35" bestFit="1" customWidth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 s="24" t="s">
        <v>62</v>
      </c>
      <c r="B2" s="24" t="s">
        <v>144</v>
      </c>
      <c r="C2" s="24" t="s">
        <v>63</v>
      </c>
    </row>
    <row r="3" spans="1:3" x14ac:dyDescent="0.35">
      <c r="A3" s="24" t="s">
        <v>7</v>
      </c>
      <c r="B3" s="27" t="s">
        <v>3</v>
      </c>
      <c r="C3" s="24" t="s">
        <v>18</v>
      </c>
    </row>
    <row r="4" spans="1:3" x14ac:dyDescent="0.35">
      <c r="A4" s="24" t="s">
        <v>8</v>
      </c>
      <c r="B4" s="25" t="s">
        <v>4</v>
      </c>
      <c r="C4" s="24" t="s">
        <v>17</v>
      </c>
    </row>
    <row r="5" spans="1:3" x14ac:dyDescent="0.35">
      <c r="A5" s="24" t="s">
        <v>9</v>
      </c>
      <c r="B5" s="25" t="s">
        <v>5</v>
      </c>
      <c r="C5" s="24" t="s">
        <v>16</v>
      </c>
    </row>
    <row r="6" spans="1:3" x14ac:dyDescent="0.35">
      <c r="A6" s="24" t="s">
        <v>11</v>
      </c>
      <c r="B6" s="41">
        <v>10000</v>
      </c>
      <c r="C6" s="24" t="s">
        <v>14</v>
      </c>
    </row>
    <row r="7" spans="1:3" x14ac:dyDescent="0.35">
      <c r="A7" s="24" t="s">
        <v>10</v>
      </c>
      <c r="B7" s="41">
        <v>5000</v>
      </c>
      <c r="C7" s="24" t="s">
        <v>15</v>
      </c>
    </row>
    <row r="8" spans="1:3" x14ac:dyDescent="0.35">
      <c r="A8" s="24" t="s">
        <v>12</v>
      </c>
      <c r="B8" s="41">
        <v>1000</v>
      </c>
      <c r="C8" s="24" t="s">
        <v>13</v>
      </c>
    </row>
    <row r="9" spans="1:3" x14ac:dyDescent="0.35">
      <c r="A9" s="26" t="s">
        <v>74</v>
      </c>
      <c r="B9" s="41">
        <f>MainConfig!D14</f>
        <v>2</v>
      </c>
      <c r="C9" s="26" t="s">
        <v>130</v>
      </c>
    </row>
    <row r="10" spans="1:3" x14ac:dyDescent="0.35">
      <c r="A10" s="43" t="s">
        <v>105</v>
      </c>
      <c r="B10" s="11" t="s">
        <v>177</v>
      </c>
      <c r="C10" s="43" t="s">
        <v>107</v>
      </c>
    </row>
    <row r="11" spans="1:3" x14ac:dyDescent="0.35">
      <c r="A11" s="24" t="s">
        <v>142</v>
      </c>
      <c r="B11" s="35" t="s">
        <v>145</v>
      </c>
      <c r="C11" s="24" t="s">
        <v>146</v>
      </c>
    </row>
    <row r="12" spans="1:3" x14ac:dyDescent="0.35">
      <c r="A12" s="42" t="s">
        <v>140</v>
      </c>
      <c r="B12" s="26" t="str">
        <f>MainConfig!D5&amp;"Original_MR\"</f>
        <v>\\egwgwgfs\RWBFinance$\~FINANCE USERS\RPA\Common\10 Report\Original_MR\</v>
      </c>
      <c r="C12" s="24" t="s">
        <v>141</v>
      </c>
    </row>
    <row r="13" spans="1:3" x14ac:dyDescent="0.35">
      <c r="A13" s="24" t="s">
        <v>147</v>
      </c>
      <c r="B13" s="24" t="s">
        <v>176</v>
      </c>
      <c r="C13" s="26" t="s">
        <v>148</v>
      </c>
    </row>
    <row r="14" spans="1:3" x14ac:dyDescent="0.35">
      <c r="A14" s="26" t="s">
        <v>149</v>
      </c>
      <c r="B14" s="26" t="str">
        <f>MainConfig!D4&amp;"70 Macro\PBB_Convert.xlsm"</f>
        <v>\\egwgwgfs\RWBFinance$\~FINANCE USERS\RPA\Common\70 Macro\PBB_Convert.xlsm</v>
      </c>
      <c r="C14" s="26" t="s">
        <v>150</v>
      </c>
    </row>
    <row r="15" spans="1:3" x14ac:dyDescent="0.35">
      <c r="A15" s="23" t="s">
        <v>133</v>
      </c>
      <c r="B15" s="24" t="str">
        <f>MainConfig!D4&amp;MainConfig!D8&amp;B2&amp;"\"</f>
        <v>\\egwgwgfs\RWBFinance$\~FINANCE USERS\RPA\Common\Temp\Download MR PBB\</v>
      </c>
      <c r="C15" s="26" t="s">
        <v>143</v>
      </c>
    </row>
    <row r="16" spans="1:3" x14ac:dyDescent="0.35">
      <c r="A16" s="26" t="s">
        <v>45</v>
      </c>
      <c r="B16" s="36">
        <f ca="1">MainConfig!B12</f>
        <v>44106</v>
      </c>
      <c r="C16" s="5" t="s">
        <v>178</v>
      </c>
    </row>
    <row r="17" spans="1:3" x14ac:dyDescent="0.35">
      <c r="A17" s="67" t="s">
        <v>286</v>
      </c>
      <c r="B17" s="67" t="str">
        <f>MainConfig!D5&amp;"Formatted_MR\Formatted_MR_PBB\"</f>
        <v>\\egwgwgfs\RWBFinance$\~FINANCE USERS\RPA\Common\10 Report\Formatted_MR\Formatted_MR_PBB\</v>
      </c>
      <c r="C17" s="68" t="s">
        <v>287</v>
      </c>
    </row>
  </sheetData>
  <customSheetViews>
    <customSheetView guid="{EF469662-8F23-4A6D-8F8C-3B5342ABC45D}">
      <selection activeCell="B20" sqref="B2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56F5-550C-4F9B-85C9-6A401A6CC324}">
  <dimension ref="A1:L16"/>
  <sheetViews>
    <sheetView workbookViewId="0">
      <selection activeCell="B16" sqref="B16"/>
    </sheetView>
  </sheetViews>
  <sheetFormatPr defaultRowHeight="14.5" x14ac:dyDescent="0.35"/>
  <cols>
    <col min="1" max="1" width="33.26953125" bestFit="1" customWidth="1"/>
    <col min="2" max="2" width="102.26953125" bestFit="1" customWidth="1"/>
    <col min="3" max="3" width="60.54296875" bestFit="1" customWidth="1"/>
  </cols>
  <sheetData>
    <row r="1" spans="1:12" x14ac:dyDescent="0.35">
      <c r="A1" s="2" t="s">
        <v>0</v>
      </c>
      <c r="B1" s="2" t="s">
        <v>1</v>
      </c>
      <c r="C1" s="2" t="s">
        <v>2</v>
      </c>
    </row>
    <row r="2" spans="1:12" x14ac:dyDescent="0.35">
      <c r="A2" s="29" t="s">
        <v>62</v>
      </c>
      <c r="B2" s="29" t="s">
        <v>91</v>
      </c>
      <c r="C2" s="29" t="s">
        <v>52</v>
      </c>
      <c r="D2" s="11"/>
      <c r="E2" s="11"/>
      <c r="F2" s="11"/>
      <c r="G2" s="11"/>
      <c r="H2" s="11"/>
      <c r="I2" s="11"/>
      <c r="J2" s="11"/>
      <c r="K2" s="11"/>
      <c r="L2" s="11"/>
    </row>
    <row r="3" spans="1:12" x14ac:dyDescent="0.35">
      <c r="A3" s="29" t="s">
        <v>102</v>
      </c>
      <c r="B3" s="29" t="s">
        <v>295</v>
      </c>
      <c r="C3" s="29" t="s">
        <v>88</v>
      </c>
      <c r="D3" s="11"/>
      <c r="E3" s="11"/>
      <c r="F3" s="11"/>
      <c r="G3" s="11"/>
      <c r="H3" s="11"/>
      <c r="I3" s="11"/>
      <c r="J3" s="11"/>
      <c r="K3" s="11"/>
      <c r="L3" s="11"/>
    </row>
    <row r="4" spans="1:12" x14ac:dyDescent="0.35">
      <c r="A4" s="29" t="s">
        <v>103</v>
      </c>
      <c r="B4" s="29" t="s">
        <v>92</v>
      </c>
      <c r="C4" s="29" t="s">
        <v>53</v>
      </c>
      <c r="D4" s="11"/>
      <c r="E4" s="11"/>
      <c r="F4" s="11"/>
      <c r="G4" s="11"/>
      <c r="H4" s="11"/>
      <c r="I4" s="11"/>
      <c r="J4" s="11"/>
      <c r="K4" s="11"/>
      <c r="L4" s="11"/>
    </row>
    <row r="5" spans="1:12" x14ac:dyDescent="0.35">
      <c r="A5" s="29" t="s">
        <v>93</v>
      </c>
      <c r="B5" s="29" t="s">
        <v>175</v>
      </c>
      <c r="C5" s="29" t="s">
        <v>54</v>
      </c>
      <c r="D5" s="11"/>
      <c r="E5" s="11"/>
      <c r="F5" s="11"/>
      <c r="G5" s="11"/>
      <c r="H5" s="11"/>
      <c r="I5" s="11"/>
      <c r="J5" s="11"/>
      <c r="K5" s="11"/>
      <c r="L5" s="11"/>
    </row>
    <row r="6" spans="1:12" x14ac:dyDescent="0.35">
      <c r="A6" s="26" t="s">
        <v>125</v>
      </c>
      <c r="B6" s="11" t="str">
        <f>MainConfig!D4&amp;"40 Screenshots\Download MR M2U\"</f>
        <v>\\egwgwgfs\RWBFinance$\~FINANCE USERS\RPA\Common\40 Screenshots\Download MR M2U\</v>
      </c>
      <c r="C6" s="26" t="s">
        <v>39</v>
      </c>
      <c r="D6" s="11"/>
      <c r="E6" s="11"/>
      <c r="F6" s="11"/>
      <c r="G6" s="11"/>
      <c r="H6" s="11"/>
      <c r="I6" s="11"/>
      <c r="J6" s="11"/>
      <c r="K6" s="11"/>
      <c r="L6" s="11"/>
    </row>
    <row r="7" spans="1:12" x14ac:dyDescent="0.35">
      <c r="A7" s="26" t="s">
        <v>126</v>
      </c>
      <c r="B7" s="26" t="str">
        <f>[1]MainConfig!$B$3&amp;"Original_MR\Original_MR_M2U\"</f>
        <v>\\egwgwgfs\RWBFinance$\~FINANCE USERS\RPA\Hospitality - GHR\10 Report\Original_MR\Original_MR_M2U\</v>
      </c>
      <c r="C7" s="26" t="s">
        <v>68</v>
      </c>
      <c r="D7" s="11"/>
      <c r="E7" s="11"/>
      <c r="F7" s="11"/>
      <c r="G7" s="11"/>
      <c r="H7" s="11"/>
      <c r="I7" s="11"/>
      <c r="J7" s="11"/>
      <c r="K7" s="11"/>
      <c r="L7" s="11"/>
    </row>
    <row r="8" spans="1:12" x14ac:dyDescent="0.35">
      <c r="A8" s="26" t="s">
        <v>127</v>
      </c>
      <c r="B8" s="26" t="str">
        <f>[6]MainConfig!$B$3&amp;"Original_MR\Original_MR_M2U\"</f>
        <v>\\egwgwgfs\RWBFinance$\~FINANCE USERS\RPA\Theme Park\Retail\10 Report\Original_MR\Original_MR_M2U\</v>
      </c>
      <c r="C8" s="26" t="s">
        <v>69</v>
      </c>
      <c r="D8" s="11"/>
      <c r="E8" s="11"/>
      <c r="F8" s="11"/>
      <c r="G8" s="11"/>
      <c r="H8" s="11"/>
      <c r="I8" s="11"/>
      <c r="J8" s="11"/>
      <c r="K8" s="11"/>
      <c r="L8" s="11"/>
    </row>
    <row r="9" spans="1:12" x14ac:dyDescent="0.35">
      <c r="A9" s="29" t="s">
        <v>7</v>
      </c>
      <c r="B9" s="55" t="s">
        <v>3</v>
      </c>
      <c r="C9" s="29" t="s">
        <v>55</v>
      </c>
      <c r="D9" s="11"/>
      <c r="E9" s="11"/>
      <c r="F9" s="11"/>
      <c r="G9" s="11"/>
      <c r="H9" s="11"/>
      <c r="I9" s="11"/>
      <c r="J9" s="11"/>
      <c r="K9" s="11"/>
      <c r="L9" s="11"/>
    </row>
    <row r="10" spans="1:12" x14ac:dyDescent="0.35">
      <c r="A10" s="29" t="s">
        <v>8</v>
      </c>
      <c r="B10" s="56" t="s">
        <v>4</v>
      </c>
      <c r="C10" s="29" t="s">
        <v>56</v>
      </c>
      <c r="D10" s="11"/>
      <c r="E10" s="11"/>
      <c r="F10" s="11"/>
      <c r="G10" s="11"/>
      <c r="H10" s="11"/>
      <c r="I10" s="11"/>
      <c r="J10" s="11"/>
      <c r="K10" s="11"/>
      <c r="L10" s="11"/>
    </row>
    <row r="11" spans="1:12" x14ac:dyDescent="0.35">
      <c r="A11" s="29" t="s">
        <v>9</v>
      </c>
      <c r="B11" s="56" t="s">
        <v>61</v>
      </c>
      <c r="C11" s="29" t="s">
        <v>57</v>
      </c>
      <c r="D11" s="11"/>
      <c r="E11" s="11"/>
      <c r="F11" s="11"/>
      <c r="G11" s="11"/>
      <c r="H11" s="11"/>
      <c r="I11" s="11"/>
      <c r="J11" s="11"/>
      <c r="K11" s="11"/>
      <c r="L11" s="11"/>
    </row>
    <row r="12" spans="1:12" x14ac:dyDescent="0.35">
      <c r="A12" s="29" t="s">
        <v>11</v>
      </c>
      <c r="B12" s="29">
        <v>60000</v>
      </c>
      <c r="C12" s="29" t="s">
        <v>58</v>
      </c>
      <c r="D12" s="11"/>
      <c r="E12" s="11"/>
      <c r="F12" s="11"/>
      <c r="G12" s="11"/>
      <c r="H12" s="11"/>
      <c r="I12" s="11"/>
      <c r="J12" s="11"/>
      <c r="K12" s="11"/>
      <c r="L12" s="11"/>
    </row>
    <row r="13" spans="1:12" x14ac:dyDescent="0.35">
      <c r="A13" s="29" t="s">
        <v>10</v>
      </c>
      <c r="B13" s="29">
        <v>15000</v>
      </c>
      <c r="C13" s="29" t="s">
        <v>59</v>
      </c>
      <c r="D13" s="11"/>
      <c r="E13" s="11"/>
      <c r="F13" s="11"/>
      <c r="G13" s="11"/>
      <c r="H13" s="11"/>
      <c r="I13" s="11"/>
      <c r="J13" s="11"/>
      <c r="K13" s="11"/>
      <c r="L13" s="11"/>
    </row>
    <row r="14" spans="1:12" x14ac:dyDescent="0.35">
      <c r="A14" s="29" t="s">
        <v>12</v>
      </c>
      <c r="B14" s="29">
        <v>5000</v>
      </c>
      <c r="C14" s="29" t="s">
        <v>60</v>
      </c>
      <c r="D14" s="11"/>
      <c r="E14" s="11"/>
      <c r="F14" s="11"/>
      <c r="G14" s="11"/>
      <c r="H14" s="11"/>
      <c r="I14" s="11"/>
      <c r="J14" s="11"/>
      <c r="K14" s="11"/>
      <c r="L14" s="11"/>
    </row>
    <row r="15" spans="1:12" x14ac:dyDescent="0.35">
      <c r="A15" s="26" t="s">
        <v>105</v>
      </c>
      <c r="B15" s="26" t="s">
        <v>179</v>
      </c>
      <c r="C15" s="26" t="s">
        <v>107</v>
      </c>
      <c r="E15" s="11"/>
      <c r="F15" s="11"/>
      <c r="G15" s="11"/>
      <c r="H15" s="11"/>
      <c r="I15" s="11"/>
      <c r="J15" s="11"/>
      <c r="K15" s="11"/>
      <c r="L15" s="11"/>
    </row>
    <row r="16" spans="1:12" x14ac:dyDescent="0.35">
      <c r="A16" s="69" t="s">
        <v>45</v>
      </c>
      <c r="B16" s="72">
        <f ca="1">MainConfig!B12</f>
        <v>44106</v>
      </c>
      <c r="C16" s="5" t="s">
        <v>178</v>
      </c>
    </row>
  </sheetData>
  <customSheetViews>
    <customSheetView guid="{EF469662-8F23-4A6D-8F8C-3B5342ABC45D}">
      <selection activeCell="B18" sqref="B18"/>
      <pageMargins left="0.7" right="0.7" top="0.75" bottom="0.75" header="0.3" footer="0.3"/>
    </customSheetView>
  </customSheetViews>
  <conditionalFormatting sqref="A1">
    <cfRule type="duplicateValues" dxfId="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7297A-8093-42C8-814F-6C301CE401E8}">
  <sheetPr codeName="Sheet8"/>
  <dimension ref="A1:C15"/>
  <sheetViews>
    <sheetView workbookViewId="0">
      <selection activeCell="B19" sqref="B19"/>
    </sheetView>
  </sheetViews>
  <sheetFormatPr defaultRowHeight="14.5" x14ac:dyDescent="0.35"/>
  <cols>
    <col min="1" max="1" width="29.453125" bestFit="1" customWidth="1"/>
    <col min="2" max="2" width="102.26953125" bestFit="1" customWidth="1"/>
    <col min="3" max="3" width="60.54296875" bestFit="1" customWidth="1"/>
  </cols>
  <sheetData>
    <row r="1" spans="1:3" x14ac:dyDescent="0.35">
      <c r="A1" s="73" t="s">
        <v>0</v>
      </c>
      <c r="B1" s="73" t="s">
        <v>1</v>
      </c>
      <c r="C1" s="73" t="s">
        <v>2</v>
      </c>
    </row>
    <row r="2" spans="1:3" x14ac:dyDescent="0.35">
      <c r="A2" s="75" t="s">
        <v>62</v>
      </c>
      <c r="B2" s="75" t="s">
        <v>87</v>
      </c>
      <c r="C2" s="75" t="s">
        <v>52</v>
      </c>
    </row>
    <row r="3" spans="1:3" x14ac:dyDescent="0.35">
      <c r="A3" s="75" t="s">
        <v>102</v>
      </c>
      <c r="B3" s="75" t="s">
        <v>296</v>
      </c>
      <c r="C3" s="75" t="s">
        <v>88</v>
      </c>
    </row>
    <row r="4" spans="1:3" x14ac:dyDescent="0.35">
      <c r="A4" s="74" t="s">
        <v>103</v>
      </c>
      <c r="B4" s="74" t="s">
        <v>89</v>
      </c>
      <c r="C4" s="74" t="s">
        <v>53</v>
      </c>
    </row>
    <row r="5" spans="1:3" x14ac:dyDescent="0.35">
      <c r="A5" s="74" t="s">
        <v>90</v>
      </c>
      <c r="B5" s="74" t="s">
        <v>176</v>
      </c>
      <c r="C5" s="74" t="s">
        <v>54</v>
      </c>
    </row>
    <row r="6" spans="1:3" x14ac:dyDescent="0.35">
      <c r="A6" s="74" t="s">
        <v>128</v>
      </c>
      <c r="B6" s="74" t="str">
        <f>MainConfig!D4&amp;"40 Screenshots\Download BS PBB\"</f>
        <v>\\egwgwgfs\RWBFinance$\~FINANCE USERS\RPA\Common\40 Screenshots\Download BS PBB\</v>
      </c>
      <c r="C6" s="74" t="s">
        <v>39</v>
      </c>
    </row>
    <row r="7" spans="1:3" x14ac:dyDescent="0.35">
      <c r="A7" s="74" t="s">
        <v>136</v>
      </c>
      <c r="B7" s="74" t="str">
        <f>MainConfig!D5&amp;"Original_BS\Original_BS_PBB\"</f>
        <v>\\egwgwgfs\RWBFinance$\~FINANCE USERS\RPA\Common\10 Report\Original_BS\Original_BS_PBB\</v>
      </c>
      <c r="C7" s="74" t="s">
        <v>137</v>
      </c>
    </row>
    <row r="8" spans="1:3" x14ac:dyDescent="0.35">
      <c r="A8" s="74" t="s">
        <v>7</v>
      </c>
      <c r="B8" s="76" t="s">
        <v>3</v>
      </c>
      <c r="C8" s="74" t="s">
        <v>55</v>
      </c>
    </row>
    <row r="9" spans="1:3" x14ac:dyDescent="0.35">
      <c r="A9" s="74" t="s">
        <v>8</v>
      </c>
      <c r="B9" s="77" t="s">
        <v>4</v>
      </c>
      <c r="C9" s="74" t="s">
        <v>56</v>
      </c>
    </row>
    <row r="10" spans="1:3" x14ac:dyDescent="0.35">
      <c r="A10" s="74" t="s">
        <v>9</v>
      </c>
      <c r="B10" s="77" t="s">
        <v>61</v>
      </c>
      <c r="C10" s="74" t="s">
        <v>57</v>
      </c>
    </row>
    <row r="11" spans="1:3" x14ac:dyDescent="0.35">
      <c r="A11" s="74" t="s">
        <v>11</v>
      </c>
      <c r="B11" s="74">
        <v>60000</v>
      </c>
      <c r="C11" s="74" t="s">
        <v>58</v>
      </c>
    </row>
    <row r="12" spans="1:3" x14ac:dyDescent="0.35">
      <c r="A12" s="74" t="s">
        <v>10</v>
      </c>
      <c r="B12" s="74">
        <v>15000</v>
      </c>
      <c r="C12" s="74" t="s">
        <v>59</v>
      </c>
    </row>
    <row r="13" spans="1:3" x14ac:dyDescent="0.35">
      <c r="A13" s="74" t="s">
        <v>12</v>
      </c>
      <c r="B13" s="74">
        <v>5000</v>
      </c>
      <c r="C13" s="74" t="s">
        <v>60</v>
      </c>
    </row>
    <row r="14" spans="1:3" x14ac:dyDescent="0.35">
      <c r="A14" s="74" t="s">
        <v>105</v>
      </c>
      <c r="B14" s="74" t="s">
        <v>179</v>
      </c>
      <c r="C14" s="74" t="s">
        <v>107</v>
      </c>
    </row>
    <row r="15" spans="1:3" s="80" customFormat="1" x14ac:dyDescent="0.35">
      <c r="A15" s="78" t="s">
        <v>45</v>
      </c>
      <c r="B15" s="79">
        <f ca="1">MainConfig!B12</f>
        <v>44106</v>
      </c>
      <c r="C15" s="78" t="s">
        <v>178</v>
      </c>
    </row>
  </sheetData>
  <customSheetViews>
    <customSheetView guid="{EF469662-8F23-4A6D-8F8C-3B5342ABC45D}">
      <selection activeCell="B14" sqref="B14"/>
      <pageMargins left="0.7" right="0.7" top="0.75" bottom="0.75" header="0.3" footer="0.3"/>
    </customSheetView>
  </customSheetViews>
  <conditionalFormatting sqref="A1">
    <cfRule type="duplicateValues" dxfId="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3DE6-2239-4B18-B559-6E5BC1CFA386}">
  <dimension ref="A1:C29"/>
  <sheetViews>
    <sheetView topLeftCell="A7" workbookViewId="0"/>
  </sheetViews>
  <sheetFormatPr defaultRowHeight="14.5" x14ac:dyDescent="0.35"/>
  <cols>
    <col min="1" max="1" width="41.26953125" bestFit="1" customWidth="1"/>
    <col min="2" max="2" width="108.26953125" bestFit="1" customWidth="1"/>
    <col min="3" max="3" width="60.54296875" bestFit="1" customWidth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 s="20" t="s">
        <v>62</v>
      </c>
      <c r="B2" s="20" t="s">
        <v>186</v>
      </c>
      <c r="C2" s="20" t="s">
        <v>52</v>
      </c>
    </row>
    <row r="3" spans="1:3" x14ac:dyDescent="0.35">
      <c r="A3" s="20" t="s">
        <v>102</v>
      </c>
      <c r="B3" s="20" t="s">
        <v>297</v>
      </c>
      <c r="C3" s="20" t="s">
        <v>88</v>
      </c>
    </row>
    <row r="4" spans="1:3" s="11" customFormat="1" x14ac:dyDescent="0.35">
      <c r="A4" s="29" t="s">
        <v>103</v>
      </c>
      <c r="B4" s="29" t="s">
        <v>187</v>
      </c>
      <c r="C4" s="29" t="s">
        <v>188</v>
      </c>
    </row>
    <row r="5" spans="1:3" s="11" customFormat="1" x14ac:dyDescent="0.35">
      <c r="A5" s="29" t="s">
        <v>189</v>
      </c>
      <c r="B5" s="29" t="s">
        <v>190</v>
      </c>
      <c r="C5" s="29" t="s">
        <v>54</v>
      </c>
    </row>
    <row r="6" spans="1:3" s="22" customFormat="1" x14ac:dyDescent="0.35">
      <c r="A6" s="21" t="s">
        <v>191</v>
      </c>
      <c r="B6" s="11" t="str">
        <f>MainConfig!D4&amp;"40 Screenshots\Download MR MBB\"</f>
        <v>\\egwgwgfs\RWBFinance$\~FINANCE USERS\RPA\Common\40 Screenshots\Download MR MBB\</v>
      </c>
      <c r="C6" s="21" t="s">
        <v>39</v>
      </c>
    </row>
    <row r="7" spans="1:3" s="57" customFormat="1" x14ac:dyDescent="0.35">
      <c r="A7" s="34" t="s">
        <v>192</v>
      </c>
      <c r="B7" s="34" t="str">
        <f>[10]MainConfig!$B$3&amp;"Original_MR\Original_MR_MBB\"</f>
        <v>\\egwgwgfs\RWBFinance$\~FINANCE USERS\RPA\Hospitality - GHR\10 Report\Original_MR\Original_MR_MBB\</v>
      </c>
      <c r="C7" s="34" t="s">
        <v>68</v>
      </c>
    </row>
    <row r="8" spans="1:3" s="57" customFormat="1" x14ac:dyDescent="0.35">
      <c r="A8" s="34" t="s">
        <v>193</v>
      </c>
      <c r="B8" s="34" t="str">
        <f>[11]MainConfig!$B$3&amp;"Original_MR\Original_MR_MBB\"</f>
        <v>\\egwgwgfs\RWBFinance$\~FINANCE USERS\RPA\Hospitality - RWK\10 Report\Original_MR\Original_MR_MBB\</v>
      </c>
      <c r="C8" s="34" t="s">
        <v>194</v>
      </c>
    </row>
    <row r="9" spans="1:3" s="57" customFormat="1" x14ac:dyDescent="0.35">
      <c r="A9" s="34" t="s">
        <v>195</v>
      </c>
      <c r="B9" s="34" t="str">
        <f>[12]MainConfig!$B$3&amp;"Original_MR\Original_MR_MBB\"</f>
        <v>\\egwgwgfs\RWBFinance$\~FINANCE USERS\RPA\Hospitality - RWL\10 Report\Original_MR\Original_MR_MBB\</v>
      </c>
      <c r="C9" s="34" t="s">
        <v>196</v>
      </c>
    </row>
    <row r="10" spans="1:3" s="57" customFormat="1" x14ac:dyDescent="0.35">
      <c r="A10" s="34" t="s">
        <v>197</v>
      </c>
      <c r="B10" s="34" t="str">
        <f>[13]MainConfig!$B$3&amp;"Original_MR\Original_MR_MBB\"</f>
        <v>\\egwgwgfs\RWBFinance$\~FINANCE USERS\RPA\Theme Park\Attractions\10 Report\Original_MR\Original_MR_MBB\</v>
      </c>
      <c r="C10" s="34" t="s">
        <v>198</v>
      </c>
    </row>
    <row r="11" spans="1:3" s="57" customFormat="1" x14ac:dyDescent="0.35">
      <c r="A11" s="34" t="s">
        <v>199</v>
      </c>
      <c r="B11" s="34" t="str">
        <f>[14]MainConfig!$B$3&amp;"Original_MR\Original_MR_MBB\"</f>
        <v>\\egwgwgfs\RWBFinance$\~FINANCE USERS\RPA\Show\10 Report\Original_MR\Original_MR_MBB\</v>
      </c>
      <c r="C11" s="34" t="s">
        <v>200</v>
      </c>
    </row>
    <row r="12" spans="1:3" s="57" customFormat="1" x14ac:dyDescent="0.35">
      <c r="A12" s="34" t="s">
        <v>201</v>
      </c>
      <c r="B12" s="34" t="str">
        <f>[15]MainConfig!$B$3&amp;"Original_MR\Original_MR_MBB\"</f>
        <v>\\egwgwgfs\RWBFinance$\~FINANCE USERS\RPA\Theme Park\Retail\10 Report\Original_MR\Original_MR_MBB\</v>
      </c>
      <c r="C12" s="34" t="s">
        <v>69</v>
      </c>
    </row>
    <row r="13" spans="1:3" s="57" customFormat="1" x14ac:dyDescent="0.35">
      <c r="A13" s="34" t="s">
        <v>202</v>
      </c>
      <c r="B13" s="34" t="str">
        <f>[16]MainConfig!$B$3&amp;"Original_MR\Original_MR_MBB\"</f>
        <v>\\egwgwgfs\RWBFinance$\~FINANCE USERS\RPA\Theme Park\Skyway\10 Report\Original_MR\Original_MR_MBB\</v>
      </c>
      <c r="C13" s="34" t="s">
        <v>203</v>
      </c>
    </row>
    <row r="14" spans="1:3" s="57" customFormat="1" x14ac:dyDescent="0.35">
      <c r="A14" s="34" t="s">
        <v>204</v>
      </c>
      <c r="B14" s="34" t="str">
        <f>[17]MainConfig!$B$3&amp;"Original_MR\Original_MR_MBB\"</f>
        <v>\\egwgwgfs\RWBFinance$\~FINANCE USERS\RPA\Theme Park\Vsm\10 Report\Original_MR\Original_MR_MBB\</v>
      </c>
      <c r="C14" s="34" t="s">
        <v>205</v>
      </c>
    </row>
    <row r="15" spans="1:3" s="57" customFormat="1" x14ac:dyDescent="0.35">
      <c r="A15" s="34" t="s">
        <v>289</v>
      </c>
      <c r="B15" s="34" t="str">
        <f>[18]MainConfig!$B$3&amp;"Original_MR\Original_MR_MBB\"</f>
        <v>\\egwgwgfs\RWBFinance$\~FINANCE USERS\RPA\Transport\Limo\10 Report\Original_MR\Original_MR_MBB\</v>
      </c>
      <c r="C15" s="34" t="s">
        <v>206</v>
      </c>
    </row>
    <row r="16" spans="1:3" s="57" customFormat="1" x14ac:dyDescent="0.35">
      <c r="A16" s="34" t="s">
        <v>290</v>
      </c>
      <c r="B16" s="70" t="str">
        <f>[19]MainConfig!$B$3&amp;"Original_MR\Original_MR_MBB\"</f>
        <v>\\egwgwgfs\RWBFinance$\~FINANCE USERS\RPA\Transport\Petrol\10 Report\Original_MR\Original_MR_MBB\</v>
      </c>
      <c r="C16" s="70"/>
    </row>
    <row r="17" spans="1:3" s="57" customFormat="1" x14ac:dyDescent="0.35">
      <c r="A17" s="34" t="s">
        <v>291</v>
      </c>
      <c r="B17" s="70" t="str">
        <f>[20]MainConfig!$B$3&amp;"Original_MR\Original_MR_MBB\"</f>
        <v>\\egwgwgfs\RWBFinance$\~FINANCE USERS\RPA\Transport\Tour\10 Report\Original_MR\Original_MR_MBB\</v>
      </c>
      <c r="C17" s="70"/>
    </row>
    <row r="18" spans="1:3" x14ac:dyDescent="0.35">
      <c r="A18" s="28" t="s">
        <v>7</v>
      </c>
      <c r="B18" s="58" t="s">
        <v>3</v>
      </c>
      <c r="C18" s="28" t="s">
        <v>55</v>
      </c>
    </row>
    <row r="19" spans="1:3" x14ac:dyDescent="0.35">
      <c r="A19" s="28" t="s">
        <v>8</v>
      </c>
      <c r="B19" s="59" t="s">
        <v>4</v>
      </c>
      <c r="C19" s="28" t="s">
        <v>56</v>
      </c>
    </row>
    <row r="20" spans="1:3" x14ac:dyDescent="0.35">
      <c r="A20" s="28" t="s">
        <v>9</v>
      </c>
      <c r="B20" s="59" t="s">
        <v>61</v>
      </c>
      <c r="C20" s="28" t="s">
        <v>57</v>
      </c>
    </row>
    <row r="21" spans="1:3" x14ac:dyDescent="0.35">
      <c r="A21" s="28" t="s">
        <v>11</v>
      </c>
      <c r="B21" s="28">
        <v>60000</v>
      </c>
      <c r="C21" s="28" t="s">
        <v>58</v>
      </c>
    </row>
    <row r="22" spans="1:3" x14ac:dyDescent="0.35">
      <c r="A22" s="28" t="s">
        <v>10</v>
      </c>
      <c r="B22" s="28">
        <v>15000</v>
      </c>
      <c r="C22" s="28" t="s">
        <v>59</v>
      </c>
    </row>
    <row r="23" spans="1:3" x14ac:dyDescent="0.35">
      <c r="A23" s="28" t="s">
        <v>12</v>
      </c>
      <c r="B23" s="28">
        <v>5000</v>
      </c>
      <c r="C23" s="28" t="s">
        <v>60</v>
      </c>
    </row>
    <row r="24" spans="1:3" x14ac:dyDescent="0.35">
      <c r="A24" s="21" t="s">
        <v>105</v>
      </c>
      <c r="B24" s="11" t="s">
        <v>179</v>
      </c>
      <c r="C24" s="21" t="s">
        <v>107</v>
      </c>
    </row>
    <row r="25" spans="1:3" x14ac:dyDescent="0.35">
      <c r="A25" s="26" t="s">
        <v>288</v>
      </c>
      <c r="B25" s="69">
        <v>10</v>
      </c>
    </row>
    <row r="26" spans="1:3" x14ac:dyDescent="0.35">
      <c r="A26" s="69" t="s">
        <v>292</v>
      </c>
      <c r="B26" s="11" t="str">
        <f>MainConfig!D5&amp;"Original_MR\Download Records\"</f>
        <v>\\egwgwgfs\RWBFinance$\~FINANCE USERS\RPA\Common\10 Report\Original_MR\Download Records\</v>
      </c>
    </row>
    <row r="27" spans="1:3" x14ac:dyDescent="0.35">
      <c r="A27" s="69" t="s">
        <v>303</v>
      </c>
      <c r="B27" s="26">
        <v>-1</v>
      </c>
      <c r="C27" t="s">
        <v>306</v>
      </c>
    </row>
    <row r="28" spans="1:3" x14ac:dyDescent="0.35">
      <c r="A28" s="69" t="s">
        <v>304</v>
      </c>
      <c r="B28" s="71">
        <v>-2</v>
      </c>
      <c r="C28" t="s">
        <v>305</v>
      </c>
    </row>
    <row r="29" spans="1:3" x14ac:dyDescent="0.35">
      <c r="A29" s="69" t="s">
        <v>45</v>
      </c>
      <c r="B29" s="72">
        <f ca="1">MainConfig!B12</f>
        <v>44106</v>
      </c>
      <c r="C29" t="s">
        <v>178</v>
      </c>
    </row>
  </sheetData>
  <conditionalFormatting sqref="A1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FA79-6F19-4952-A9B4-FBFADE70C136}">
  <dimension ref="A1:C17"/>
  <sheetViews>
    <sheetView zoomScale="85" zoomScaleNormal="85" workbookViewId="0">
      <selection activeCell="B10" sqref="B10"/>
    </sheetView>
  </sheetViews>
  <sheetFormatPr defaultRowHeight="14.5" x14ac:dyDescent="0.35"/>
  <cols>
    <col min="1" max="1" width="26.7265625" bestFit="1" customWidth="1"/>
    <col min="2" max="2" width="114.26953125" bestFit="1" customWidth="1"/>
    <col min="3" max="3" width="83.453125" customWidth="1"/>
  </cols>
  <sheetData>
    <row r="1" spans="1:3" x14ac:dyDescent="0.35">
      <c r="A1" s="49" t="s">
        <v>0</v>
      </c>
      <c r="B1" s="49" t="s">
        <v>1</v>
      </c>
      <c r="C1" s="49" t="s">
        <v>2</v>
      </c>
    </row>
    <row r="2" spans="1:3" x14ac:dyDescent="0.35">
      <c r="A2" s="50" t="s">
        <v>7</v>
      </c>
      <c r="B2" s="51" t="s">
        <v>111</v>
      </c>
      <c r="C2" s="50" t="s">
        <v>18</v>
      </c>
    </row>
    <row r="3" spans="1:3" x14ac:dyDescent="0.35">
      <c r="A3" s="50" t="s">
        <v>8</v>
      </c>
      <c r="B3" s="52" t="s">
        <v>124</v>
      </c>
      <c r="C3" s="50" t="s">
        <v>17</v>
      </c>
    </row>
    <row r="4" spans="1:3" x14ac:dyDescent="0.35">
      <c r="A4" s="50" t="s">
        <v>9</v>
      </c>
      <c r="B4" s="52" t="s">
        <v>61</v>
      </c>
      <c r="C4" s="50" t="s">
        <v>16</v>
      </c>
    </row>
    <row r="5" spans="1:3" x14ac:dyDescent="0.35">
      <c r="A5" s="50" t="s">
        <v>11</v>
      </c>
      <c r="B5" s="50">
        <v>120000</v>
      </c>
      <c r="C5" s="50" t="s">
        <v>14</v>
      </c>
    </row>
    <row r="6" spans="1:3" x14ac:dyDescent="0.35">
      <c r="A6" s="50" t="s">
        <v>10</v>
      </c>
      <c r="B6" s="50">
        <v>10000</v>
      </c>
      <c r="C6" s="50" t="s">
        <v>15</v>
      </c>
    </row>
    <row r="7" spans="1:3" x14ac:dyDescent="0.35">
      <c r="A7" s="50" t="s">
        <v>12</v>
      </c>
      <c r="B7" s="50">
        <v>3000</v>
      </c>
      <c r="C7" s="50" t="s">
        <v>13</v>
      </c>
    </row>
    <row r="8" spans="1:3" x14ac:dyDescent="0.35">
      <c r="A8" s="50" t="s">
        <v>108</v>
      </c>
      <c r="B8" s="50">
        <v>3</v>
      </c>
      <c r="C8" s="53" t="s">
        <v>182</v>
      </c>
    </row>
    <row r="9" spans="1:3" x14ac:dyDescent="0.35">
      <c r="A9" s="50" t="s">
        <v>109</v>
      </c>
      <c r="B9" s="54" t="str">
        <f ca="1">TEXT(MainConfig!B12,"dd/MM/yyyy")</f>
        <v>02/10/2020</v>
      </c>
      <c r="C9" s="50" t="s">
        <v>180</v>
      </c>
    </row>
    <row r="10" spans="1:3" x14ac:dyDescent="0.35">
      <c r="A10" s="50" t="s">
        <v>62</v>
      </c>
      <c r="B10" s="50" t="s">
        <v>121</v>
      </c>
      <c r="C10" s="50" t="s">
        <v>63</v>
      </c>
    </row>
    <row r="11" spans="1:3" x14ac:dyDescent="0.35">
      <c r="A11" s="50" t="s">
        <v>110</v>
      </c>
      <c r="B11" s="50" t="str">
        <f>MainConfig!D8&amp;"Temp\"</f>
        <v>Temp\Temp\</v>
      </c>
      <c r="C11" s="50" t="s">
        <v>181</v>
      </c>
    </row>
    <row r="12" spans="1:3" x14ac:dyDescent="0.35">
      <c r="A12" s="50" t="s">
        <v>112</v>
      </c>
      <c r="B12" s="50" t="str">
        <f>MainConfig!D5&amp;"Original_BS\Original_BS_HLBB\"</f>
        <v>\\egwgwgfs\RWBFinance$\~FINANCE USERS\RPA\Common\10 Report\Original_BS\Original_BS_HLBB\</v>
      </c>
      <c r="C12" s="50" t="s">
        <v>183</v>
      </c>
    </row>
    <row r="13" spans="1:3" x14ac:dyDescent="0.35">
      <c r="A13" s="50" t="s">
        <v>113</v>
      </c>
      <c r="B13" s="50" t="str">
        <f>MainConfig!D5&amp;"Temp_HLBB\"</f>
        <v>\\egwgwgfs\RWBFinance$\~FINANCE USERS\RPA\Common\10 Report\Temp_HLBB\</v>
      </c>
      <c r="C13" s="50" t="s">
        <v>123</v>
      </c>
    </row>
    <row r="14" spans="1:3" x14ac:dyDescent="0.35">
      <c r="A14" s="50" t="s">
        <v>114</v>
      </c>
      <c r="B14" s="50" t="s">
        <v>115</v>
      </c>
      <c r="C14" s="50" t="s">
        <v>116</v>
      </c>
    </row>
    <row r="15" spans="1:3" x14ac:dyDescent="0.35">
      <c r="A15" s="50" t="s">
        <v>117</v>
      </c>
      <c r="B15" s="50" t="s">
        <v>118</v>
      </c>
      <c r="C15" s="50" t="s">
        <v>184</v>
      </c>
    </row>
    <row r="16" spans="1:3" x14ac:dyDescent="0.35">
      <c r="A16" s="50" t="s">
        <v>119</v>
      </c>
      <c r="B16" s="50">
        <v>70000424</v>
      </c>
      <c r="C16" s="50" t="s">
        <v>122</v>
      </c>
    </row>
    <row r="17" spans="1:3" x14ac:dyDescent="0.35">
      <c r="A17" s="40" t="s">
        <v>120</v>
      </c>
      <c r="B17" s="11" t="s">
        <v>179</v>
      </c>
      <c r="C17" s="40" t="s">
        <v>185</v>
      </c>
    </row>
  </sheetData>
  <customSheetViews>
    <customSheetView guid="{EF469662-8F23-4A6D-8F8C-3B5342ABC45D}" scale="85">
      <selection activeCell="B10" sqref="B10"/>
      <pageMargins left="0.7" right="0.7" top="0.75" bottom="0.75" header="0.3" footer="0.3"/>
      <pageSetup paperSize="9" orientation="portrait" r:id="rId1"/>
    </customSheetView>
  </customSheetViews>
  <conditionalFormatting sqref="A8">
    <cfRule type="duplicateValues" dxfId="1" priority="4"/>
  </conditionalFormatting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022E6-FAF0-48B4-B442-90F88B6EB57F}">
  <dimension ref="A1:C28"/>
  <sheetViews>
    <sheetView topLeftCell="A3" zoomScale="85" zoomScaleNormal="85" workbookViewId="0">
      <selection activeCell="B9" sqref="B9"/>
    </sheetView>
  </sheetViews>
  <sheetFormatPr defaultColWidth="9.26953125" defaultRowHeight="14.5" x14ac:dyDescent="0.35"/>
  <cols>
    <col min="1" max="1" width="28.453125" style="40" bestFit="1" customWidth="1"/>
    <col min="2" max="2" width="115.7265625" style="40" bestFit="1" customWidth="1"/>
    <col min="3" max="3" width="63.26953125" style="40" bestFit="1" customWidth="1"/>
    <col min="4" max="16384" width="9.26953125" style="40"/>
  </cols>
  <sheetData>
    <row r="1" spans="1:3" x14ac:dyDescent="0.35">
      <c r="A1" s="49" t="s">
        <v>0</v>
      </c>
      <c r="B1" s="49" t="s">
        <v>1</v>
      </c>
      <c r="C1" s="49" t="s">
        <v>2</v>
      </c>
    </row>
    <row r="2" spans="1:3" x14ac:dyDescent="0.35">
      <c r="A2" s="40" t="s">
        <v>7</v>
      </c>
      <c r="B2" s="60" t="s">
        <v>3</v>
      </c>
      <c r="C2" s="40" t="s">
        <v>18</v>
      </c>
    </row>
    <row r="3" spans="1:3" x14ac:dyDescent="0.35">
      <c r="A3" s="40" t="s">
        <v>8</v>
      </c>
      <c r="B3" s="61" t="s">
        <v>4</v>
      </c>
      <c r="C3" s="40" t="s">
        <v>17</v>
      </c>
    </row>
    <row r="4" spans="1:3" x14ac:dyDescent="0.35">
      <c r="A4" s="40" t="s">
        <v>9</v>
      </c>
      <c r="B4" s="61" t="s">
        <v>5</v>
      </c>
      <c r="C4" s="40" t="s">
        <v>16</v>
      </c>
    </row>
    <row r="5" spans="1:3" x14ac:dyDescent="0.35">
      <c r="A5" s="40" t="s">
        <v>11</v>
      </c>
      <c r="B5" s="40">
        <v>10000</v>
      </c>
      <c r="C5" s="40" t="s">
        <v>14</v>
      </c>
    </row>
    <row r="6" spans="1:3" x14ac:dyDescent="0.35">
      <c r="A6" s="40" t="s">
        <v>10</v>
      </c>
      <c r="B6" s="40">
        <v>5000</v>
      </c>
      <c r="C6" s="40" t="s">
        <v>15</v>
      </c>
    </row>
    <row r="7" spans="1:3" x14ac:dyDescent="0.35">
      <c r="A7" s="40" t="s">
        <v>12</v>
      </c>
      <c r="B7" s="40">
        <v>3000</v>
      </c>
      <c r="C7" s="40" t="s">
        <v>13</v>
      </c>
    </row>
    <row r="8" spans="1:3" ht="29" x14ac:dyDescent="0.35">
      <c r="A8" s="40" t="s">
        <v>108</v>
      </c>
      <c r="B8" s="40">
        <v>3</v>
      </c>
      <c r="C8" s="62" t="s">
        <v>246</v>
      </c>
    </row>
    <row r="9" spans="1:3" x14ac:dyDescent="0.35">
      <c r="A9" s="40" t="s">
        <v>109</v>
      </c>
      <c r="B9" s="63" t="str">
        <f ca="1">TEXT(MainConfig!B12,"dd/MM/yyyy")</f>
        <v>02/10/2020</v>
      </c>
      <c r="C9" s="40" t="s">
        <v>247</v>
      </c>
    </row>
    <row r="10" spans="1:3" x14ac:dyDescent="0.35">
      <c r="A10" s="40" t="s">
        <v>208</v>
      </c>
      <c r="B10" s="40" t="s">
        <v>209</v>
      </c>
      <c r="C10" s="40" t="s">
        <v>210</v>
      </c>
    </row>
    <row r="11" spans="1:3" x14ac:dyDescent="0.35">
      <c r="A11" s="40" t="s">
        <v>211</v>
      </c>
      <c r="B11" s="40" t="s">
        <v>212</v>
      </c>
      <c r="C11" s="40" t="s">
        <v>213</v>
      </c>
    </row>
    <row r="12" spans="1:3" x14ac:dyDescent="0.35">
      <c r="A12" s="40" t="s">
        <v>214</v>
      </c>
      <c r="B12" s="40" t="s">
        <v>215</v>
      </c>
      <c r="C12" s="40" t="s">
        <v>216</v>
      </c>
    </row>
    <row r="13" spans="1:3" x14ac:dyDescent="0.35">
      <c r="A13" s="40" t="s">
        <v>217</v>
      </c>
      <c r="B13" s="40" t="s">
        <v>294</v>
      </c>
      <c r="C13" s="40" t="s">
        <v>218</v>
      </c>
    </row>
    <row r="14" spans="1:3" x14ac:dyDescent="0.35">
      <c r="A14" s="40" t="s">
        <v>219</v>
      </c>
      <c r="B14" s="40" t="str">
        <f>MainConfig!D5&amp;"Temp_Original_MR_TnG\"</f>
        <v>\\egwgwgfs\RWBFinance$\~FINANCE USERS\RPA\Common\10 Report\Temp_Original_MR_TnG\</v>
      </c>
      <c r="C14" s="40" t="s">
        <v>220</v>
      </c>
    </row>
    <row r="15" spans="1:3" x14ac:dyDescent="0.35">
      <c r="A15" s="40" t="s">
        <v>221</v>
      </c>
      <c r="B15" s="40" t="str">
        <f>MainConfig!D5&amp;"Temp_Original_MR_Alipay\"</f>
        <v>\\egwgwgfs\RWBFinance$\~FINANCE USERS\RPA\Common\10 Report\Temp_Original_MR_Alipay\</v>
      </c>
      <c r="C15" s="40" t="s">
        <v>222</v>
      </c>
    </row>
    <row r="16" spans="1:3" x14ac:dyDescent="0.35">
      <c r="A16" s="40" t="s">
        <v>223</v>
      </c>
      <c r="B16" s="40" t="str">
        <f>MainConfig!D5&amp;"Temp_Original_MR_WeChatPay\"</f>
        <v>\\egwgwgfs\RWBFinance$\~FINANCE USERS\RPA\Common\10 Report\Temp_Original_MR_WeChatPay\</v>
      </c>
      <c r="C16" s="40" t="s">
        <v>224</v>
      </c>
    </row>
    <row r="17" spans="1:3" x14ac:dyDescent="0.35">
      <c r="A17" s="40" t="s">
        <v>225</v>
      </c>
      <c r="B17" s="40" t="str">
        <f>MainConfig!D5&amp;"Original_MR\Original_MR_TnG\"</f>
        <v>\\egwgwgfs\RWBFinance$\~FINANCE USERS\RPA\Common\10 Report\Original_MR\Original_MR_TnG\</v>
      </c>
      <c r="C17" s="40" t="s">
        <v>226</v>
      </c>
    </row>
    <row r="18" spans="1:3" x14ac:dyDescent="0.35">
      <c r="A18" s="40" t="s">
        <v>227</v>
      </c>
      <c r="B18" s="40" t="str">
        <f>MainConfig!D5&amp;"Formatted_MR\Original_MR_Alipay\"</f>
        <v>\\egwgwgfs\RWBFinance$\~FINANCE USERS\RPA\Common\10 Report\Formatted_MR\Original_MR_Alipay\</v>
      </c>
      <c r="C18" s="40" t="s">
        <v>228</v>
      </c>
    </row>
    <row r="19" spans="1:3" x14ac:dyDescent="0.35">
      <c r="A19" s="40" t="s">
        <v>229</v>
      </c>
      <c r="B19" s="40" t="str">
        <f>MainConfig!D5&amp;"Original_MR\Original_MR_WeChatPay\"</f>
        <v>\\egwgwgfs\RWBFinance$\~FINANCE USERS\RPA\Common\10 Report\Original_MR\Original_MR_WeChatPay\</v>
      </c>
      <c r="C19" s="40" t="s">
        <v>230</v>
      </c>
    </row>
    <row r="20" spans="1:3" x14ac:dyDescent="0.35">
      <c r="A20" s="40" t="s">
        <v>62</v>
      </c>
      <c r="B20" s="40" t="s">
        <v>231</v>
      </c>
      <c r="C20" s="40" t="s">
        <v>63</v>
      </c>
    </row>
    <row r="21" spans="1:3" x14ac:dyDescent="0.35">
      <c r="A21" s="40" t="s">
        <v>232</v>
      </c>
      <c r="B21" s="40" t="str">
        <f>MainConfig!D8&amp;"Retrieve MR Alipay_TnG\"</f>
        <v>Temp\Retrieve MR Alipay_TnG\</v>
      </c>
      <c r="C21" s="40" t="s">
        <v>233</v>
      </c>
    </row>
    <row r="22" spans="1:3" x14ac:dyDescent="0.35">
      <c r="A22" s="40" t="s">
        <v>234</v>
      </c>
      <c r="B22" s="40" t="s">
        <v>235</v>
      </c>
      <c r="C22" s="40" t="s">
        <v>249</v>
      </c>
    </row>
    <row r="23" spans="1:3" x14ac:dyDescent="0.35">
      <c r="A23" s="40" t="s">
        <v>236</v>
      </c>
      <c r="B23" s="40" t="s">
        <v>237</v>
      </c>
      <c r="C23" s="40" t="s">
        <v>250</v>
      </c>
    </row>
    <row r="24" spans="1:3" x14ac:dyDescent="0.35">
      <c r="A24" s="40" t="s">
        <v>238</v>
      </c>
      <c r="B24" s="40" t="s">
        <v>239</v>
      </c>
      <c r="C24" s="40" t="s">
        <v>251</v>
      </c>
    </row>
    <row r="25" spans="1:3" x14ac:dyDescent="0.35">
      <c r="A25" s="40" t="s">
        <v>240</v>
      </c>
      <c r="B25" s="40" t="s">
        <v>241</v>
      </c>
      <c r="C25" s="40" t="s">
        <v>252</v>
      </c>
    </row>
    <row r="26" spans="1:3" x14ac:dyDescent="0.35">
      <c r="A26" s="40" t="s">
        <v>242</v>
      </c>
      <c r="B26" s="11" t="s">
        <v>179</v>
      </c>
      <c r="C26" s="40" t="s">
        <v>243</v>
      </c>
    </row>
    <row r="27" spans="1:3" x14ac:dyDescent="0.35">
      <c r="A27" s="40" t="s">
        <v>244</v>
      </c>
      <c r="B27" s="64" t="s">
        <v>248</v>
      </c>
      <c r="C27" s="40" t="s">
        <v>245</v>
      </c>
    </row>
    <row r="28" spans="1:3" x14ac:dyDescent="0.35">
      <c r="A28" s="40" t="s">
        <v>298</v>
      </c>
      <c r="B28" s="40" t="str">
        <f>MainConfig!D5&amp;"Original_MR\Original_MR_Alipay\"</f>
        <v>\\egwgwgfs\RWBFinance$\~FINANCE USERS\RPA\Common\10 Report\Original_MR\Original_MR_Alipay\</v>
      </c>
      <c r="C28" s="40" t="s">
        <v>299</v>
      </c>
    </row>
  </sheetData>
  <pageMargins left="0.7" right="0.7" top="0.75" bottom="0.75" header="0.3" footer="0.3"/>
</worksheet>
</file>

<file path=docProps/CustomMKOP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KProdID">
    <vt:lpwstr>ZMExtensions</vt:lpwstr>
  </property>
  <property fmtid="{D5CDD505-2E9C-101B-9397-08002B2CF9AE}" pid="3" name="SizeBefore">
    <vt:lpwstr>61446</vt:lpwstr>
  </property>
  <property fmtid="{D5CDD505-2E9C-101B-9397-08002B2CF9AE}" pid="4" name="OptimizationTime">
    <vt:lpwstr>20201005_1647</vt:lpwstr>
  </property>
</Properties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MainConfig</vt:lpstr>
      <vt:lpstr>Post SAP</vt:lpstr>
      <vt:lpstr>Matching CIMB</vt:lpstr>
      <vt:lpstr>Download MR PBB</vt:lpstr>
      <vt:lpstr>Download MR M2U</vt:lpstr>
      <vt:lpstr>Download BS PBB</vt:lpstr>
      <vt:lpstr>Download MR MBB</vt:lpstr>
      <vt:lpstr>Download BS HLBB</vt:lpstr>
      <vt:lpstr>Retrieve MR Alipay</vt:lpstr>
      <vt:lpstr>Retrieve MR TnG</vt:lpstr>
      <vt:lpstr>Retrieve MR WeChatPay</vt:lpstr>
      <vt:lpstr>Download MR CIMB</vt:lpstr>
      <vt:lpstr>Match BS v MR CIMB</vt:lpstr>
      <vt:lpstr>Send EOD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Soo</dc:creator>
  <cp:lastModifiedBy>Mohamad Shafiq Mazlan</cp:lastModifiedBy>
  <dcterms:created xsi:type="dcterms:W3CDTF">2020-02-04T08:00:06Z</dcterms:created>
  <dcterms:modified xsi:type="dcterms:W3CDTF">2020-10-02T09:49:29Z</dcterms:modified>
</cp:coreProperties>
</file>