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webextensions/webextension1.xml" ContentType="application/vnd.ms-office.webextension+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shaha\Desktop\Excel D2\"/>
    </mc:Choice>
  </mc:AlternateContent>
  <xr:revisionPtr revIDLastSave="0" documentId="13_ncr:2001_{A5EE3B70-53B9-46F9-AE51-25C0E0797682}" xr6:coauthVersionLast="47" xr6:coauthVersionMax="47" xr10:uidLastSave="{00000000-0000-0000-0000-000000000000}"/>
  <bookViews>
    <workbookView xWindow="-108" yWindow="-108" windowWidth="23256" windowHeight="12456" firstSheet="1" activeTab="5" xr2:uid="{FD8D39BC-558E-4DF1-9B48-7737E5EBD5F8}"/>
  </bookViews>
  <sheets>
    <sheet name="Waffle chart" sheetId="7" r:id="rId1"/>
    <sheet name="Analysis 01" sheetId="1" r:id="rId2"/>
    <sheet name="Analysis 02" sheetId="5" r:id="rId3"/>
    <sheet name="Profit view" sheetId="9" r:id="rId4"/>
    <sheet name="Store Dashboard" sheetId="3" r:id="rId5"/>
    <sheet name="Time frame" sheetId="4" r:id="rId6"/>
    <sheet name="Analysis 03" sheetId="10" r:id="rId7"/>
    <sheet name="Gender Waffle chart" sheetId="13" r:id="rId8"/>
  </sheets>
  <definedNames>
    <definedName name="Slicer_Category">#N/A</definedName>
    <definedName name="Slicer_Month">#N/A</definedName>
    <definedName name="Slicer_Month1">#N/A</definedName>
    <definedName name="Slicer_Store_Name">#N/A</definedName>
  </definedNames>
  <calcPr calcId="191029"/>
  <pivotCaches>
    <pivotCache cacheId="27" r:id="rId9"/>
    <pivotCache cacheId="33" r:id="rId10"/>
    <pivotCache cacheId="34" r:id="rId11"/>
    <pivotCache cacheId="134" r:id="rId12"/>
    <pivotCache cacheId="335" r:id="rId13"/>
    <pivotCache cacheId="338" r:id="rId14"/>
    <pivotCache cacheId="341" r:id="rId15"/>
    <pivotCache cacheId="344" r:id="rId16"/>
    <pivotCache cacheId="347" r:id="rId17"/>
    <pivotCache cacheId="350" r:id="rId18"/>
    <pivotCache cacheId="353" r:id="rId19"/>
    <pivotCache cacheId="356" r:id="rId20"/>
    <pivotCache cacheId="359" r:id="rId21"/>
    <pivotCache cacheId="362" r:id="rId22"/>
    <pivotCache cacheId="365" r:id="rId23"/>
    <pivotCache cacheId="368" r:id="rId24"/>
    <pivotCache cacheId="371" r:id="rId25"/>
    <pivotCache cacheId="374" r:id="rId26"/>
    <pivotCache cacheId="377" r:id="rId27"/>
    <pivotCache cacheId="395" r:id="rId28"/>
    <pivotCache cacheId="398" r:id="rId29"/>
    <pivotCache cacheId="401" r:id="rId30"/>
    <pivotCache cacheId="404" r:id="rId31"/>
    <pivotCache cacheId="407" r:id="rId32"/>
  </pivotCaches>
  <fileRecoveryPr repairLoad="1"/>
  <extLst>
    <ext xmlns:x14="http://schemas.microsoft.com/office/spreadsheetml/2009/9/main" uri="{876F7934-8845-4945-9796-88D515C7AA90}">
      <x14:pivotCaches>
        <pivotCache cacheId="51" r:id="rId33"/>
        <pivotCache cacheId="52" r:id="rId34"/>
        <pivotCache cacheId="53"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209601c8-7a80-4011-9ef5-019f75d38250" name="dim_customer" connection="Query - dim_customer"/>
          <x15:modelTable id="fact_table_5d6a8b9f-67a7-4d41-813e-bd542237aff6" name="fact_table" connection="Query - fact_table"/>
          <x15:modelTable id="monthly_store_targets_ebfa4c2d-96cd-4fe1-b528-4a389543b144" name="monthly_store_targets" connection="Query - monthly_store_targets"/>
          <x15:modelTable id="products_table_3d5d8c7f-7678-4149-ae4d-285c3c9adcbe" name="products_table" connection="Query - dim_products"/>
          <x15:modelTable id="dim_salesPerson_8b5661bf-d333-4500-b1ec-618716e7e283" name="dim_salesPerson" connection="Query - dim_salesPerson"/>
          <x15:modelTable id="Date_d96bffbe-e23d-4c81-9ccc-e05b6c57bef3" name="Date" connection="Query - Date"/>
          <x15:modelTable id="_measures_4b61e94f-b00b-4a74-b685-cd684457e5ee" name="_measures" connection="Query - _measures"/>
        </x15:modelTables>
        <x15:modelRelationships>
          <x15:modelRelationship fromTable="fact_table" fromColumn="Product ID" toTable="products_table" toColumn="Product ID"/>
          <x15:modelRelationship fromTable="fact_table" fromColumn="Customer ID" toTable="dim_customer" toColumn="Customer ID"/>
          <x15:modelRelationship fromTable="fact_table" fromColumn="Sales Person ID" toTable="dim_salesPerson" toColumn="Sales Person ID"/>
          <x15:modelRelationship fromTable="fact_table" fromColumn="Order Date" toTable="Date" toColumn="Order Date"/>
          <x15:modelRelationship fromTable="monthly_store_targets" fromColumn="Date" toTable="Date" toColumn="Order Date"/>
          <x15:modelRelationship fromTable="monthly_store_targets" fromColumn="Store ID" toTable="dim_salesPerson" toColumn="Sales Pers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4" i="10" l="1"/>
  <c r="I25" i="13"/>
  <c r="I26" i="13"/>
  <c r="I27" i="13"/>
  <c r="I28" i="13"/>
  <c r="I29" i="13"/>
  <c r="CB11" i="10"/>
  <c r="CC11" i="10"/>
  <c r="CB12" i="10"/>
  <c r="CC12" i="10"/>
  <c r="CB5" i="10"/>
  <c r="CC5" i="10"/>
  <c r="CB6" i="10"/>
  <c r="CC6" i="10"/>
  <c r="CB7" i="10"/>
  <c r="CC7" i="10"/>
  <c r="CB8" i="10"/>
  <c r="CC8" i="10"/>
  <c r="CB9" i="10"/>
  <c r="CC9" i="10"/>
  <c r="CB10" i="10"/>
  <c r="CC10" i="10"/>
  <c r="CC4" i="10"/>
  <c r="CB4" i="10"/>
  <c r="BM12" i="10" a="1"/>
  <c r="BM12" i="10" s="1"/>
  <c r="BB15" i="10"/>
  <c r="BC15" i="10"/>
  <c r="BB16" i="10"/>
  <c r="BC16" i="10"/>
  <c r="BB17" i="10"/>
  <c r="BC17" i="10"/>
  <c r="BB18" i="10"/>
  <c r="BC18" i="10"/>
  <c r="BB19" i="10"/>
  <c r="BC19" i="10"/>
  <c r="BB20" i="10"/>
  <c r="BC20" i="10"/>
  <c r="BB21" i="10"/>
  <c r="BC21" i="10"/>
  <c r="BC14" i="10"/>
  <c r="BB14" i="10"/>
  <c r="AW4" i="10"/>
  <c r="AW5" i="10"/>
  <c r="AX5" i="10" s="1"/>
  <c r="AW6" i="10"/>
  <c r="AX6" i="10" s="1"/>
  <c r="AW7" i="10"/>
  <c r="AX7" i="10" s="1"/>
  <c r="AW8" i="10"/>
  <c r="AX8" i="10" s="1"/>
  <c r="AW9" i="10"/>
  <c r="AX9" i="10" s="1"/>
  <c r="AW10" i="10"/>
  <c r="AX10" i="10" s="1"/>
  <c r="AW11" i="10"/>
  <c r="AX11" i="10" s="1"/>
  <c r="AW12" i="10"/>
  <c r="AX12" i="10" s="1"/>
  <c r="AW13" i="10"/>
  <c r="AX13" i="10" s="1"/>
  <c r="AW14" i="10"/>
  <c r="AX14" i="10" s="1"/>
  <c r="AW15" i="10"/>
  <c r="AX15" i="10" s="1"/>
  <c r="AW16" i="10"/>
  <c r="AX16" i="10" s="1"/>
  <c r="AV5" i="10"/>
  <c r="AV6" i="10"/>
  <c r="AV7" i="10"/>
  <c r="AV8" i="10"/>
  <c r="AV9" i="10"/>
  <c r="AV10" i="10"/>
  <c r="AV11" i="10"/>
  <c r="AV12" i="10"/>
  <c r="AV13" i="10"/>
  <c r="AV14" i="10"/>
  <c r="AV15" i="10"/>
  <c r="AV16" i="10"/>
  <c r="AV4" i="10"/>
  <c r="E21" i="13"/>
  <c r="N27" i="13"/>
  <c r="N28" i="13"/>
  <c r="N29" i="13"/>
  <c r="N20" i="13"/>
  <c r="N21" i="13"/>
  <c r="N22" i="13"/>
  <c r="N23" i="13"/>
  <c r="N24" i="13"/>
  <c r="N25" i="13"/>
  <c r="N26" i="13"/>
  <c r="F20" i="13"/>
  <c r="G20" i="13"/>
  <c r="H20" i="13"/>
  <c r="I20" i="13"/>
  <c r="J20" i="13"/>
  <c r="K20" i="13"/>
  <c r="L20" i="13"/>
  <c r="M20" i="13"/>
  <c r="F21" i="13"/>
  <c r="G21" i="13"/>
  <c r="H21" i="13"/>
  <c r="I21" i="13"/>
  <c r="J21" i="13"/>
  <c r="K21" i="13"/>
  <c r="L21" i="13"/>
  <c r="M21" i="13"/>
  <c r="F22" i="13"/>
  <c r="G22" i="13"/>
  <c r="H22" i="13"/>
  <c r="I22" i="13"/>
  <c r="J22" i="13"/>
  <c r="K22" i="13"/>
  <c r="L22" i="13"/>
  <c r="M22" i="13"/>
  <c r="F23" i="13"/>
  <c r="G23" i="13"/>
  <c r="H23" i="13"/>
  <c r="I23" i="13"/>
  <c r="J23" i="13"/>
  <c r="K23" i="13"/>
  <c r="L23" i="13"/>
  <c r="M23" i="13"/>
  <c r="F24" i="13"/>
  <c r="G24" i="13"/>
  <c r="H24" i="13"/>
  <c r="I24" i="13"/>
  <c r="J24" i="13"/>
  <c r="K24" i="13"/>
  <c r="L24" i="13"/>
  <c r="M24" i="13"/>
  <c r="F25" i="13"/>
  <c r="G25" i="13"/>
  <c r="H25" i="13"/>
  <c r="J25" i="13"/>
  <c r="K25" i="13"/>
  <c r="L25" i="13"/>
  <c r="M25" i="13"/>
  <c r="F26" i="13"/>
  <c r="G26" i="13"/>
  <c r="H26" i="13"/>
  <c r="J26" i="13"/>
  <c r="K26" i="13"/>
  <c r="L26" i="13"/>
  <c r="M26" i="13"/>
  <c r="F27" i="13"/>
  <c r="G27" i="13"/>
  <c r="H27" i="13"/>
  <c r="J27" i="13"/>
  <c r="K27" i="13"/>
  <c r="L27" i="13"/>
  <c r="M27" i="13"/>
  <c r="F28" i="13"/>
  <c r="G28" i="13"/>
  <c r="H28" i="13"/>
  <c r="J28" i="13"/>
  <c r="K28" i="13"/>
  <c r="L28" i="13"/>
  <c r="M28" i="13"/>
  <c r="F29" i="13"/>
  <c r="G29" i="13"/>
  <c r="H29" i="13"/>
  <c r="J29" i="13"/>
  <c r="K29" i="13"/>
  <c r="L29" i="13"/>
  <c r="M29" i="13"/>
  <c r="E22" i="13"/>
  <c r="E23" i="13"/>
  <c r="E24" i="13"/>
  <c r="E25" i="13"/>
  <c r="E26" i="13"/>
  <c r="E27" i="13"/>
  <c r="E28" i="13"/>
  <c r="E29" i="13"/>
  <c r="E20" i="13"/>
  <c r="Q10" i="13"/>
  <c r="J11" i="13"/>
  <c r="J10" i="13" s="1"/>
  <c r="J9" i="13" s="1"/>
  <c r="J8" i="13" s="1"/>
  <c r="J12" i="13"/>
  <c r="K12" i="13"/>
  <c r="K11" i="13" s="1"/>
  <c r="K10" i="13" s="1"/>
  <c r="K9" i="13" s="1"/>
  <c r="K8" i="13" s="1"/>
  <c r="L12" i="13"/>
  <c r="L11" i="13" s="1"/>
  <c r="L10" i="13" s="1"/>
  <c r="L9" i="13" s="1"/>
  <c r="L8" i="13" s="1"/>
  <c r="J13" i="13"/>
  <c r="K13" i="13"/>
  <c r="L13" i="13"/>
  <c r="M13" i="13"/>
  <c r="M12" i="13" s="1"/>
  <c r="M11" i="13" s="1"/>
  <c r="M10" i="13" s="1"/>
  <c r="M9" i="13" s="1"/>
  <c r="M8" i="13" s="1"/>
  <c r="N13" i="13"/>
  <c r="N12" i="13" s="1"/>
  <c r="N11" i="13" s="1"/>
  <c r="N10" i="13" s="1"/>
  <c r="N9" i="13" s="1"/>
  <c r="N8" i="13" s="1"/>
  <c r="G14" i="13"/>
  <c r="G13" i="13" s="1"/>
  <c r="G12" i="13" s="1"/>
  <c r="G11" i="13" s="1"/>
  <c r="G10" i="13" s="1"/>
  <c r="G9" i="13" s="1"/>
  <c r="G8" i="13" s="1"/>
  <c r="J14" i="13"/>
  <c r="K14" i="13"/>
  <c r="L14" i="13"/>
  <c r="M14" i="13"/>
  <c r="N14" i="13"/>
  <c r="E15" i="13"/>
  <c r="E14" i="13" s="1"/>
  <c r="E13" i="13" s="1"/>
  <c r="E12" i="13" s="1"/>
  <c r="E11" i="13" s="1"/>
  <c r="E10" i="13" s="1"/>
  <c r="E9" i="13" s="1"/>
  <c r="E8" i="13" s="1"/>
  <c r="F15" i="13"/>
  <c r="F14" i="13" s="1"/>
  <c r="F13" i="13" s="1"/>
  <c r="F12" i="13" s="1"/>
  <c r="F11" i="13" s="1"/>
  <c r="F10" i="13" s="1"/>
  <c r="F9" i="13" s="1"/>
  <c r="F8" i="13" s="1"/>
  <c r="G15" i="13"/>
  <c r="H15" i="13"/>
  <c r="H14" i="13" s="1"/>
  <c r="H13" i="13" s="1"/>
  <c r="H12" i="13" s="1"/>
  <c r="H11" i="13" s="1"/>
  <c r="H10" i="13" s="1"/>
  <c r="H9" i="13" s="1"/>
  <c r="H8" i="13" s="1"/>
  <c r="I15" i="13"/>
  <c r="I14" i="13" s="1"/>
  <c r="I13" i="13" s="1"/>
  <c r="I12" i="13" s="1"/>
  <c r="I11" i="13" s="1"/>
  <c r="I10" i="13" s="1"/>
  <c r="I9" i="13" s="1"/>
  <c r="I8" i="13" s="1"/>
  <c r="J15" i="13"/>
  <c r="K15" i="13"/>
  <c r="L15" i="13"/>
  <c r="M15" i="13"/>
  <c r="N15" i="13"/>
  <c r="F16" i="13"/>
  <c r="G16" i="13"/>
  <c r="H16" i="13"/>
  <c r="I16" i="13"/>
  <c r="J16" i="13"/>
  <c r="K16" i="13"/>
  <c r="L16" i="13"/>
  <c r="M16" i="13"/>
  <c r="N16" i="13"/>
  <c r="E16" i="13"/>
  <c r="I29" i="10"/>
  <c r="I27" i="10"/>
  <c r="I26" i="10"/>
  <c r="I17" i="10" a="1"/>
  <c r="I17" i="10" s="1"/>
  <c r="E17" i="10" a="1"/>
  <c r="E17" i="10" s="1"/>
  <c r="AQ13" i="5"/>
  <c r="AQ14" i="5"/>
  <c r="AQ15" i="5"/>
  <c r="AQ16" i="5"/>
  <c r="AQ17" i="5"/>
  <c r="AQ18" i="5"/>
  <c r="AQ19" i="5"/>
  <c r="AQ20" i="5"/>
  <c r="AP20" i="5"/>
  <c r="AP14" i="5"/>
  <c r="AP15" i="5"/>
  <c r="AP16" i="5"/>
  <c r="AP17" i="5"/>
  <c r="AP18" i="5"/>
  <c r="AP19" i="5"/>
  <c r="AP13" i="5"/>
  <c r="AG10" i="5"/>
  <c r="AG11" i="5"/>
  <c r="AG12" i="5"/>
  <c r="AG13" i="5"/>
  <c r="AG14" i="5"/>
  <c r="AF11" i="5"/>
  <c r="AF12" i="5"/>
  <c r="AF13" i="5"/>
  <c r="AF14" i="5"/>
  <c r="AF10" i="5"/>
  <c r="F24" i="7"/>
  <c r="G24" i="7"/>
  <c r="H24" i="7"/>
  <c r="I24" i="7"/>
  <c r="J24" i="7"/>
  <c r="K24" i="7"/>
  <c r="L24" i="7"/>
  <c r="M24" i="7"/>
  <c r="N24" i="7"/>
  <c r="O24" i="7"/>
  <c r="F26" i="7"/>
  <c r="F25" i="7" s="1"/>
  <c r="G26" i="7"/>
  <c r="G25" i="7" s="1"/>
  <c r="F27" i="7"/>
  <c r="G27" i="7"/>
  <c r="H27" i="7"/>
  <c r="H26" i="7" s="1"/>
  <c r="H25" i="7" s="1"/>
  <c r="I27" i="7"/>
  <c r="I26" i="7" s="1"/>
  <c r="I25" i="7" s="1"/>
  <c r="F28" i="7"/>
  <c r="G28" i="7"/>
  <c r="H28" i="7"/>
  <c r="I28" i="7"/>
  <c r="J28" i="7"/>
  <c r="J27" i="7" s="1"/>
  <c r="J26" i="7" s="1"/>
  <c r="J25" i="7" s="1"/>
  <c r="K28" i="7"/>
  <c r="K27" i="7" s="1"/>
  <c r="K26" i="7" s="1"/>
  <c r="K25" i="7" s="1"/>
  <c r="F29" i="7"/>
  <c r="G29" i="7"/>
  <c r="H29" i="7"/>
  <c r="I29" i="7"/>
  <c r="J29" i="7"/>
  <c r="K29" i="7"/>
  <c r="L29" i="7"/>
  <c r="L28" i="7" s="1"/>
  <c r="L27" i="7" s="1"/>
  <c r="L26" i="7" s="1"/>
  <c r="L25" i="7" s="1"/>
  <c r="M29" i="7"/>
  <c r="M28" i="7" s="1"/>
  <c r="M27" i="7" s="1"/>
  <c r="M26" i="7" s="1"/>
  <c r="M25" i="7" s="1"/>
  <c r="F30" i="7"/>
  <c r="G30" i="7"/>
  <c r="H30" i="7"/>
  <c r="I30" i="7"/>
  <c r="J30" i="7"/>
  <c r="K30" i="7"/>
  <c r="L30" i="7"/>
  <c r="M30" i="7"/>
  <c r="N30" i="7"/>
  <c r="N29" i="7" s="1"/>
  <c r="N28" i="7" s="1"/>
  <c r="N27" i="7" s="1"/>
  <c r="N26" i="7" s="1"/>
  <c r="N25" i="7" s="1"/>
  <c r="O30" i="7"/>
  <c r="O29" i="7" s="1"/>
  <c r="O28" i="7" s="1"/>
  <c r="O27" i="7" s="1"/>
  <c r="O26" i="7" s="1"/>
  <c r="O25" i="7" s="1"/>
  <c r="F31" i="7"/>
  <c r="G31" i="7"/>
  <c r="H31" i="7"/>
  <c r="I31" i="7"/>
  <c r="J31" i="7"/>
  <c r="K31" i="7"/>
  <c r="L31" i="7"/>
  <c r="M31" i="7"/>
  <c r="N31" i="7"/>
  <c r="O31" i="7"/>
  <c r="G32" i="7"/>
  <c r="H32" i="7"/>
  <c r="I32" i="7"/>
  <c r="J32" i="7"/>
  <c r="K32" i="7"/>
  <c r="L32" i="7"/>
  <c r="M32" i="7"/>
  <c r="N32" i="7"/>
  <c r="O32" i="7"/>
  <c r="F32" i="7"/>
  <c r="O9" i="7"/>
  <c r="O8" i="7" s="1"/>
  <c r="O7" i="7" s="1"/>
  <c r="O6" i="7" s="1"/>
  <c r="O10" i="7"/>
  <c r="F11" i="7"/>
  <c r="F10" i="7" s="1"/>
  <c r="F9" i="7" s="1"/>
  <c r="F8" i="7" s="1"/>
  <c r="F7" i="7" s="1"/>
  <c r="F6" i="7" s="1"/>
  <c r="G11" i="7"/>
  <c r="G10" i="7" s="1"/>
  <c r="G9" i="7" s="1"/>
  <c r="G8" i="7" s="1"/>
  <c r="G7" i="7" s="1"/>
  <c r="G6" i="7" s="1"/>
  <c r="O11" i="7"/>
  <c r="F12" i="7"/>
  <c r="G12" i="7"/>
  <c r="H12" i="7"/>
  <c r="H11" i="7" s="1"/>
  <c r="H10" i="7" s="1"/>
  <c r="H9" i="7" s="1"/>
  <c r="H8" i="7" s="1"/>
  <c r="H7" i="7" s="1"/>
  <c r="H6" i="7" s="1"/>
  <c r="I12" i="7"/>
  <c r="I11" i="7" s="1"/>
  <c r="I10" i="7" s="1"/>
  <c r="I9" i="7" s="1"/>
  <c r="I8" i="7" s="1"/>
  <c r="I7" i="7" s="1"/>
  <c r="I6" i="7" s="1"/>
  <c r="L12" i="7"/>
  <c r="L11" i="7" s="1"/>
  <c r="L10" i="7" s="1"/>
  <c r="L9" i="7" s="1"/>
  <c r="L8" i="7" s="1"/>
  <c r="L7" i="7" s="1"/>
  <c r="L6" i="7" s="1"/>
  <c r="O12" i="7"/>
  <c r="F13" i="7"/>
  <c r="G13" i="7"/>
  <c r="H13" i="7"/>
  <c r="I13" i="7"/>
  <c r="J13" i="7"/>
  <c r="J12" i="7" s="1"/>
  <c r="J11" i="7" s="1"/>
  <c r="J10" i="7" s="1"/>
  <c r="J9" i="7" s="1"/>
  <c r="J8" i="7" s="1"/>
  <c r="J7" i="7" s="1"/>
  <c r="J6" i="7" s="1"/>
  <c r="K13" i="7"/>
  <c r="K12" i="7" s="1"/>
  <c r="K11" i="7" s="1"/>
  <c r="K10" i="7" s="1"/>
  <c r="K9" i="7" s="1"/>
  <c r="K8" i="7" s="1"/>
  <c r="K7" i="7" s="1"/>
  <c r="K6" i="7" s="1"/>
  <c r="L13" i="7"/>
  <c r="M13" i="7"/>
  <c r="M12" i="7" s="1"/>
  <c r="M11" i="7" s="1"/>
  <c r="M10" i="7" s="1"/>
  <c r="M9" i="7" s="1"/>
  <c r="M8" i="7" s="1"/>
  <c r="M7" i="7" s="1"/>
  <c r="M6" i="7" s="1"/>
  <c r="N13" i="7"/>
  <c r="N12" i="7" s="1"/>
  <c r="N11" i="7" s="1"/>
  <c r="N10" i="7" s="1"/>
  <c r="N9" i="7" s="1"/>
  <c r="N8" i="7" s="1"/>
  <c r="N7" i="7" s="1"/>
  <c r="N6" i="7" s="1"/>
  <c r="O13" i="7"/>
  <c r="G14" i="7"/>
  <c r="H14" i="7"/>
  <c r="I14" i="7"/>
  <c r="J14" i="7"/>
  <c r="K14" i="7"/>
  <c r="L14" i="7"/>
  <c r="M14" i="7"/>
  <c r="N14" i="7"/>
  <c r="O14" i="7"/>
  <c r="F14" i="7"/>
  <c r="C4" i="7"/>
  <c r="C3" i="7"/>
  <c r="V3" i="5"/>
  <c r="V6" i="5" s="1"/>
  <c r="M2" i="5"/>
  <c r="M3" i="5"/>
  <c r="M4" i="5"/>
  <c r="M5" i="5"/>
  <c r="M6" i="5"/>
  <c r="M7" i="5"/>
  <c r="M8" i="5"/>
  <c r="M9" i="5"/>
  <c r="M10" i="5"/>
  <c r="M11" i="5"/>
  <c r="M12" i="5"/>
  <c r="M13" i="5"/>
  <c r="M1" i="5"/>
  <c r="G1" i="5"/>
  <c r="H1" i="5"/>
  <c r="G2" i="5"/>
  <c r="H2" i="5"/>
  <c r="G3" i="5"/>
  <c r="H3" i="5"/>
  <c r="G4" i="5"/>
  <c r="H4" i="5"/>
  <c r="G5" i="5"/>
  <c r="H5" i="5"/>
  <c r="G6" i="5"/>
  <c r="H6" i="5"/>
  <c r="G7" i="5"/>
  <c r="H7" i="5"/>
  <c r="G8" i="5"/>
  <c r="H8" i="5"/>
  <c r="G9" i="5"/>
  <c r="H9" i="5"/>
  <c r="G10" i="5"/>
  <c r="H10" i="5"/>
  <c r="G11" i="5"/>
  <c r="H11" i="5"/>
  <c r="G12" i="5"/>
  <c r="H12" i="5"/>
  <c r="G13" i="5"/>
  <c r="H13" i="5"/>
  <c r="F2" i="5"/>
  <c r="F3" i="5"/>
  <c r="F4" i="5"/>
  <c r="F5" i="5"/>
  <c r="F6" i="5"/>
  <c r="F7" i="5"/>
  <c r="F8" i="5"/>
  <c r="F9" i="5"/>
  <c r="F10" i="5"/>
  <c r="F11" i="5"/>
  <c r="F12" i="5"/>
  <c r="F13" i="5"/>
  <c r="F1" i="5"/>
  <c r="H11" i="1"/>
  <c r="H10" i="1"/>
  <c r="CA16" i="10" l="1"/>
  <c r="CA17" i="10"/>
  <c r="BC25" i="10"/>
  <c r="BC24" i="10"/>
  <c r="AR17" i="5"/>
  <c r="AS17" i="5" s="1"/>
  <c r="AR16" i="5"/>
  <c r="AS16" i="5" s="1"/>
  <c r="J10" i="1"/>
  <c r="AR15" i="5"/>
  <c r="AS15" i="5" s="1"/>
  <c r="AR14" i="5"/>
  <c r="AR20" i="5"/>
  <c r="AS20" i="5" s="1"/>
  <c r="AR19" i="5"/>
  <c r="AS19" i="5" s="1"/>
  <c r="AR18" i="5"/>
  <c r="AS18" i="5" s="1"/>
  <c r="F26" i="10" a="1"/>
  <c r="F26" i="10" s="1"/>
  <c r="N8" i="5"/>
  <c r="AI13" i="5"/>
  <c r="AH13" i="5" s="1"/>
  <c r="AI14" i="5"/>
  <c r="AH14" i="5" s="1"/>
  <c r="AI11" i="5"/>
  <c r="AH11" i="5" s="1"/>
  <c r="AI12" i="5"/>
  <c r="N12" i="5"/>
  <c r="N6" i="5"/>
  <c r="N11" i="5"/>
  <c r="N4" i="5"/>
  <c r="N7" i="5"/>
  <c r="N10" i="5"/>
  <c r="N3" i="5"/>
  <c r="N5" i="5"/>
  <c r="N13" i="5"/>
  <c r="N9" i="5"/>
  <c r="N2" i="5"/>
  <c r="H17" i="5"/>
  <c r="H18" i="5"/>
  <c r="K10" i="1"/>
  <c r="BD18" i="10" l="1"/>
  <c r="CD5" i="10"/>
  <c r="CD7" i="10"/>
  <c r="CD8" i="10"/>
  <c r="CD9" i="10"/>
  <c r="CD10" i="10"/>
  <c r="CD11" i="10"/>
  <c r="CD6" i="10"/>
  <c r="CD12" i="10"/>
  <c r="BD16" i="10"/>
  <c r="BD17" i="10"/>
  <c r="BD19" i="10"/>
  <c r="BD20" i="10"/>
  <c r="BD21" i="10"/>
  <c r="BD15" i="10"/>
  <c r="AS14" i="5"/>
  <c r="AQ23" i="5"/>
  <c r="AH12" i="5"/>
  <c r="AK14" i="5"/>
  <c r="AF17" i="5" s="1"/>
  <c r="I4" i="5"/>
  <c r="I3" i="5"/>
  <c r="I6" i="5"/>
  <c r="I7" i="5"/>
  <c r="I8" i="5"/>
  <c r="I13" i="5"/>
  <c r="I11" i="5"/>
  <c r="I12" i="5"/>
  <c r="I5" i="5"/>
  <c r="I10" i="5"/>
  <c r="I2" i="5"/>
  <c r="I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AD963-28A5-4027-BF98-5FF665FFC7B2}" name="Query - _measures" description="Connection to the '_measures' query in the workbook." type="100" refreshedVersion="8" minRefreshableVersion="5">
    <extLst>
      <ext xmlns:x15="http://schemas.microsoft.com/office/spreadsheetml/2010/11/main" uri="{DE250136-89BD-433C-8126-D09CA5730AF9}">
        <x15:connection id="4a1ca4f1-d3b1-46e4-8d59-0a7dd172e344">
          <x15:oledbPr connection="Provider=Microsoft.Mashup.OleDb.1;Data Source=$Workbook$;Location=_measures;Extended Properties=&quot;&quot;">
            <x15:dbTables>
              <x15:dbTable name="_measures"/>
            </x15:dbTables>
          </x15:oledbPr>
        </x15:connection>
      </ext>
    </extLst>
  </connection>
  <connection id="2" xr16:uid="{4F3FAD98-68E8-4482-BA7A-4FD4BC2FBD41}" name="Query - Date" description="Connection to the 'Date' query in the workbook." type="100" refreshedVersion="8" minRefreshableVersion="5">
    <extLst>
      <ext xmlns:x15="http://schemas.microsoft.com/office/spreadsheetml/2010/11/main" uri="{DE250136-89BD-433C-8126-D09CA5730AF9}">
        <x15:connection id="d0c0fd20-e60f-4b14-94ec-456b4711ee5d">
          <x15:oledbPr connection="Provider=Microsoft.Mashup.OleDb.1;Data Source=$Workbook$;Location=Date;Extended Properties=&quot;&quot;">
            <x15:dbTables>
              <x15:dbTable name="Date"/>
            </x15:dbTables>
          </x15:oledbPr>
        </x15:connection>
      </ext>
    </extLst>
  </connection>
  <connection id="3" xr16:uid="{4520B739-E063-4008-B781-1B6EFDCDF23D}" name="Query - dim_customer" description="Connection to the 'dim_customer' query in the workbook." type="100" refreshedVersion="8" minRefreshableVersion="5">
    <extLst>
      <ext xmlns:x15="http://schemas.microsoft.com/office/spreadsheetml/2010/11/main" uri="{DE250136-89BD-433C-8126-D09CA5730AF9}">
        <x15:connection id="f916e073-215c-43d9-8cd3-f9e7abd0096d"/>
      </ext>
    </extLst>
  </connection>
  <connection id="4" xr16:uid="{7B536214-BD96-4A0F-B74D-E8C48F6CF16B}" name="Query - dim_products" description="Connection to the 'dim_products' query in the workbook." type="100" refreshedVersion="8" minRefreshableVersion="5">
    <extLst>
      <ext xmlns:x15="http://schemas.microsoft.com/office/spreadsheetml/2010/11/main" uri="{DE250136-89BD-433C-8126-D09CA5730AF9}">
        <x15:connection id="c6b1405a-fc86-4b35-8b6d-86c40c1a8523">
          <x15:oledbPr connection="Provider=Microsoft.Mashup.OleDb.1;Data Source=$Workbook$;Location=dim_products;Extended Properties=&quot;&quot;">
            <x15:dbTables>
              <x15:dbTable name="dim_products"/>
            </x15:dbTables>
          </x15:oledbPr>
        </x15:connection>
      </ext>
    </extLst>
  </connection>
  <connection id="5" xr16:uid="{19EDD1FD-EB2A-4BE3-BDF8-36C08695E8C2}" name="Query - dim_salesPerson" description="Connection to the 'dim_salesPerson' query in the workbook." type="100" refreshedVersion="8" minRefreshableVersion="5">
    <extLst>
      <ext xmlns:x15="http://schemas.microsoft.com/office/spreadsheetml/2010/11/main" uri="{DE250136-89BD-433C-8126-D09CA5730AF9}">
        <x15:connection id="27c0476a-1f68-4ad6-8939-7213e657caeb">
          <x15:oledbPr connection="Provider=Microsoft.Mashup.OleDb.1;Data Source=$Workbook$;Location=dim_salesPerson;Extended Properties=&quot;&quot;">
            <x15:dbTables>
              <x15:dbTable name="dim_salesPerson"/>
            </x15:dbTables>
          </x15:oledbPr>
        </x15:connection>
      </ext>
    </extLst>
  </connection>
  <connection id="6" xr16:uid="{01A42E59-479E-45B0-8AB9-4ED88CD33832}" name="Query - fact_table" description="Connection to the 'fact_table' query in the workbook." type="100" refreshedVersion="8" minRefreshableVersion="5">
    <extLst>
      <ext xmlns:x15="http://schemas.microsoft.com/office/spreadsheetml/2010/11/main" uri="{DE250136-89BD-433C-8126-D09CA5730AF9}">
        <x15:connection id="b9bb2932-d60e-4b99-95ff-ec99a6655981">
          <x15:oledbPr connection="Provider=Microsoft.Mashup.OleDb.1;Data Source=$Workbook$;Location=fact_table;Extended Properties=&quot;&quot;">
            <x15:dbTables>
              <x15:dbTable name="fact_table"/>
            </x15:dbTables>
          </x15:oledbPr>
        </x15:connection>
      </ext>
    </extLst>
  </connection>
  <connection id="7" xr16:uid="{79D89989-9801-4658-92D8-66D32525485D}"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d6e0f478-9672-408f-95fc-080bc28e90d3">
          <x15:oledbPr connection="Provider=Microsoft.Mashup.OleDb.1;Data Source=$Workbook$;Location=monthly_store_targets;Extended Properties=&quot;&quot;">
            <x15:dbTables>
              <x15:dbTable name="monthly_store_targets"/>
            </x15:dbTables>
          </x15:oledbPr>
        </x15:connection>
      </ext>
    </extLst>
  </connection>
  <connection id="8" xr16:uid="{9A7AD838-E9D9-45B0-97FA-BF15B911A5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<sst xmlns="http://schemas.openxmlformats.org/spreadsheetml/2006/main" count="226" uniqueCount="138">
  <si>
    <t>Total Revenue</t>
  </si>
  <si>
    <t>COGS</t>
  </si>
  <si>
    <t>Profit margin</t>
  </si>
  <si>
    <t>% Profit margin</t>
  </si>
  <si>
    <t># transaction</t>
  </si>
  <si>
    <t>Total refund</t>
  </si>
  <si>
    <t>total qty sold</t>
  </si>
  <si>
    <t>total qty returned</t>
  </si>
  <si>
    <t>% qty return</t>
  </si>
  <si>
    <t># products</t>
  </si>
  <si>
    <t>Total target</t>
  </si>
  <si>
    <t>Barron-Fleming</t>
  </si>
  <si>
    <t>Berg-Trujillo</t>
  </si>
  <si>
    <t>Lee-Myers</t>
  </si>
  <si>
    <t>Lopez</t>
  </si>
  <si>
    <t>Martinez</t>
  </si>
  <si>
    <t>Miller</t>
  </si>
  <si>
    <t>Myers-Lopez</t>
  </si>
  <si>
    <t>Novak PLC</t>
  </si>
  <si>
    <t>Thomas</t>
  </si>
  <si>
    <t>Valdez</t>
  </si>
  <si>
    <t>Grand Total</t>
  </si>
  <si>
    <t>Store Name</t>
  </si>
  <si>
    <t>#Store graph</t>
  </si>
  <si>
    <t>KPIs</t>
  </si>
  <si>
    <t>Variance %</t>
  </si>
  <si>
    <t>Revenue</t>
  </si>
  <si>
    <t>Target</t>
  </si>
  <si>
    <t>Pct</t>
  </si>
  <si>
    <t>Jan</t>
  </si>
  <si>
    <t>Feb</t>
  </si>
  <si>
    <t>Mar</t>
  </si>
  <si>
    <t>Apr</t>
  </si>
  <si>
    <t>May</t>
  </si>
  <si>
    <t>Jun</t>
  </si>
  <si>
    <t>Jul</t>
  </si>
  <si>
    <t>Aug</t>
  </si>
  <si>
    <t>Sep</t>
  </si>
  <si>
    <t>Oct</t>
  </si>
  <si>
    <t>Nov</t>
  </si>
  <si>
    <t>Dec</t>
  </si>
  <si>
    <t>Month</t>
  </si>
  <si>
    <t>Highlight</t>
  </si>
  <si>
    <t>Variance</t>
  </si>
  <si>
    <t>+0.0%;-0.0%</t>
  </si>
  <si>
    <t xml:space="preserve"> </t>
  </si>
  <si>
    <t>Week Type</t>
  </si>
  <si>
    <t>Weekday</t>
  </si>
  <si>
    <t>Weekend</t>
  </si>
  <si>
    <t>Total Revenue2</t>
  </si>
  <si>
    <t>Week day</t>
  </si>
  <si>
    <t>Quarter</t>
  </si>
  <si>
    <t>Q-1</t>
  </si>
  <si>
    <t>Q-2</t>
  </si>
  <si>
    <t>Q-3</t>
  </si>
  <si>
    <t>Q-4</t>
  </si>
  <si>
    <t>REFRENCE OF THE ABOVE TABLE</t>
  </si>
  <si>
    <t>Average</t>
  </si>
  <si>
    <t>Day</t>
  </si>
  <si>
    <t>Sun</t>
  </si>
  <si>
    <t>Mon</t>
  </si>
  <si>
    <t>Tue</t>
  </si>
  <si>
    <t>Wed</t>
  </si>
  <si>
    <t>Thu</t>
  </si>
  <si>
    <t>Fri</t>
  </si>
  <si>
    <t>Sat</t>
  </si>
  <si>
    <t>Option</t>
  </si>
  <si>
    <t>Combo box</t>
  </si>
  <si>
    <t>Customer</t>
  </si>
  <si>
    <t>Location</t>
  </si>
  <si>
    <t>Bobby Abbott</t>
  </si>
  <si>
    <t>Christine Hawkins</t>
  </si>
  <si>
    <t>Jeffery Powell</t>
  </si>
  <si>
    <t>John Brown</t>
  </si>
  <si>
    <t>Judith Simmons</t>
  </si>
  <si>
    <t>Laura Gross</t>
  </si>
  <si>
    <t>Lisa West</t>
  </si>
  <si>
    <t>Nicholas Young</t>
  </si>
  <si>
    <t>Paul Noble</t>
  </si>
  <si>
    <t>Travis Ewing</t>
  </si>
  <si>
    <t>Full name</t>
  </si>
  <si>
    <t>California</t>
  </si>
  <si>
    <t>Florida</t>
  </si>
  <si>
    <t>Indiana</t>
  </si>
  <si>
    <t>Maryland</t>
  </si>
  <si>
    <t>Michigan</t>
  </si>
  <si>
    <t>Missouri</t>
  </si>
  <si>
    <t>New York</t>
  </si>
  <si>
    <t>Virginia</t>
  </si>
  <si>
    <t>Washington</t>
  </si>
  <si>
    <t>Wisconsin</t>
  </si>
  <si>
    <t>Top 5 Customers</t>
  </si>
  <si>
    <t>Bottom 5 Customers</t>
  </si>
  <si>
    <t>Top 5 Locations</t>
  </si>
  <si>
    <t>Bottom 5 Locations</t>
  </si>
  <si>
    <t>Customer Table</t>
  </si>
  <si>
    <t>Location Table</t>
  </si>
  <si>
    <t>`</t>
  </si>
  <si>
    <t>Chart</t>
  </si>
  <si>
    <t>Caption</t>
  </si>
  <si>
    <t># customers</t>
  </si>
  <si>
    <t># Locations</t>
  </si>
  <si>
    <t>0-20</t>
  </si>
  <si>
    <t>21-30</t>
  </si>
  <si>
    <t>31-40</t>
  </si>
  <si>
    <t>41-50</t>
  </si>
  <si>
    <t>50 +</t>
  </si>
  <si>
    <t>Customer Age group</t>
  </si>
  <si>
    <t>Average of Customer Age</t>
  </si>
  <si>
    <t>Gender</t>
  </si>
  <si>
    <t>Female</t>
  </si>
  <si>
    <t>Male</t>
  </si>
  <si>
    <t>◼️</t>
  </si>
  <si>
    <t>●</t>
  </si>
  <si>
    <t>sec chart</t>
  </si>
  <si>
    <t>Product Name</t>
  </si>
  <si>
    <t>Attorney Mist</t>
  </si>
  <si>
    <t>Begin Brew</t>
  </si>
  <si>
    <t>Common Splash</t>
  </si>
  <si>
    <t>Eight Brew</t>
  </si>
  <si>
    <t>Include Breeze</t>
  </si>
  <si>
    <t>Itself Breeze</t>
  </si>
  <si>
    <t>Onto Dew</t>
  </si>
  <si>
    <t>Property Mist</t>
  </si>
  <si>
    <t>Race Rush</t>
  </si>
  <si>
    <t>Somebody Fusion</t>
  </si>
  <si>
    <t>Top 5 by profit</t>
  </si>
  <si>
    <t>Top 5 by quantity</t>
  </si>
  <si>
    <t>Category</t>
  </si>
  <si>
    <t>Alcoholic Beverage</t>
  </si>
  <si>
    <t>Coffee</t>
  </si>
  <si>
    <t>Energy Drink</t>
  </si>
  <si>
    <t>Juice</t>
  </si>
  <si>
    <t>Soft Drink</t>
  </si>
  <si>
    <t>Sports Drink</t>
  </si>
  <si>
    <t>Tea</t>
  </si>
  <si>
    <t>Water</t>
  </si>
  <si>
    <t>highlight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</si>
</sst>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 &quot;₹&quot;\ * #,##0.00_ ;_ &quot;₹&quot;\ * \-#,##0.00_ ;_ &quot;₹&quot;\ * &quot;-&quot;??_ ;_ @_ "/>
    <numFmt numFmtId="164" formatCode="_-[$$-409]* #,##0_ ;_-[$$-409]* \-#,##0\ ;_-[$$-409]* &quot;-&quot;??_ ;_-@_ "/>
    <numFmt numFmtId="165" formatCode="_ * #,##0_ ;_ * \-#,##0_ ;_ * &quot;-&quot;??_ ;_ @_ "/>
    <numFmt numFmtId="166" formatCode="[&gt;=1000000]\$#.0,,\ &quot;M&quot;;[&gt;=1000]\$#.0,\ &quot;K&quot;;\$#0"/>
    <numFmt numFmtId="167" formatCode="[&gt;=1000000]\$#,,\ &quot;M&quot;;[&gt;=1000]\$#,\ &quot;K&quot;;\$#0"/>
    <numFmt numFmtId="168" formatCode="\+0.0%;\-0.0%"/>
    <numFmt numFmtId="169" formatCode="\+0.00%;\-0.00%"/>
    <numFmt numFmtId="170" formatCode=";;"/>
    <numFmt numFmtId="171" formatCode="[&gt;=1000000]\$#,###,,&quot;M&quot;;[&gt;=1000]\$#,###,&quot;K&quot;"/>
    <numFmt numFmtId="172" formatCode="[&gt;=1000000]#,###,,&quot;M&quot;;[&gt;=1000]#,###,&quot;K&quot;;0"/>
  </numFmts>
  <fonts count="5" x14ac:knownFonts="1">
    <font>
      <sz val="11"/>
      <color theme="1"/>
      <name val="Aptos Narrow"/>
      <family val="2"/>
      <scheme val="minor"/>
    </font>
    <font>
      <sz val="11"/>
      <color theme="1"/>
      <name val="Aptos Narrow"/>
      <family val="2"/>
      <scheme val="minor"/>
    </font>
    <font>
      <sz val="12"/>
      <color theme="1"/>
      <name val="Aptos Narrow"/>
      <family val="2"/>
      <scheme val="minor"/>
    </font>
    <font>
      <b/>
      <sz val="11"/>
      <color theme="1"/>
      <name val="Aptos Narrow"/>
      <family val="2"/>
      <scheme val="minor"/>
    </font>
    <font>
      <sz val="12"/>
      <color rgb="FF00B0F0"/>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1"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tint="-0.89999084444715716"/>
        <bgColor indexed="64"/>
      </patternFill>
    </fill>
    <fill>
      <patternFill patternType="solid">
        <fgColor theme="7" tint="0.79998168889431442"/>
        <bgColor indexed="64"/>
      </patternFill>
    </fill>
    <fill>
      <patternFill patternType="solid">
        <fgColor theme="1" tint="0.14999847407452621"/>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theme="0" tint="-4.9989318521683403E-2"/>
      </right>
      <top/>
      <bottom style="thick">
        <color theme="0" tint="-4.9989318521683403E-2"/>
      </bottom>
      <diagonal/>
    </border>
    <border>
      <left style="thick">
        <color theme="0" tint="-4.9989318521683403E-2"/>
      </left>
      <right style="thick">
        <color theme="0" tint="-4.9989318521683403E-2"/>
      </right>
      <top/>
      <bottom style="thick">
        <color theme="0" tint="-4.9989318521683403E-2"/>
      </bottom>
      <diagonal/>
    </border>
    <border>
      <left style="thick">
        <color theme="0" tint="-4.9989318521683403E-2"/>
      </left>
      <right/>
      <top/>
      <bottom style="thick">
        <color theme="0" tint="-4.9989318521683403E-2"/>
      </bottom>
      <diagonal/>
    </border>
    <border>
      <left/>
      <right style="thick">
        <color theme="0" tint="-4.9989318521683403E-2"/>
      </right>
      <top style="thick">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style="thick">
        <color theme="0" tint="-4.9989318521683403E-2"/>
      </left>
      <right/>
      <top style="thick">
        <color theme="0" tint="-4.9989318521683403E-2"/>
      </top>
      <bottom style="thick">
        <color theme="0" tint="-4.9989318521683403E-2"/>
      </bottom>
      <diagonal/>
    </border>
    <border>
      <left/>
      <right style="thick">
        <color theme="0" tint="-4.9989318521683403E-2"/>
      </right>
      <top style="thick">
        <color theme="0" tint="-4.9989318521683403E-2"/>
      </top>
      <bottom/>
      <diagonal/>
    </border>
    <border>
      <left style="thick">
        <color theme="0" tint="-4.9989318521683403E-2"/>
      </left>
      <right style="thick">
        <color theme="0" tint="-4.9989318521683403E-2"/>
      </right>
      <top style="thick">
        <color theme="0" tint="-4.9989318521683403E-2"/>
      </top>
      <bottom/>
      <diagonal/>
    </border>
    <border>
      <left style="thick">
        <color theme="0" tint="-4.9989318521683403E-2"/>
      </left>
      <right/>
      <top style="thick">
        <color theme="0" tint="-4.9989318521683403E-2"/>
      </top>
      <bottom/>
      <diagonal/>
    </border>
    <border>
      <left style="thin">
        <color theme="0"/>
      </left>
      <right style="thin">
        <color theme="0"/>
      </right>
      <top style="thin">
        <color theme="0"/>
      </top>
      <bottom style="thin">
        <color theme="0"/>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49">
    <xf numFmtId="0" fontId="0" fillId="0" borderId="0" xfId="0"/>
    <xf numFmtId="164" fontId="0" fillId="0" borderId="0" xfId="0" applyNumberFormat="1"/>
    <xf numFmtId="10" fontId="0" fillId="0" borderId="0" xfId="0" applyNumberFormat="1"/>
    <xf numFmtId="2" fontId="0" fillId="0" borderId="0" xfId="0" applyNumberFormat="1"/>
    <xf numFmtId="1" fontId="0" fillId="0" borderId="0" xfId="0" applyNumberFormat="1"/>
    <xf numFmtId="165" fontId="0" fillId="0" borderId="0" xfId="0" applyNumberFormat="1"/>
    <xf numFmtId="0" fontId="0" fillId="0" borderId="0" xfId="0" pivotButton="1"/>
    <xf numFmtId="0" fontId="0" fillId="2" borderId="0" xfId="0" applyFill="1"/>
    <xf numFmtId="0" fontId="0" fillId="3" borderId="0" xfId="0" applyFill="1"/>
    <xf numFmtId="166" fontId="0" fillId="0" borderId="0" xfId="0" applyNumberFormat="1"/>
    <xf numFmtId="0" fontId="0" fillId="4" borderId="0" xfId="0" applyFill="1"/>
    <xf numFmtId="10" fontId="0" fillId="0" borderId="0" xfId="1" applyNumberFormat="1" applyFont="1"/>
    <xf numFmtId="9" fontId="2" fillId="0" borderId="0" xfId="1" applyFont="1" applyAlignment="1">
      <alignment horizontal="center" vertical="center"/>
    </xf>
    <xf numFmtId="0" fontId="0" fillId="0" borderId="1" xfId="0" pivotButton="1" applyBorder="1"/>
    <xf numFmtId="0" fontId="0" fillId="0" borderId="1" xfId="0" applyBorder="1"/>
    <xf numFmtId="167" fontId="0" fillId="0" borderId="1" xfId="0" applyNumberFormat="1" applyBorder="1"/>
    <xf numFmtId="0" fontId="3" fillId="5" borderId="1" xfId="0" applyFont="1" applyFill="1" applyBorder="1"/>
    <xf numFmtId="168" fontId="0" fillId="0" borderId="0" xfId="1" applyNumberFormat="1" applyFont="1"/>
    <xf numFmtId="0" fontId="0" fillId="6" borderId="0" xfId="0" applyFill="1"/>
    <xf numFmtId="169" fontId="0" fillId="0" borderId="0" xfId="1" applyNumberFormat="1" applyFont="1"/>
    <xf numFmtId="0" fontId="2" fillId="0" borderId="0" xfId="0" applyFont="1"/>
    <xf numFmtId="10" fontId="0" fillId="0" borderId="1" xfId="0" applyNumberFormat="1" applyBorder="1"/>
    <xf numFmtId="170" fontId="0" fillId="7" borderId="2" xfId="0" applyNumberFormat="1" applyFill="1" applyBorder="1"/>
    <xf numFmtId="170" fontId="0" fillId="7" borderId="3" xfId="0" applyNumberFormat="1" applyFill="1" applyBorder="1"/>
    <xf numFmtId="170" fontId="0" fillId="7" borderId="4" xfId="0" applyNumberFormat="1" applyFill="1" applyBorder="1"/>
    <xf numFmtId="170" fontId="0" fillId="7" borderId="5" xfId="0" applyNumberFormat="1" applyFill="1" applyBorder="1"/>
    <xf numFmtId="170" fontId="0" fillId="7" borderId="6" xfId="0" applyNumberFormat="1" applyFill="1" applyBorder="1"/>
    <xf numFmtId="170" fontId="0" fillId="7" borderId="7" xfId="0" applyNumberFormat="1" applyFill="1" applyBorder="1"/>
    <xf numFmtId="170" fontId="0" fillId="7" borderId="8" xfId="0" applyNumberFormat="1" applyFill="1" applyBorder="1"/>
    <xf numFmtId="170" fontId="0" fillId="7" borderId="9" xfId="0" applyNumberFormat="1" applyFill="1" applyBorder="1"/>
    <xf numFmtId="170" fontId="0" fillId="7" borderId="10" xfId="0" applyNumberFormat="1" applyFill="1" applyBorder="1"/>
    <xf numFmtId="0" fontId="0" fillId="8" borderId="0" xfId="0" applyFill="1"/>
    <xf numFmtId="0" fontId="3" fillId="0" borderId="0" xfId="0" applyFont="1"/>
    <xf numFmtId="168" fontId="0" fillId="0" borderId="1" xfId="0" applyNumberFormat="1" applyBorder="1"/>
    <xf numFmtId="0" fontId="3" fillId="0" borderId="1" xfId="0" applyFont="1" applyBorder="1"/>
    <xf numFmtId="164" fontId="0" fillId="0" borderId="0" xfId="2" applyNumberFormat="1" applyFont="1"/>
    <xf numFmtId="167" fontId="0" fillId="0" borderId="0" xfId="0" applyNumberFormat="1"/>
    <xf numFmtId="0" fontId="0" fillId="4" borderId="1" xfId="0" applyFill="1" applyBorder="1"/>
    <xf numFmtId="9" fontId="0" fillId="0" borderId="0" xfId="0" applyNumberFormat="1"/>
    <xf numFmtId="171" fontId="0" fillId="0" borderId="0" xfId="0" applyNumberFormat="1"/>
    <xf numFmtId="0" fontId="0" fillId="2" borderId="11" xfId="0" applyFill="1" applyBorder="1" applyAlignment="1">
      <alignment horizontal="center" vertical="center"/>
    </xf>
    <xf numFmtId="0" fontId="0" fillId="9" borderId="0" xfId="0" applyFill="1" applyAlignment="1">
      <alignment horizontal="center" vertical="center"/>
    </xf>
    <xf numFmtId="9" fontId="0" fillId="0" borderId="0" xfId="1" applyFont="1"/>
    <xf numFmtId="0" fontId="4" fillId="0" borderId="0" xfId="0" applyFont="1"/>
    <xf numFmtId="168" fontId="0" fillId="0" borderId="0" xfId="0" applyNumberFormat="1"/>
    <xf numFmtId="171" fontId="0" fillId="0" borderId="1" xfId="0" applyNumberFormat="1" applyBorder="1"/>
    <xf numFmtId="0" fontId="3" fillId="4" borderId="0" xfId="0" applyFont="1" applyFill="1"/>
    <xf numFmtId="172" fontId="0" fillId="0" borderId="0" xfId="0" applyNumberFormat="1"/>
    <xf numFmtId="0" fontId="0" fillId="0" borderId="0" xfId="0" applyNumberFormat="1"/>
  </cellXfs>
  <cellStyles count="3">
    <cellStyle name="Currency" xfId="2" builtinId="4"/>
    <cellStyle name="Normal" xfId="0" builtinId="0"/>
    <cellStyle name="Percent" xfId="1" builtinId="5"/>
  </cellStyles>
  <dxfs count="72">
    <dxf>
      <font>
        <color theme="8" tint="0.59996337778862885"/>
      </font>
    </dxf>
    <dxf>
      <font>
        <color theme="4" tint="0.39994506668294322"/>
      </font>
    </dxf>
    <dxf>
      <font>
        <color rgb="FFFF0000"/>
      </font>
    </dxf>
    <dxf>
      <font>
        <color theme="9" tint="-0.24994659260841701"/>
      </font>
    </dxf>
    <dxf>
      <font>
        <color rgb="FFFF0000"/>
      </font>
    </dxf>
    <dxf>
      <font>
        <color rgb="FFFF0000"/>
      </font>
    </dxf>
    <dxf>
      <font>
        <color theme="9" tint="0.39994506668294322"/>
      </font>
    </dxf>
    <dxf>
      <fill>
        <patternFill>
          <bgColor rgb="FF00B0F0"/>
        </patternFill>
      </fill>
    </dxf>
    <dxf>
      <font>
        <color rgb="FF00B0F0"/>
      </font>
      <fill>
        <patternFill>
          <bgColor theme="1" tint="0.34998626667073579"/>
        </patternFill>
      </fill>
    </dxf>
    <dxf>
      <numFmt numFmtId="167" formatCode="[&gt;=1000000]\$#,,\ &quot;M&quot;;[&gt;=1000]\$#,\ &quot;K&quot;;\$#0"/>
    </dxf>
    <dxf>
      <numFmt numFmtId="167" formatCode="[&gt;=1000000]\$#,,\ &quot;M&quot;;[&gt;=1000]\$#,\ &quot;K&quot;;\$#0"/>
    </dxf>
    <dxf>
      <numFmt numFmtId="171" formatCode="[&gt;=1000000]\$#,###,,&quot;M&quot;;[&gt;=1000]\$#,###,&quot;K&quot;"/>
    </dxf>
    <dxf>
      <numFmt numFmtId="0" formatCode="General"/>
    </dxf>
    <dxf>
      <numFmt numFmtId="171" formatCode="[&gt;=1000000]\$#,###,,&quot;M&quot;;[&gt;=1000]\$#,###,&quot;K&quot;"/>
    </dxf>
    <dxf>
      <numFmt numFmtId="14" formatCode="0.00%"/>
    </dxf>
    <dxf>
      <numFmt numFmtId="0" formatCode="General"/>
    </dxf>
    <dxf>
      <numFmt numFmtId="168" formatCode="\+0.0%;\-0.0%"/>
    </dxf>
    <dxf>
      <numFmt numFmtId="14" formatCode="0.00%"/>
    </dxf>
    <dxf>
      <numFmt numFmtId="0" formatCode="General"/>
    </dxf>
    <dxf>
      <numFmt numFmtId="167" formatCode="[&gt;=1000000]\$#,,\ &quot;M&quot;;[&gt;=1000]\$#,\ &quot;K&quot;;\$#0"/>
    </dxf>
    <dxf>
      <numFmt numFmtId="171" formatCode="[&gt;=1000000]\$#,###,,&quot;M&quot;;[&gt;=1000]\$#,###,&quot;K&quot;"/>
    </dxf>
    <dxf>
      <numFmt numFmtId="13" formatCode="0%"/>
    </dxf>
    <dxf>
      <numFmt numFmtId="167" formatCode="[&gt;=1000000]\$#,,\ &quot;M&quot;;[&gt;=1000]\$#,\ &quot;K&quot;;\$#0"/>
    </dxf>
    <dxf>
      <numFmt numFmtId="167" formatCode="[&gt;=1000000]\$#,,\ &quot;M&quot;;[&gt;=1000]\$#,\ &quot;K&quot;;\$#0"/>
    </dxf>
    <dxf>
      <numFmt numFmtId="14" formatCode="0.00%"/>
    </dxf>
    <dxf>
      <numFmt numFmtId="0" formatCode="General"/>
    </dxf>
    <dxf>
      <numFmt numFmtId="0" formatCode="General"/>
    </dxf>
    <dxf>
      <numFmt numFmtId="171" formatCode="[&gt;=1000000]\$#,###,,&quot;M&quot;;[&gt;=1000]\$#,###,&quot;K&quot;"/>
    </dxf>
    <dxf>
      <numFmt numFmtId="0" formatCode="General"/>
    </dxf>
    <dxf>
      <numFmt numFmtId="171" formatCode="[&gt;=1000000]\$#,###,,&quot;M&quot;;[&gt;=1000]\$#,###,&quot;K&quot;"/>
    </dxf>
    <dxf>
      <numFmt numFmtId="171" formatCode="[&gt;=1000000]\$#,###,,&quot;M&quot;;[&gt;=1000]\$#,###,&quot;K&quot;"/>
    </dxf>
    <dxf>
      <numFmt numFmtId="167" formatCode="[&gt;=1000000]\$#,,\ &quot;M&quot;;[&gt;=1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7" formatCode="[&gt;=1000000]\$#,,\ &quot;M&quot;;[&gt;=1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8" formatCode="\+0.0%;\-0.0%"/>
    </dxf>
    <dxf>
      <numFmt numFmtId="167" formatCode="[&gt;=1000000]\$#,,\ &quot;M&quot;;[&gt;=1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gt;=1000000]\$#,,\ &quot;M&quot;;[&gt;=1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
    </dxf>
    <dxf>
      <numFmt numFmtId="14" formatCode="0.00%"/>
    </dxf>
    <dxf>
      <numFmt numFmtId="167" formatCode="[&gt;=1000000]\$#,,\ &quot;M&quot;;[&gt;=1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gt;=1000000]\$#.0,,\ &quot;M&quot;;[&gt;=1000]\$#.0,\ &quot;K&quot;;\$#0"/>
    </dxf>
    <dxf>
      <numFmt numFmtId="166" formatCode="[&gt;=1000000]\$#.0,,\ &quot;M&quot;;[&gt;=1000]\$#.0,\ &quot;K&quot;;\$#0"/>
    </dxf>
    <dxf>
      <numFmt numFmtId="166" formatCode="[&gt;=1000000]\$#.0,,\ &quot;M&quot;;[&gt;=1000]\$#.0,\ &quot;K&quot;;\$#0"/>
    </dxf>
    <dxf>
      <numFmt numFmtId="1" formatCode="0"/>
    </dxf>
    <dxf>
      <numFmt numFmtId="14" formatCode="0.00%"/>
    </dxf>
    <dxf>
      <numFmt numFmtId="1" formatCode="0"/>
    </dxf>
    <dxf>
      <numFmt numFmtId="1" formatCode="0"/>
    </dxf>
    <dxf>
      <numFmt numFmtId="165" formatCode="_ * #,##0_ ;_ * \-#,##0_ ;_ * &quot;-&quot;??_ ;_ @_ "/>
    </dxf>
    <dxf>
      <numFmt numFmtId="14" formatCode="0.00%"/>
    </dxf>
    <dxf>
      <numFmt numFmtId="164" formatCode="_-[$$-409]* #,##0_ ;_-[$$-409]* \-#,##0\ ;_-[$$-409]* &quot;-&quot;??_ ;_-@_ "/>
    </dxf>
    <dxf>
      <font>
        <b val="0"/>
        <i/>
        <color theme="0" tint="-0.14996795556505021"/>
      </font>
      <fill>
        <patternFill>
          <fgColor rgb="FF156082"/>
        </patternFill>
      </fill>
      <border diagonalUp="0" diagonalDown="0">
        <left/>
        <right/>
        <top/>
        <bottom style="thin">
          <color theme="4"/>
        </bottom>
        <vertical/>
        <horizontal/>
      </border>
    </dxf>
    <dxf>
      <font>
        <color theme="1"/>
      </font>
      <fill>
        <patternFill patternType="solid">
          <fgColor rgb="FF156082"/>
          <bgColor rgb="FF156082"/>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b val="0"/>
        <i val="0"/>
        <sz val="10"/>
        <color theme="1"/>
        <name val="Bodoni MT"/>
        <family val="1"/>
        <scheme val="none"/>
      </font>
      <fill>
        <patternFill>
          <bgColor theme="0"/>
        </patternFill>
      </fill>
      <border diagonalUp="0" diagonalDown="0">
        <left/>
        <right/>
        <top/>
        <bottom/>
        <vertical/>
        <horizontal/>
      </border>
    </dxf>
  </dxfs>
  <tableStyles count="2" defaultTableStyle="TableStyleMedium2" defaultPivotStyle="PivotStyleLight16">
    <tableStyle name="SlicerStyleLight1 2" pivot="0" table="0" count="10" xr9:uid="{FCD85AF5-B98A-44C9-B711-C3C47E2E12BF}">
      <tableStyleElement type="wholeTable" dxfId="71"/>
      <tableStyleElement type="headerRow" dxfId="70"/>
    </tableStyle>
    <tableStyle name="SlicerStyleLight1 3" pivot="0" table="0" count="10" xr9:uid="{C1611495-4BE4-468D-8A68-0F31E4F1F0FA}">
      <tableStyleElement type="wholeTable" dxfId="69"/>
      <tableStyleElement type="headerRow" dxfId="68"/>
    </tableStyle>
  </tableStyles>
  <colors>
    <mruColors>
      <color rgb="FF156082"/>
      <color rgb="FFE5F5FB"/>
      <color rgb="FFDBD850"/>
      <color rgb="FFFF0000"/>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color theme="0"/>
          </font>
          <fill>
            <patternFill patternType="solid">
              <fgColor theme="4" tint="0.59999389629810485"/>
              <bgColor rgb="FF156082"/>
            </patternFill>
          </fill>
          <border diagonalUp="0" diagonalDown="0">
            <left/>
            <right/>
            <top/>
            <bottom style="thick">
              <color theme="0"/>
            </bottom>
            <vertical/>
            <horizontal/>
          </border>
        </dxf>
        <dxf>
          <font>
            <color theme="5" tint="-0.49998474074526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156082"/>
            </patternFill>
          </fill>
          <border diagonalUp="0" diagonalDown="0">
            <left/>
            <right/>
            <top/>
            <bottom style="thick">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style="thin">
              <color theme="0" tint="-0.24994659260841701"/>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microsoft.com/office/2007/relationships/slicerCache" Target="slicerCaches/slicerCache2.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43" Type="http://schemas.openxmlformats.org/officeDocument/2006/relationships/sharedStrings" Target="sharedString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2.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4.xml"/><Relationship Id="rId34" Type="http://schemas.openxmlformats.org/officeDocument/2006/relationships/pivotCacheDefinition" Target="pivotCache/pivotCacheDefinition26.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25.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94049787492414E-2"/>
          <c:y val="0.14571948998178508"/>
          <c:w val="0.93321190042501523"/>
          <c:h val="0.64373162371097059"/>
        </c:manualLayout>
      </c:layout>
      <c:barChart>
        <c:barDir val="col"/>
        <c:grouping val="clustered"/>
        <c:varyColors val="0"/>
        <c:ser>
          <c:idx val="0"/>
          <c:order val="0"/>
          <c:tx>
            <c:strRef>
              <c:f>'Analysis 03'!$G$26</c:f>
              <c:strCache>
                <c:ptCount val="1"/>
                <c:pt idx="0">
                  <c:v>Profit margin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03'!$F$27:$F$31</c:f>
              <c:strCache>
                <c:ptCount val="5"/>
                <c:pt idx="0">
                  <c:v>Travis Ewing</c:v>
                </c:pt>
                <c:pt idx="1">
                  <c:v>Bobby Abbott</c:v>
                </c:pt>
                <c:pt idx="2">
                  <c:v>Lisa West</c:v>
                </c:pt>
                <c:pt idx="3">
                  <c:v>Christine Hawkins</c:v>
                </c:pt>
                <c:pt idx="4">
                  <c:v>Jeffery Powell</c:v>
                </c:pt>
              </c:strCache>
            </c:strRef>
          </c:cat>
          <c:val>
            <c:numRef>
              <c:f>'Analysis 03'!$G$27:$G$31</c:f>
              <c:numCache>
                <c:formatCode>[&gt;=1000000]\$#,,\ "M";[&gt;=1000]\$#,\ "K";\$#0</c:formatCode>
                <c:ptCount val="5"/>
                <c:pt idx="0">
                  <c:v>100.15000000000055</c:v>
                </c:pt>
                <c:pt idx="1">
                  <c:v>847.10000000000036</c:v>
                </c:pt>
                <c:pt idx="2">
                  <c:v>866.40000000000055</c:v>
                </c:pt>
                <c:pt idx="3">
                  <c:v>1227.9900000000007</c:v>
                </c:pt>
                <c:pt idx="4">
                  <c:v>1292.6699999999996</c:v>
                </c:pt>
              </c:numCache>
            </c:numRef>
          </c:val>
          <c:extLst>
            <c:ext xmlns:c16="http://schemas.microsoft.com/office/drawing/2014/chart" uri="{C3380CC4-5D6E-409C-BE32-E72D297353CC}">
              <c16:uniqueId val="{00000000-8349-495E-ADD9-C37B9FC9A1D5}"/>
            </c:ext>
          </c:extLst>
        </c:ser>
        <c:dLbls>
          <c:dLblPos val="outEnd"/>
          <c:showLegendKey val="0"/>
          <c:showVal val="1"/>
          <c:showCatName val="0"/>
          <c:showSerName val="0"/>
          <c:showPercent val="0"/>
          <c:showBubbleSize val="0"/>
        </c:dLbls>
        <c:gapWidth val="219"/>
        <c:overlap val="-27"/>
        <c:axId val="468696880"/>
        <c:axId val="468697360"/>
      </c:barChart>
      <c:catAx>
        <c:axId val="46869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97360"/>
        <c:crosses val="autoZero"/>
        <c:auto val="1"/>
        <c:lblAlgn val="ctr"/>
        <c:lblOffset val="100"/>
        <c:noMultiLvlLbl val="0"/>
      </c:catAx>
      <c:valAx>
        <c:axId val="468697360"/>
        <c:scaling>
          <c:orientation val="minMax"/>
        </c:scaling>
        <c:delete val="1"/>
        <c:axPos val="l"/>
        <c:numFmt formatCode="[&gt;=1000000]\$#,,\ &quot;M&quot;;[&gt;=1000]\$#,\ &quot;K&quot;;\$#0" sourceLinked="1"/>
        <c:majorTickMark val="none"/>
        <c:minorTickMark val="none"/>
        <c:tickLblPos val="nextTo"/>
        <c:crossAx val="46869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_FINAL_.xlsx]Analysis 03!AgeGroup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64180135377815E-3"/>
          <c:y val="0"/>
          <c:w val="0.99713358198646218"/>
          <c:h val="0.80827229929592137"/>
        </c:manualLayout>
      </c:layout>
      <c:barChart>
        <c:barDir val="col"/>
        <c:grouping val="clustered"/>
        <c:varyColors val="0"/>
        <c:ser>
          <c:idx val="0"/>
          <c:order val="0"/>
          <c:tx>
            <c:strRef>
              <c:f>'Analysis 03'!$AA$4</c:f>
              <c:strCache>
                <c:ptCount val="1"/>
                <c:pt idx="0">
                  <c:v>Total</c:v>
                </c:pt>
              </c:strCache>
            </c:strRef>
          </c:tx>
          <c:spPr>
            <a:solidFill>
              <a:srgbClr val="00B0F0"/>
            </a:solidFill>
            <a:ln>
              <a:noFill/>
            </a:ln>
            <a:effectLst/>
          </c:spPr>
          <c:invertIfNegative val="0"/>
          <c:cat>
            <c:strRef>
              <c:f>'Analysis 03'!$Z$5:$Z$9</c:f>
              <c:strCache>
                <c:ptCount val="5"/>
                <c:pt idx="0">
                  <c:v>0-20</c:v>
                </c:pt>
                <c:pt idx="1">
                  <c:v>21-30</c:v>
                </c:pt>
                <c:pt idx="2">
                  <c:v>31-40</c:v>
                </c:pt>
                <c:pt idx="3">
                  <c:v>41-50</c:v>
                </c:pt>
                <c:pt idx="4">
                  <c:v>50 +</c:v>
                </c:pt>
              </c:strCache>
            </c:strRef>
          </c:cat>
          <c:val>
            <c:numRef>
              <c:f>'Analysis 03'!$AA$5:$AA$9</c:f>
              <c:numCache>
                <c:formatCode>[&gt;=1000000]\$#,###,,"M";[&gt;=1000]\$#,###,"K"</c:formatCode>
                <c:ptCount val="5"/>
                <c:pt idx="0">
                  <c:v>37778.199999999917</c:v>
                </c:pt>
                <c:pt idx="1">
                  <c:v>342459.88000000006</c:v>
                </c:pt>
                <c:pt idx="2">
                  <c:v>387088.63999999769</c:v>
                </c:pt>
                <c:pt idx="3">
                  <c:v>462942.00999999943</c:v>
                </c:pt>
                <c:pt idx="4">
                  <c:v>880210.25999999163</c:v>
                </c:pt>
              </c:numCache>
            </c:numRef>
          </c:val>
          <c:extLst>
            <c:ext xmlns:c16="http://schemas.microsoft.com/office/drawing/2014/chart" uri="{C3380CC4-5D6E-409C-BE32-E72D297353CC}">
              <c16:uniqueId val="{00000000-72C9-47ED-9C6D-1D004D538D7D}"/>
            </c:ext>
          </c:extLst>
        </c:ser>
        <c:dLbls>
          <c:showLegendKey val="0"/>
          <c:showVal val="0"/>
          <c:showCatName val="0"/>
          <c:showSerName val="0"/>
          <c:showPercent val="0"/>
          <c:showBubbleSize val="0"/>
        </c:dLbls>
        <c:gapWidth val="219"/>
        <c:overlap val="-27"/>
        <c:axId val="1469669264"/>
        <c:axId val="1469668784"/>
      </c:barChart>
      <c:catAx>
        <c:axId val="1469669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668784"/>
        <c:crosses val="autoZero"/>
        <c:auto val="1"/>
        <c:lblAlgn val="ctr"/>
        <c:lblOffset val="100"/>
        <c:noMultiLvlLbl val="0"/>
      </c:catAx>
      <c:valAx>
        <c:axId val="1469668784"/>
        <c:scaling>
          <c:orientation val="minMax"/>
        </c:scaling>
        <c:delete val="1"/>
        <c:axPos val="l"/>
        <c:numFmt formatCode="[&gt;=1000000]\$#,###,,&quot;M&quot;;[&gt;=1000]\$#,###,&quot;K&quot;" sourceLinked="1"/>
        <c:majorTickMark val="none"/>
        <c:minorTickMark val="none"/>
        <c:tickLblPos val="nextTo"/>
        <c:crossAx val="146966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111111111111112E-2"/>
          <c:y val="8.8740157480314968E-2"/>
          <c:w val="0.97222222222222221"/>
          <c:h val="0.69658199983066627"/>
        </c:manualLayout>
      </c:layout>
      <c:areaChart>
        <c:grouping val="stacked"/>
        <c:varyColors val="0"/>
        <c:ser>
          <c:idx val="1"/>
          <c:order val="1"/>
          <c:tx>
            <c:strRef>
              <c:f>'Analysis 03'!$AX$4</c:f>
              <c:strCache>
                <c:ptCount val="1"/>
                <c:pt idx="0">
                  <c:v>sec chart</c:v>
                </c:pt>
              </c:strCache>
            </c:strRef>
          </c:tx>
          <c:spPr>
            <a:gradFill flip="none" rotWithShape="1">
              <a:gsLst>
                <a:gs pos="0">
                  <a:schemeClr val="accent4">
                    <a:lumMod val="40000"/>
                    <a:lumOff val="60000"/>
                  </a:schemeClr>
                </a:gs>
                <a:gs pos="63000">
                  <a:schemeClr val="accent4">
                    <a:lumMod val="20000"/>
                    <a:lumOff val="80000"/>
                    <a:alpha val="57000"/>
                  </a:schemeClr>
                </a:gs>
                <a:gs pos="100000">
                  <a:srgbClr val="E5F5FB">
                    <a:alpha val="7000"/>
                  </a:srgbClr>
                </a:gs>
              </a:gsLst>
              <a:lin ang="5400000" scaled="1"/>
              <a:tileRect/>
            </a:gradFill>
            <a:ln>
              <a:noFill/>
            </a:ln>
            <a:effectLst/>
          </c:spPr>
          <c:val>
            <c:numRef>
              <c:f>'Analysis 03'!$AX$5:$AX$16</c:f>
              <c:numCache>
                <c:formatCode>[&gt;=1000000]\$#,###,,"M";[&gt;=1000]\$#,###,"K"</c:formatCode>
                <c:ptCount val="12"/>
                <c:pt idx="0">
                  <c:v>163117.0500000001</c:v>
                </c:pt>
                <c:pt idx="1">
                  <c:v>163651.62000000002</c:v>
                </c:pt>
                <c:pt idx="2">
                  <c:v>187710.54999999935</c:v>
                </c:pt>
                <c:pt idx="3">
                  <c:v>177677.77000000019</c:v>
                </c:pt>
                <c:pt idx="4">
                  <c:v>188904.81000000026</c:v>
                </c:pt>
                <c:pt idx="5">
                  <c:v>179301.10000000041</c:v>
                </c:pt>
                <c:pt idx="6">
                  <c:v>167754.68000000046</c:v>
                </c:pt>
                <c:pt idx="7">
                  <c:v>191726.04000000039</c:v>
                </c:pt>
                <c:pt idx="8">
                  <c:v>174498.11000000039</c:v>
                </c:pt>
                <c:pt idx="9">
                  <c:v>174723.57999999964</c:v>
                </c:pt>
                <c:pt idx="10">
                  <c:v>176934.93999999939</c:v>
                </c:pt>
                <c:pt idx="11">
                  <c:v>164478.74000000014</c:v>
                </c:pt>
              </c:numCache>
            </c:numRef>
          </c:val>
          <c:extLst>
            <c:ext xmlns:c16="http://schemas.microsoft.com/office/drawing/2014/chart" uri="{C3380CC4-5D6E-409C-BE32-E72D297353CC}">
              <c16:uniqueId val="{00000000-1499-409E-B79A-5C240F8B0F6C}"/>
            </c:ext>
          </c:extLst>
        </c:ser>
        <c:dLbls>
          <c:showLegendKey val="0"/>
          <c:showVal val="0"/>
          <c:showCatName val="0"/>
          <c:showSerName val="0"/>
          <c:showPercent val="0"/>
          <c:showBubbleSize val="0"/>
        </c:dLbls>
        <c:axId val="171846128"/>
        <c:axId val="171844208"/>
      </c:areaChart>
      <c:lineChart>
        <c:grouping val="standard"/>
        <c:varyColors val="0"/>
        <c:ser>
          <c:idx val="0"/>
          <c:order val="0"/>
          <c:tx>
            <c:strRef>
              <c:f>'Analysis 03'!$AW$4</c:f>
              <c:strCache>
                <c:ptCount val="1"/>
                <c:pt idx="0">
                  <c:v>Profit margin</c:v>
                </c:pt>
              </c:strCache>
            </c:strRef>
          </c:tx>
          <c:spPr>
            <a:ln w="28575" cap="rnd">
              <a:solidFill>
                <a:srgbClr val="00B0F0"/>
              </a:solidFill>
              <a:round/>
            </a:ln>
            <a:effectLst/>
          </c:spPr>
          <c:marker>
            <c:symbol val="circle"/>
            <c:size val="5"/>
            <c:spPr>
              <a:solidFill>
                <a:srgbClr val="00B0F0"/>
              </a:solidFill>
              <a:ln w="9525">
                <a:solidFill>
                  <a:schemeClr val="accent1"/>
                </a:solidFill>
              </a:ln>
              <a:effectLst/>
            </c:spPr>
          </c:marker>
          <c:dLbls>
            <c:dLbl>
              <c:idx val="0"/>
              <c:tx>
                <c:rich>
                  <a:bodyPr/>
                  <a:lstStyle/>
                  <a:p>
                    <a:fld id="{ECE463C0-7830-41AC-BDD5-82A9CAFE5B6F}"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499-409E-B79A-5C240F8B0F6C}"/>
                </c:ext>
              </c:extLst>
            </c:dLbl>
            <c:dLbl>
              <c:idx val="1"/>
              <c:tx>
                <c:rich>
                  <a:bodyPr/>
                  <a:lstStyle/>
                  <a:p>
                    <a:fld id="{A524F3CB-7B63-4DFF-BB55-43A38EF8A64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499-409E-B79A-5C240F8B0F6C}"/>
                </c:ext>
              </c:extLst>
            </c:dLbl>
            <c:dLbl>
              <c:idx val="2"/>
              <c:tx>
                <c:rich>
                  <a:bodyPr/>
                  <a:lstStyle/>
                  <a:p>
                    <a:fld id="{4AC5F3BA-B955-427E-983C-A1E1D69D1D6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499-409E-B79A-5C240F8B0F6C}"/>
                </c:ext>
              </c:extLst>
            </c:dLbl>
            <c:dLbl>
              <c:idx val="3"/>
              <c:tx>
                <c:rich>
                  <a:bodyPr/>
                  <a:lstStyle/>
                  <a:p>
                    <a:fld id="{188A6F54-7685-4B1C-A5B4-235E79CCDD0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499-409E-B79A-5C240F8B0F6C}"/>
                </c:ext>
              </c:extLst>
            </c:dLbl>
            <c:dLbl>
              <c:idx val="4"/>
              <c:tx>
                <c:rich>
                  <a:bodyPr/>
                  <a:lstStyle/>
                  <a:p>
                    <a:fld id="{7A831C28-65D1-4D38-94A7-AEEE28F8E3D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499-409E-B79A-5C240F8B0F6C}"/>
                </c:ext>
              </c:extLst>
            </c:dLbl>
            <c:dLbl>
              <c:idx val="5"/>
              <c:tx>
                <c:rich>
                  <a:bodyPr/>
                  <a:lstStyle/>
                  <a:p>
                    <a:fld id="{7C18B21D-EE8B-4B17-BB5F-B4043F1B594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499-409E-B79A-5C240F8B0F6C}"/>
                </c:ext>
              </c:extLst>
            </c:dLbl>
            <c:dLbl>
              <c:idx val="6"/>
              <c:tx>
                <c:rich>
                  <a:bodyPr/>
                  <a:lstStyle/>
                  <a:p>
                    <a:fld id="{10397328-50D0-4F50-A135-4DE656B8F43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499-409E-B79A-5C240F8B0F6C}"/>
                </c:ext>
              </c:extLst>
            </c:dLbl>
            <c:dLbl>
              <c:idx val="7"/>
              <c:tx>
                <c:rich>
                  <a:bodyPr/>
                  <a:lstStyle/>
                  <a:p>
                    <a:fld id="{62EC7C11-3DD3-4574-A3B0-467BDF65215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499-409E-B79A-5C240F8B0F6C}"/>
                </c:ext>
              </c:extLst>
            </c:dLbl>
            <c:dLbl>
              <c:idx val="8"/>
              <c:tx>
                <c:rich>
                  <a:bodyPr/>
                  <a:lstStyle/>
                  <a:p>
                    <a:fld id="{EC7E6E5D-B546-4F57-9250-F21EFD55264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499-409E-B79A-5C240F8B0F6C}"/>
                </c:ext>
              </c:extLst>
            </c:dLbl>
            <c:dLbl>
              <c:idx val="9"/>
              <c:tx>
                <c:rich>
                  <a:bodyPr/>
                  <a:lstStyle/>
                  <a:p>
                    <a:fld id="{12735944-2F8A-4A70-9870-998C99785CA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499-409E-B79A-5C240F8B0F6C}"/>
                </c:ext>
              </c:extLst>
            </c:dLbl>
            <c:dLbl>
              <c:idx val="10"/>
              <c:tx>
                <c:rich>
                  <a:bodyPr/>
                  <a:lstStyle/>
                  <a:p>
                    <a:fld id="{419CE8E4-C19B-40B9-94DD-FFF9CD281AA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499-409E-B79A-5C240F8B0F6C}"/>
                </c:ext>
              </c:extLst>
            </c:dLbl>
            <c:dLbl>
              <c:idx val="11"/>
              <c:tx>
                <c:rich>
                  <a:bodyPr/>
                  <a:lstStyle/>
                  <a:p>
                    <a:fld id="{82E312A1-AFB7-43C3-A708-932AF39FFB4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499-409E-B79A-5C240F8B0F6C}"/>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03'!$AV$5:$AV$16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03'!$AW$5:$AW$16</c:f>
              <c:numCache>
                <c:formatCode>[&gt;=1000000]\$#,###,,"M";[&gt;=1000]\$#,###,"K"</c:formatCode>
                <c:ptCount val="12"/>
                <c:pt idx="0">
                  <c:v>163117.0500000001</c:v>
                </c:pt>
                <c:pt idx="1">
                  <c:v>163651.62000000002</c:v>
                </c:pt>
                <c:pt idx="2">
                  <c:v>187710.54999999935</c:v>
                </c:pt>
                <c:pt idx="3">
                  <c:v>177677.77000000019</c:v>
                </c:pt>
                <c:pt idx="4">
                  <c:v>188904.81000000026</c:v>
                </c:pt>
                <c:pt idx="5">
                  <c:v>179301.10000000041</c:v>
                </c:pt>
                <c:pt idx="6">
                  <c:v>167754.68000000046</c:v>
                </c:pt>
                <c:pt idx="7">
                  <c:v>191726.04000000039</c:v>
                </c:pt>
                <c:pt idx="8">
                  <c:v>174498.11000000039</c:v>
                </c:pt>
                <c:pt idx="9">
                  <c:v>174723.57999999964</c:v>
                </c:pt>
                <c:pt idx="10">
                  <c:v>176934.93999999939</c:v>
                </c:pt>
                <c:pt idx="11">
                  <c:v>164478.74000000014</c:v>
                </c:pt>
              </c:numCache>
            </c:numRef>
          </c:val>
          <c:smooth val="1"/>
          <c:extLst>
            <c:ext xmlns:c15="http://schemas.microsoft.com/office/drawing/2012/chart" uri="{02D57815-91ED-43cb-92C2-25804820EDAC}">
              <c15:datalabelsRange>
                <c15:f>'Analysis 03'!$AP$5:$AP$16</c15:f>
                <c15:dlblRangeCache>
                  <c:ptCount val="12"/>
                  <c:pt idx="1">
                    <c:v>+0.3%</c:v>
                  </c:pt>
                  <c:pt idx="2">
                    <c:v>+14.7%</c:v>
                  </c:pt>
                  <c:pt idx="3">
                    <c:v>-5.3%</c:v>
                  </c:pt>
                  <c:pt idx="4">
                    <c:v>+6.3%</c:v>
                  </c:pt>
                  <c:pt idx="5">
                    <c:v>-5.1%</c:v>
                  </c:pt>
                  <c:pt idx="6">
                    <c:v>-6.4%</c:v>
                  </c:pt>
                  <c:pt idx="7">
                    <c:v>+14.3%</c:v>
                  </c:pt>
                  <c:pt idx="8">
                    <c:v>-9.0%</c:v>
                  </c:pt>
                  <c:pt idx="9">
                    <c:v>+0.1%</c:v>
                  </c:pt>
                  <c:pt idx="10">
                    <c:v>+1.3%</c:v>
                  </c:pt>
                  <c:pt idx="11">
                    <c:v>-7.0%</c:v>
                  </c:pt>
                </c15:dlblRangeCache>
              </c15:datalabelsRange>
            </c:ext>
            <c:ext xmlns:c16="http://schemas.microsoft.com/office/drawing/2014/chart" uri="{C3380CC4-5D6E-409C-BE32-E72D297353CC}">
              <c16:uniqueId val="{0000000D-1499-409E-B79A-5C240F8B0F6C}"/>
            </c:ext>
          </c:extLst>
        </c:ser>
        <c:dLbls>
          <c:showLegendKey val="0"/>
          <c:showVal val="1"/>
          <c:showCatName val="0"/>
          <c:showSerName val="0"/>
          <c:showPercent val="0"/>
          <c:showBubbleSize val="0"/>
        </c:dLbls>
        <c:marker val="1"/>
        <c:smooth val="0"/>
        <c:axId val="171846128"/>
        <c:axId val="171844208"/>
      </c:lineChart>
      <c:catAx>
        <c:axId val="171846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1844208"/>
        <c:crosses val="autoZero"/>
        <c:auto val="1"/>
        <c:lblAlgn val="ctr"/>
        <c:lblOffset val="100"/>
        <c:noMultiLvlLbl val="0"/>
      </c:catAx>
      <c:valAx>
        <c:axId val="171844208"/>
        <c:scaling>
          <c:orientation val="minMax"/>
        </c:scaling>
        <c:delete val="1"/>
        <c:axPos val="l"/>
        <c:numFmt formatCode="[&gt;=1000000]\$#,###,,&quot;M&quot;;[&gt;=1000]\$#,###,&quot;K&quot;" sourceLinked="1"/>
        <c:majorTickMark val="out"/>
        <c:minorTickMark val="none"/>
        <c:tickLblPos val="nextTo"/>
        <c:crossAx val="17184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03'!$BC$14</c:f>
              <c:strCache>
                <c:ptCount val="1"/>
                <c:pt idx="0">
                  <c:v>Profit margin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03'!$BB$15:$BB$21</c:f>
              <c:strCache>
                <c:ptCount val="7"/>
                <c:pt idx="0">
                  <c:v>Sun</c:v>
                </c:pt>
                <c:pt idx="1">
                  <c:v>Mon</c:v>
                </c:pt>
                <c:pt idx="2">
                  <c:v>Tue</c:v>
                </c:pt>
                <c:pt idx="3">
                  <c:v>Wed</c:v>
                </c:pt>
                <c:pt idx="4">
                  <c:v>Thu</c:v>
                </c:pt>
                <c:pt idx="5">
                  <c:v>Fri</c:v>
                </c:pt>
                <c:pt idx="6">
                  <c:v>Sat</c:v>
                </c:pt>
              </c:strCache>
            </c:strRef>
          </c:cat>
          <c:val>
            <c:numRef>
              <c:f>'Analysis 03'!$BC$15:$BC$21</c:f>
              <c:numCache>
                <c:formatCode>[&gt;=1000000]\$#,###,,"M";[&gt;=1000]\$#,###,"K"</c:formatCode>
                <c:ptCount val="7"/>
                <c:pt idx="0">
                  <c:v>287960.1099999994</c:v>
                </c:pt>
                <c:pt idx="1">
                  <c:v>314693.20000000315</c:v>
                </c:pt>
                <c:pt idx="2">
                  <c:v>298263.51999999891</c:v>
                </c:pt>
                <c:pt idx="3">
                  <c:v>297363.39999999787</c:v>
                </c:pt>
                <c:pt idx="4">
                  <c:v>312769.66999999876</c:v>
                </c:pt>
                <c:pt idx="5">
                  <c:v>292961.14000000141</c:v>
                </c:pt>
                <c:pt idx="6">
                  <c:v>306467.95000000065</c:v>
                </c:pt>
              </c:numCache>
            </c:numRef>
          </c:val>
          <c:extLst>
            <c:ext xmlns:c16="http://schemas.microsoft.com/office/drawing/2014/chart" uri="{C3380CC4-5D6E-409C-BE32-E72D297353CC}">
              <c16:uniqueId val="{00000000-994F-4D53-B654-9669E3C1A306}"/>
            </c:ext>
          </c:extLst>
        </c:ser>
        <c:ser>
          <c:idx val="1"/>
          <c:order val="1"/>
          <c:tx>
            <c:strRef>
              <c:f>'Analysis 03'!$BD$14</c:f>
              <c:strCache>
                <c:ptCount val="1"/>
                <c:pt idx="0">
                  <c:v>Highlight</c:v>
                </c:pt>
              </c:strCache>
            </c:strRef>
          </c:tx>
          <c:spPr>
            <a:solidFill>
              <a:schemeClr val="accent4">
                <a:lumMod val="50000"/>
              </a:schemeClr>
            </a:solidFill>
            <a:ln>
              <a:noFill/>
            </a:ln>
            <a:effectLst/>
          </c:spPr>
          <c:invertIfNegative val="0"/>
          <c:cat>
            <c:strRef>
              <c:f>'Analysis 03'!$BB$15:$BB$21</c:f>
              <c:strCache>
                <c:ptCount val="7"/>
                <c:pt idx="0">
                  <c:v>Sun</c:v>
                </c:pt>
                <c:pt idx="1">
                  <c:v>Mon</c:v>
                </c:pt>
                <c:pt idx="2">
                  <c:v>Tue</c:v>
                </c:pt>
                <c:pt idx="3">
                  <c:v>Wed</c:v>
                </c:pt>
                <c:pt idx="4">
                  <c:v>Thu</c:v>
                </c:pt>
                <c:pt idx="5">
                  <c:v>Fri</c:v>
                </c:pt>
                <c:pt idx="6">
                  <c:v>Sat</c:v>
                </c:pt>
              </c:strCache>
            </c:strRef>
          </c:cat>
          <c:val>
            <c:numRef>
              <c:f>'Analysis 03'!$BD$15:$BD$21</c:f>
              <c:numCache>
                <c:formatCode>General</c:formatCode>
                <c:ptCount val="7"/>
                <c:pt idx="0">
                  <c:v>0</c:v>
                </c:pt>
                <c:pt idx="1">
                  <c:v>314693.20000000315</c:v>
                </c:pt>
                <c:pt idx="2">
                  <c:v>0</c:v>
                </c:pt>
                <c:pt idx="3">
                  <c:v>0</c:v>
                </c:pt>
                <c:pt idx="4">
                  <c:v>312769.66999999876</c:v>
                </c:pt>
                <c:pt idx="5">
                  <c:v>0</c:v>
                </c:pt>
                <c:pt idx="6">
                  <c:v>0</c:v>
                </c:pt>
              </c:numCache>
            </c:numRef>
          </c:val>
          <c:extLst>
            <c:ext xmlns:c16="http://schemas.microsoft.com/office/drawing/2014/chart" uri="{C3380CC4-5D6E-409C-BE32-E72D297353CC}">
              <c16:uniqueId val="{00000001-994F-4D53-B654-9669E3C1A306}"/>
            </c:ext>
          </c:extLst>
        </c:ser>
        <c:dLbls>
          <c:showLegendKey val="0"/>
          <c:showVal val="0"/>
          <c:showCatName val="0"/>
          <c:showSerName val="0"/>
          <c:showPercent val="0"/>
          <c:showBubbleSize val="0"/>
        </c:dLbls>
        <c:gapWidth val="219"/>
        <c:overlap val="100"/>
        <c:axId val="2021173936"/>
        <c:axId val="2021174416"/>
      </c:barChart>
      <c:catAx>
        <c:axId val="202117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74416"/>
        <c:crosses val="autoZero"/>
        <c:auto val="1"/>
        <c:lblAlgn val="ctr"/>
        <c:lblOffset val="100"/>
        <c:noMultiLvlLbl val="0"/>
      </c:catAx>
      <c:valAx>
        <c:axId val="2021174416"/>
        <c:scaling>
          <c:orientation val="minMax"/>
        </c:scaling>
        <c:delete val="1"/>
        <c:axPos val="l"/>
        <c:numFmt formatCode="[&gt;=1000000]\$#,###,,&quot;M&quot;;[&gt;=1000]\$#,###,&quot;K&quot;" sourceLinked="1"/>
        <c:majorTickMark val="none"/>
        <c:minorTickMark val="none"/>
        <c:tickLblPos val="nextTo"/>
        <c:crossAx val="202117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30828235317466"/>
          <c:y val="8.2582582582582581E-2"/>
          <c:w val="0.65542076616604394"/>
          <c:h val="0.83483483483483478"/>
        </c:manualLayout>
      </c:layout>
      <c:barChart>
        <c:barDir val="bar"/>
        <c:grouping val="clustered"/>
        <c:varyColors val="0"/>
        <c:ser>
          <c:idx val="0"/>
          <c:order val="0"/>
          <c:tx>
            <c:strRef>
              <c:f>'Analysis 03'!$BN$12</c:f>
              <c:strCache>
                <c:ptCount val="1"/>
                <c:pt idx="0">
                  <c:v>Profit margin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03'!$BM$13:$BM$17</c:f>
              <c:strCache>
                <c:ptCount val="5"/>
                <c:pt idx="0">
                  <c:v>Attorney Mist</c:v>
                </c:pt>
                <c:pt idx="1">
                  <c:v>Eight Brew</c:v>
                </c:pt>
                <c:pt idx="2">
                  <c:v>Onto Dew</c:v>
                </c:pt>
                <c:pt idx="3">
                  <c:v>Common Splash</c:v>
                </c:pt>
                <c:pt idx="4">
                  <c:v>Begin Brew</c:v>
                </c:pt>
              </c:strCache>
            </c:strRef>
          </c:cat>
          <c:val>
            <c:numRef>
              <c:f>'Analysis 03'!$BN$13:$BN$17</c:f>
              <c:numCache>
                <c:formatCode>[&gt;=1000000]#,###,,"M";[&gt;=1000]#,###,"K";0</c:formatCode>
                <c:ptCount val="5"/>
                <c:pt idx="0">
                  <c:v>72260.009999999951</c:v>
                </c:pt>
                <c:pt idx="1">
                  <c:v>76481.119999999995</c:v>
                </c:pt>
                <c:pt idx="2">
                  <c:v>76661.199999999968</c:v>
                </c:pt>
                <c:pt idx="3">
                  <c:v>77456.249999999956</c:v>
                </c:pt>
                <c:pt idx="4">
                  <c:v>87116.500000000029</c:v>
                </c:pt>
              </c:numCache>
            </c:numRef>
          </c:val>
          <c:extLst>
            <c:ext xmlns:c16="http://schemas.microsoft.com/office/drawing/2014/chart" uri="{C3380CC4-5D6E-409C-BE32-E72D297353CC}">
              <c16:uniqueId val="{00000000-2D92-4242-94D7-9030832D9CB1}"/>
            </c:ext>
          </c:extLst>
        </c:ser>
        <c:dLbls>
          <c:dLblPos val="outEnd"/>
          <c:showLegendKey val="0"/>
          <c:showVal val="1"/>
          <c:showCatName val="0"/>
          <c:showSerName val="0"/>
          <c:showPercent val="0"/>
          <c:showBubbleSize val="0"/>
        </c:dLbls>
        <c:gapWidth val="37"/>
        <c:axId val="891151983"/>
        <c:axId val="891145743"/>
      </c:barChart>
      <c:catAx>
        <c:axId val="89115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1145743"/>
        <c:crosses val="autoZero"/>
        <c:auto val="1"/>
        <c:lblAlgn val="ctr"/>
        <c:lblOffset val="100"/>
        <c:noMultiLvlLbl val="0"/>
      </c:catAx>
      <c:valAx>
        <c:axId val="891145743"/>
        <c:scaling>
          <c:orientation val="minMax"/>
        </c:scaling>
        <c:delete val="1"/>
        <c:axPos val="b"/>
        <c:numFmt formatCode="[&gt;=1000000]#,###,,&quot;M&quot;;[&gt;=1000]#,###,&quot;K&quot;;0" sourceLinked="1"/>
        <c:majorTickMark val="none"/>
        <c:minorTickMark val="none"/>
        <c:tickLblPos val="nextTo"/>
        <c:crossAx val="89115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33335650924431"/>
          <c:y val="6.4941020303496536E-2"/>
          <c:w val="0.54014125717729"/>
          <c:h val="0.8796090143904427"/>
        </c:manualLayout>
      </c:layout>
      <c:barChart>
        <c:barDir val="bar"/>
        <c:grouping val="clustered"/>
        <c:varyColors val="0"/>
        <c:ser>
          <c:idx val="0"/>
          <c:order val="0"/>
          <c:tx>
            <c:strRef>
              <c:f>'Analysis 03'!$CC$4</c:f>
              <c:strCache>
                <c:ptCount val="1"/>
                <c:pt idx="0">
                  <c:v>Profit margin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03'!$CB$5:$CB$12</c:f>
              <c:strCache>
                <c:ptCount val="8"/>
                <c:pt idx="0">
                  <c:v>Alcoholic Beverage</c:v>
                </c:pt>
                <c:pt idx="1">
                  <c:v>Coffee</c:v>
                </c:pt>
                <c:pt idx="2">
                  <c:v>Energy Drink</c:v>
                </c:pt>
                <c:pt idx="3">
                  <c:v>Juice</c:v>
                </c:pt>
                <c:pt idx="4">
                  <c:v>Soft Drink</c:v>
                </c:pt>
                <c:pt idx="5">
                  <c:v>Sports Drink</c:v>
                </c:pt>
                <c:pt idx="6">
                  <c:v>Tea</c:v>
                </c:pt>
                <c:pt idx="7">
                  <c:v>Water</c:v>
                </c:pt>
              </c:strCache>
            </c:strRef>
          </c:cat>
          <c:val>
            <c:numRef>
              <c:f>'Analysis 03'!$CC$5:$CC$12</c:f>
              <c:numCache>
                <c:formatCode>[&gt;=1000000]\$#,###,,"M";[&gt;=1000]\$#,###,"K"</c:formatCode>
                <c:ptCount val="8"/>
                <c:pt idx="0">
                  <c:v>79154.980000000214</c:v>
                </c:pt>
                <c:pt idx="1">
                  <c:v>130509.75999999902</c:v>
                </c:pt>
                <c:pt idx="2">
                  <c:v>159898.96000000072</c:v>
                </c:pt>
                <c:pt idx="3">
                  <c:v>47969.729999999516</c:v>
                </c:pt>
                <c:pt idx="4">
                  <c:v>660682.27999999933</c:v>
                </c:pt>
                <c:pt idx="5">
                  <c:v>383841.21000000194</c:v>
                </c:pt>
                <c:pt idx="6">
                  <c:v>337445.99000000057</c:v>
                </c:pt>
                <c:pt idx="7">
                  <c:v>310976.08000000328</c:v>
                </c:pt>
              </c:numCache>
            </c:numRef>
          </c:val>
          <c:extLst>
            <c:ext xmlns:c16="http://schemas.microsoft.com/office/drawing/2014/chart" uri="{C3380CC4-5D6E-409C-BE32-E72D297353CC}">
              <c16:uniqueId val="{00000000-ED0A-4E74-BE80-C7C91DAA5ED2}"/>
            </c:ext>
          </c:extLst>
        </c:ser>
        <c:ser>
          <c:idx val="1"/>
          <c:order val="1"/>
          <c:tx>
            <c:strRef>
              <c:f>'Analysis 03'!$CD$4</c:f>
              <c:strCache>
                <c:ptCount val="1"/>
                <c:pt idx="0">
                  <c:v>highlight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03'!$CB$5:$CB$12</c:f>
              <c:strCache>
                <c:ptCount val="8"/>
                <c:pt idx="0">
                  <c:v>Alcoholic Beverage</c:v>
                </c:pt>
                <c:pt idx="1">
                  <c:v>Coffee</c:v>
                </c:pt>
                <c:pt idx="2">
                  <c:v>Energy Drink</c:v>
                </c:pt>
                <c:pt idx="3">
                  <c:v>Juice</c:v>
                </c:pt>
                <c:pt idx="4">
                  <c:v>Soft Drink</c:v>
                </c:pt>
                <c:pt idx="5">
                  <c:v>Sports Drink</c:v>
                </c:pt>
                <c:pt idx="6">
                  <c:v>Tea</c:v>
                </c:pt>
                <c:pt idx="7">
                  <c:v>Water</c:v>
                </c:pt>
              </c:strCache>
            </c:strRef>
          </c:cat>
          <c:val>
            <c:numRef>
              <c:f>'Analysis 03'!$CD$5:$CD$12</c:f>
              <c:numCache>
                <c:formatCode>[&gt;=1000000]\$#,###,,"M";[&gt;=1000]\$#,###,"K"</c:formatCode>
                <c:ptCount val="8"/>
                <c:pt idx="0">
                  <c:v>0</c:v>
                </c:pt>
                <c:pt idx="1">
                  <c:v>0</c:v>
                </c:pt>
                <c:pt idx="2">
                  <c:v>0</c:v>
                </c:pt>
                <c:pt idx="3">
                  <c:v>0</c:v>
                </c:pt>
                <c:pt idx="4">
                  <c:v>660682.27999999933</c:v>
                </c:pt>
                <c:pt idx="5">
                  <c:v>383841.21000000194</c:v>
                </c:pt>
                <c:pt idx="6">
                  <c:v>0</c:v>
                </c:pt>
                <c:pt idx="7">
                  <c:v>0</c:v>
                </c:pt>
              </c:numCache>
            </c:numRef>
          </c:val>
          <c:extLst>
            <c:ext xmlns:c16="http://schemas.microsoft.com/office/drawing/2014/chart" uri="{C3380CC4-5D6E-409C-BE32-E72D297353CC}">
              <c16:uniqueId val="{00000001-ED0A-4E74-BE80-C7C91DAA5ED2}"/>
            </c:ext>
          </c:extLst>
        </c:ser>
        <c:dLbls>
          <c:dLblPos val="outEnd"/>
          <c:showLegendKey val="0"/>
          <c:showVal val="1"/>
          <c:showCatName val="0"/>
          <c:showSerName val="0"/>
          <c:showPercent val="0"/>
          <c:showBubbleSize val="0"/>
        </c:dLbls>
        <c:gapWidth val="30"/>
        <c:overlap val="100"/>
        <c:axId val="1740486704"/>
        <c:axId val="1740470864"/>
      </c:barChart>
      <c:catAx>
        <c:axId val="174048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70864"/>
        <c:crosses val="autoZero"/>
        <c:auto val="1"/>
        <c:lblAlgn val="ctr"/>
        <c:lblOffset val="100"/>
        <c:noMultiLvlLbl val="0"/>
      </c:catAx>
      <c:valAx>
        <c:axId val="1740470864"/>
        <c:scaling>
          <c:orientation val="minMax"/>
        </c:scaling>
        <c:delete val="1"/>
        <c:axPos val="b"/>
        <c:numFmt formatCode="[&gt;=1000000]\$#,###,,&quot;M&quot;;[&gt;=1000]\$#,###,&quot;K&quot;" sourceLinked="1"/>
        <c:majorTickMark val="none"/>
        <c:minorTickMark val="none"/>
        <c:tickLblPos val="nextTo"/>
        <c:crossAx val="174048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987940085075567E-2"/>
          <c:y val="0.12729394208788417"/>
          <c:w val="0.85990507436570429"/>
          <c:h val="0.66399143288907081"/>
        </c:manualLayout>
      </c:layout>
      <c:lineChart>
        <c:grouping val="standard"/>
        <c:varyColors val="0"/>
        <c:ser>
          <c:idx val="0"/>
          <c:order val="0"/>
          <c:tx>
            <c:strRef>
              <c:f>'Analysis 02'!$G$1</c:f>
              <c:strCache>
                <c:ptCount val="1"/>
                <c:pt idx="0">
                  <c:v>Total Revenue</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dPt>
            <c:idx val="10"/>
            <c:marker>
              <c:symbol val="circle"/>
              <c:size val="6"/>
              <c:spPr>
                <a:solidFill>
                  <a:schemeClr val="accent6">
                    <a:lumMod val="75000"/>
                  </a:schemeClr>
                </a:solidFill>
                <a:ln w="9525">
                  <a:solidFill>
                    <a:schemeClr val="accent1"/>
                  </a:solidFill>
                </a:ln>
                <a:effectLst/>
              </c:spPr>
            </c:marker>
            <c:bubble3D val="0"/>
            <c:extLst>
              <c:ext xmlns:c16="http://schemas.microsoft.com/office/drawing/2014/chart" uri="{C3380CC4-5D6E-409C-BE32-E72D297353CC}">
                <c16:uniqueId val="{00000000-3D87-45CF-89A1-09A4B5DC0055}"/>
              </c:ext>
            </c:extLst>
          </c:dPt>
          <c:dLbls>
            <c:dLbl>
              <c:idx val="0"/>
              <c:tx>
                <c:rich>
                  <a:bodyPr/>
                  <a:lstStyle/>
                  <a:p>
                    <a:fld id="{96486019-A93D-413F-9FDD-16BC4854BE71}"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D87-45CF-89A1-09A4B5DC0055}"/>
                </c:ext>
              </c:extLst>
            </c:dLbl>
            <c:dLbl>
              <c:idx val="1"/>
              <c:tx>
                <c:rich>
                  <a:bodyPr/>
                  <a:lstStyle/>
                  <a:p>
                    <a:fld id="{FE366E57-4916-459D-AC8B-48CC06FAAA0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D87-45CF-89A1-09A4B5DC0055}"/>
                </c:ext>
              </c:extLst>
            </c:dLbl>
            <c:dLbl>
              <c:idx val="2"/>
              <c:tx>
                <c:rich>
                  <a:bodyPr/>
                  <a:lstStyle/>
                  <a:p>
                    <a:fld id="{38A74D5D-8B2D-4C8C-8588-24A2E0E0BF1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D87-45CF-89A1-09A4B5DC0055}"/>
                </c:ext>
              </c:extLst>
            </c:dLbl>
            <c:dLbl>
              <c:idx val="3"/>
              <c:tx>
                <c:rich>
                  <a:bodyPr/>
                  <a:lstStyle/>
                  <a:p>
                    <a:fld id="{0D53DE44-DDE8-49C5-BC87-DDB81776C52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87-45CF-89A1-09A4B5DC0055}"/>
                </c:ext>
              </c:extLst>
            </c:dLbl>
            <c:dLbl>
              <c:idx val="4"/>
              <c:tx>
                <c:rich>
                  <a:bodyPr/>
                  <a:lstStyle/>
                  <a:p>
                    <a:fld id="{18B8C3CA-6F7D-49E4-8F94-3E6A8DAF1DC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D87-45CF-89A1-09A4B5DC0055}"/>
                </c:ext>
              </c:extLst>
            </c:dLbl>
            <c:dLbl>
              <c:idx val="5"/>
              <c:tx>
                <c:rich>
                  <a:bodyPr/>
                  <a:lstStyle/>
                  <a:p>
                    <a:fld id="{C599C2CE-66F1-49A3-AF73-754BD6EC9BB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D87-45CF-89A1-09A4B5DC0055}"/>
                </c:ext>
              </c:extLst>
            </c:dLbl>
            <c:dLbl>
              <c:idx val="6"/>
              <c:tx>
                <c:rich>
                  <a:bodyPr/>
                  <a:lstStyle/>
                  <a:p>
                    <a:fld id="{CD645EEB-55EE-4D52-99FA-D3E85961E56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87-45CF-89A1-09A4B5DC0055}"/>
                </c:ext>
              </c:extLst>
            </c:dLbl>
            <c:dLbl>
              <c:idx val="7"/>
              <c:tx>
                <c:rich>
                  <a:bodyPr/>
                  <a:lstStyle/>
                  <a:p>
                    <a:fld id="{3D6F64BF-C7CD-4F82-B64D-AD31C89245B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D87-45CF-89A1-09A4B5DC0055}"/>
                </c:ext>
              </c:extLst>
            </c:dLbl>
            <c:dLbl>
              <c:idx val="8"/>
              <c:tx>
                <c:rich>
                  <a:bodyPr/>
                  <a:lstStyle/>
                  <a:p>
                    <a:fld id="{6AB5E60E-A45A-40AF-A2AE-D42A709CDBF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D87-45CF-89A1-09A4B5DC0055}"/>
                </c:ext>
              </c:extLst>
            </c:dLbl>
            <c:dLbl>
              <c:idx val="9"/>
              <c:tx>
                <c:rich>
                  <a:bodyPr/>
                  <a:lstStyle/>
                  <a:p>
                    <a:fld id="{6AFE200B-2D0E-41FA-AF54-C7A712D9958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D87-45CF-89A1-09A4B5DC0055}"/>
                </c:ext>
              </c:extLst>
            </c:dLbl>
            <c:dLbl>
              <c:idx val="10"/>
              <c:tx>
                <c:rich>
                  <a:bodyPr/>
                  <a:lstStyle/>
                  <a:p>
                    <a:fld id="{D8C4DECC-FEDB-4FBE-A6DB-FE919742E98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D87-45CF-89A1-09A4B5DC0055}"/>
                </c:ext>
              </c:extLst>
            </c:dLbl>
            <c:dLbl>
              <c:idx val="11"/>
              <c:tx>
                <c:rich>
                  <a:bodyPr/>
                  <a:lstStyle/>
                  <a:p>
                    <a:fld id="{BFD0F3A5-D4B5-45D6-8364-F2E9A8F21A1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D87-45CF-89A1-09A4B5DC005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'Analysis 02'!$F$2:$F$13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02'!$G$2:$G$13</c:f>
              <c:numCache>
                <c:formatCode>[&gt;=1000000]\$#,,\ "M";[&gt;=1000]\$#,\ "K";\$#0</c:formatCode>
                <c:ptCount val="12"/>
                <c:pt idx="0">
                  <c:v>408217.27000000019</c:v>
                </c:pt>
                <c:pt idx="1">
                  <c:v>390665.9300000004</c:v>
                </c:pt>
                <c:pt idx="2">
                  <c:v>429850.66999999952</c:v>
                </c:pt>
                <c:pt idx="3">
                  <c:v>412565.1700000001</c:v>
                </c:pt>
                <c:pt idx="4">
                  <c:v>442173.50000000006</c:v>
                </c:pt>
                <c:pt idx="5">
                  <c:v>418600.88</c:v>
                </c:pt>
                <c:pt idx="6">
                  <c:v>399013.90000000049</c:v>
                </c:pt>
                <c:pt idx="7">
                  <c:v>447112.12999999989</c:v>
                </c:pt>
                <c:pt idx="8">
                  <c:v>406995.62000000046</c:v>
                </c:pt>
                <c:pt idx="9">
                  <c:v>421595.82999999973</c:v>
                </c:pt>
                <c:pt idx="10">
                  <c:v>425932.07999999943</c:v>
                </c:pt>
                <c:pt idx="11">
                  <c:v>405788.98000000016</c:v>
                </c:pt>
              </c:numCache>
            </c:numRef>
          </c:val>
          <c:smooth val="1"/>
          <c:extLst>
            <c:ext xmlns:c15="http://schemas.microsoft.com/office/drawing/2012/chart" uri="{02D57815-91ED-43cb-92C2-25804820EDAC}">
              <c15:datalabelsRange>
                <c15:f>'Analysis 02'!$I$2:$I$13</c15:f>
                <c15:dlblRangeCache>
                  <c:ptCount val="12"/>
                  <c:pt idx="4">
                    <c:v>$442 K</c:v>
                  </c:pt>
                  <c:pt idx="7">
                    <c:v>$447 K</c:v>
                  </c:pt>
                </c15:dlblRangeCache>
              </c15:datalabelsRange>
            </c:ext>
            <c:ext xmlns:c16="http://schemas.microsoft.com/office/drawing/2014/chart" uri="{C3380CC4-5D6E-409C-BE32-E72D297353CC}">
              <c16:uniqueId val="{0000000C-3D87-45CF-89A1-09A4B5DC0055}"/>
            </c:ext>
          </c:extLst>
        </c:ser>
        <c:ser>
          <c:idx val="1"/>
          <c:order val="1"/>
          <c:tx>
            <c:strRef>
              <c:f>'Analysis 02'!$H$1</c:f>
              <c:strCache>
                <c:ptCount val="1"/>
                <c:pt idx="0">
                  <c:v>Total target</c:v>
                </c:pt>
              </c:strCache>
            </c:strRef>
          </c:tx>
          <c:spPr>
            <a:ln w="28575" cap="rnd">
              <a:solidFill>
                <a:schemeClr val="bg1">
                  <a:lumMod val="65000"/>
                </a:schemeClr>
              </a:solidFill>
              <a:round/>
            </a:ln>
            <a:effectLst/>
          </c:spPr>
          <c:marker>
            <c:symbol val="none"/>
          </c:marker>
          <c:cat>
            <c:strRef>
              <c:f>'Analysis 02'!$F$2:$F$13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02'!$H$2:$H$13</c:f>
              <c:numCache>
                <c:formatCode>[&gt;=1000000]\$#,,\ "M";[&gt;=1000]\$#,\ "K";\$#0</c:formatCode>
                <c:ptCount val="12"/>
                <c:pt idx="0">
                  <c:v>439042</c:v>
                </c:pt>
                <c:pt idx="1">
                  <c:v>431279</c:v>
                </c:pt>
                <c:pt idx="2">
                  <c:v>445591</c:v>
                </c:pt>
                <c:pt idx="3">
                  <c:v>453071</c:v>
                </c:pt>
                <c:pt idx="4">
                  <c:v>444167</c:v>
                </c:pt>
                <c:pt idx="5">
                  <c:v>421979</c:v>
                </c:pt>
                <c:pt idx="6">
                  <c:v>456718</c:v>
                </c:pt>
                <c:pt idx="7">
                  <c:v>431727</c:v>
                </c:pt>
                <c:pt idx="8">
                  <c:v>446912</c:v>
                </c:pt>
                <c:pt idx="9">
                  <c:v>414360</c:v>
                </c:pt>
                <c:pt idx="10">
                  <c:v>413371</c:v>
                </c:pt>
                <c:pt idx="11">
                  <c:v>456773</c:v>
                </c:pt>
              </c:numCache>
            </c:numRef>
          </c:val>
          <c:smooth val="1"/>
          <c:extLst>
            <c:ext xmlns:c16="http://schemas.microsoft.com/office/drawing/2014/chart" uri="{C3380CC4-5D6E-409C-BE32-E72D297353CC}">
              <c16:uniqueId val="{0000000D-3D87-45CF-89A1-09A4B5DC0055}"/>
            </c:ext>
          </c:extLst>
        </c:ser>
        <c:dLbls>
          <c:showLegendKey val="0"/>
          <c:showVal val="0"/>
          <c:showCatName val="0"/>
          <c:showSerName val="0"/>
          <c:showPercent val="0"/>
          <c:showBubbleSize val="0"/>
        </c:dLbls>
        <c:marker val="1"/>
        <c:smooth val="0"/>
        <c:axId val="1932995327"/>
        <c:axId val="1932996287"/>
      </c:lineChart>
      <c:catAx>
        <c:axId val="193299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96287"/>
        <c:crosses val="autoZero"/>
        <c:auto val="1"/>
        <c:lblAlgn val="ctr"/>
        <c:lblOffset val="100"/>
        <c:noMultiLvlLbl val="0"/>
      </c:catAx>
      <c:valAx>
        <c:axId val="1932996287"/>
        <c:scaling>
          <c:orientation val="minMax"/>
        </c:scaling>
        <c:delete val="0"/>
        <c:axPos val="l"/>
        <c:numFmt formatCode="[&gt;=1000000]\$#,,\ &quot;M&quot;;[&gt;=1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95327"/>
        <c:crosses val="autoZero"/>
        <c:crossBetween val="between"/>
      </c:valAx>
      <c:spPr>
        <a:noFill/>
        <a:ln>
          <a:noFill/>
        </a:ln>
        <a:effectLst/>
      </c:spPr>
    </c:plotArea>
    <c:legend>
      <c:legendPos val="b"/>
      <c:layout>
        <c:manualLayout>
          <c:xMode val="edge"/>
          <c:yMode val="edge"/>
          <c:x val="0.28314044257398857"/>
          <c:y val="0.8782459148251629"/>
          <c:w val="0.38680800360206019"/>
          <c:h val="9.48723647447294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435098650051922E-2"/>
          <c:y val="0"/>
          <c:w val="0.96256490134994788"/>
          <c:h val="1"/>
        </c:manualLayout>
      </c:layout>
      <c:barChart>
        <c:barDir val="col"/>
        <c:grouping val="clustered"/>
        <c:varyColors val="0"/>
        <c:ser>
          <c:idx val="0"/>
          <c:order val="0"/>
          <c:tx>
            <c:strRef>
              <c:f>'Analysis 02'!$N$1</c:f>
              <c:strCache>
                <c:ptCount val="1"/>
                <c:pt idx="0">
                  <c:v>Variance</c:v>
                </c:pt>
              </c:strCache>
            </c:strRef>
          </c:tx>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02'!$M$2:$M$13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02'!$N$2:$N$13</c:f>
              <c:numCache>
                <c:formatCode>\+0.0%;\-0.0%</c:formatCode>
                <c:ptCount val="12"/>
                <c:pt idx="0">
                  <c:v>-7.0209068836238467E-2</c:v>
                </c:pt>
                <c:pt idx="1">
                  <c:v>-9.4168902265122117E-2</c:v>
                </c:pt>
                <c:pt idx="2">
                  <c:v>-3.5324613827479645E-2</c:v>
                </c:pt>
                <c:pt idx="3">
                  <c:v>-8.9402830902882549E-2</c:v>
                </c:pt>
                <c:pt idx="4">
                  <c:v>-4.4881767443325183E-3</c:v>
                </c:pt>
                <c:pt idx="5">
                  <c:v>-8.0054220707665436E-3</c:v>
                </c:pt>
                <c:pt idx="6">
                  <c:v>-0.12634514076519759</c:v>
                </c:pt>
                <c:pt idx="7">
                  <c:v>3.5636246980151547E-2</c:v>
                </c:pt>
                <c:pt idx="8">
                  <c:v>-8.9315972719460512E-2</c:v>
                </c:pt>
                <c:pt idx="9">
                  <c:v>1.74626653151842E-2</c:v>
                </c:pt>
                <c:pt idx="10">
                  <c:v>3.0386940544932843E-2</c:v>
                </c:pt>
                <c:pt idx="11">
                  <c:v>-0.11161784956641449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556E-49E8-A580-45D313F3E8C6}"/>
            </c:ext>
          </c:extLst>
        </c:ser>
        <c:dLbls>
          <c:showLegendKey val="0"/>
          <c:showVal val="0"/>
          <c:showCatName val="0"/>
          <c:showSerName val="0"/>
          <c:showPercent val="0"/>
          <c:showBubbleSize val="0"/>
        </c:dLbls>
        <c:gapWidth val="64"/>
        <c:overlap val="-27"/>
        <c:axId val="1142754111"/>
        <c:axId val="1142754591"/>
      </c:barChart>
      <c:catAx>
        <c:axId val="1142754111"/>
        <c:scaling>
          <c:orientation val="minMax"/>
        </c:scaling>
        <c:delete val="1"/>
        <c:axPos val="b"/>
        <c:numFmt formatCode="General" sourceLinked="1"/>
        <c:majorTickMark val="none"/>
        <c:minorTickMark val="none"/>
        <c:tickLblPos val="nextTo"/>
        <c:crossAx val="1142754591"/>
        <c:crosses val="autoZero"/>
        <c:auto val="1"/>
        <c:lblAlgn val="ctr"/>
        <c:lblOffset val="100"/>
        <c:noMultiLvlLbl val="0"/>
      </c:catAx>
      <c:valAx>
        <c:axId val="1142754591"/>
        <c:scaling>
          <c:orientation val="minMax"/>
        </c:scaling>
        <c:delete val="1"/>
        <c:axPos val="l"/>
        <c:numFmt formatCode="\+0.0%;\-0.0%" sourceLinked="1"/>
        <c:majorTickMark val="none"/>
        <c:minorTickMark val="none"/>
        <c:tickLblPos val="nextTo"/>
        <c:crossAx val="114275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02'!$AG$10</c:f>
              <c:strCache>
                <c:ptCount val="1"/>
                <c:pt idx="0">
                  <c:v>Total Revenue</c:v>
                </c:pt>
              </c:strCache>
            </c:strRef>
          </c:tx>
          <c:spPr>
            <a:solidFill>
              <a:schemeClr val="accent1">
                <a:lumMod val="20000"/>
                <a:lumOff val="80000"/>
              </a:schemeClr>
            </a:solidFill>
            <a:ln>
              <a:noFill/>
            </a:ln>
            <a:effectLst/>
          </c:spPr>
          <c:invertIfNegative val="0"/>
          <c:dLbls>
            <c:dLbl>
              <c:idx val="0"/>
              <c:tx>
                <c:rich>
                  <a:bodyPr/>
                  <a:lstStyle/>
                  <a:p>
                    <a:fld id="{7BEE9FC5-F943-4BB0-B82C-3DF2E65114D9}" type="CELLRANGE">
                      <a:rPr lang="en-US"/>
                      <a:pPr/>
                      <a:t>[CELLRANGE]</a:t>
                    </a:fld>
                    <a:endParaRPr lang="en-US" baseline="0"/>
                  </a:p>
                  <a:p>
                    <a:fld id="{CA24D3C5-69B5-4423-87B5-FB7E09DDBEE1}"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6DFF-4DFF-B300-F7CF6B57FFF2}"/>
                </c:ext>
              </c:extLst>
            </c:dLbl>
            <c:dLbl>
              <c:idx val="1"/>
              <c:tx>
                <c:rich>
                  <a:bodyPr/>
                  <a:lstStyle/>
                  <a:p>
                    <a:fld id="{194010DF-9E58-482E-A924-4A24EA8E52F7}" type="CELLRANGE">
                      <a:rPr lang="en-US"/>
                      <a:pPr/>
                      <a:t>[CELLRANGE]</a:t>
                    </a:fld>
                    <a:endParaRPr lang="en-US" baseline="0"/>
                  </a:p>
                  <a:p>
                    <a:fld id="{7E827852-706A-4AF9-8E89-6EC84122BFD7}"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6DFF-4DFF-B300-F7CF6B57FFF2}"/>
                </c:ext>
              </c:extLst>
            </c:dLbl>
            <c:dLbl>
              <c:idx val="2"/>
              <c:tx>
                <c:rich>
                  <a:bodyPr/>
                  <a:lstStyle/>
                  <a:p>
                    <a:fld id="{C207FEE3-B048-4E0C-8496-F69B04D9F63D}" type="CELLRANGE">
                      <a:rPr lang="en-US"/>
                      <a:pPr/>
                      <a:t>[CELLRANGE]</a:t>
                    </a:fld>
                    <a:endParaRPr lang="en-US" baseline="0"/>
                  </a:p>
                  <a:p>
                    <a:fld id="{CA14FCAD-F81E-4BB2-A7E1-B4FEE18C9A70}"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DFF-4DFF-B300-F7CF6B57FFF2}"/>
                </c:ext>
              </c:extLst>
            </c:dLbl>
            <c:dLbl>
              <c:idx val="3"/>
              <c:tx>
                <c:rich>
                  <a:bodyPr/>
                  <a:lstStyle/>
                  <a:p>
                    <a:fld id="{CB23812D-6E72-49E0-B51E-720E76178811}" type="CELLRANGE">
                      <a:rPr lang="en-US"/>
                      <a:pPr/>
                      <a:t>[CELLRANGE]</a:t>
                    </a:fld>
                    <a:endParaRPr lang="en-US" baseline="0"/>
                  </a:p>
                  <a:p>
                    <a:fld id="{89E8B2F8-E94D-4114-ACAE-9282E0C025F1}"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6DFF-4DFF-B300-F7CF6B57FF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02'!$AF$11:$AF$14</c:f>
              <c:strCache>
                <c:ptCount val="4"/>
                <c:pt idx="0">
                  <c:v>Q-1</c:v>
                </c:pt>
                <c:pt idx="1">
                  <c:v>Q-2</c:v>
                </c:pt>
                <c:pt idx="2">
                  <c:v>Q-3</c:v>
                </c:pt>
                <c:pt idx="3">
                  <c:v>Q-4</c:v>
                </c:pt>
              </c:strCache>
            </c:strRef>
          </c:cat>
          <c:val>
            <c:numRef>
              <c:f>'Analysis 02'!$AG$11:$AG$14</c:f>
              <c:numCache>
                <c:formatCode>[&gt;=1000000]\$#,,\ "M";[&gt;=1000]\$#,\ "K";\$#0</c:formatCode>
                <c:ptCount val="4"/>
                <c:pt idx="0">
                  <c:v>1228733.8699999982</c:v>
                </c:pt>
                <c:pt idx="1">
                  <c:v>1273339.5500000019</c:v>
                </c:pt>
                <c:pt idx="2">
                  <c:v>1253121.6500000015</c:v>
                </c:pt>
                <c:pt idx="3">
                  <c:v>1253316.8900000008</c:v>
                </c:pt>
              </c:numCache>
            </c:numRef>
          </c:val>
          <c:extLst>
            <c:ext xmlns:c15="http://schemas.microsoft.com/office/drawing/2012/chart" uri="{02D57815-91ED-43cb-92C2-25804820EDAC}">
              <c15:datalabelsRange>
                <c15:f>'Analysis 02'!$AH$3:$AH$6</c15:f>
                <c15:dlblRangeCache>
                  <c:ptCount val="4"/>
                  <c:pt idx="1">
                    <c:v>+3.6%</c:v>
                  </c:pt>
                  <c:pt idx="2">
                    <c:v>-1.6%</c:v>
                  </c:pt>
                  <c:pt idx="3">
                    <c:v>+0.0%</c:v>
                  </c:pt>
                </c15:dlblRangeCache>
              </c15:datalabelsRange>
            </c:ext>
            <c:ext xmlns:c16="http://schemas.microsoft.com/office/drawing/2014/chart" uri="{C3380CC4-5D6E-409C-BE32-E72D297353CC}">
              <c16:uniqueId val="{00000004-6DFF-4DFF-B300-F7CF6B57FFF2}"/>
            </c:ext>
          </c:extLst>
        </c:ser>
        <c:ser>
          <c:idx val="1"/>
          <c:order val="1"/>
          <c:tx>
            <c:v>high</c:v>
          </c:tx>
          <c:spPr>
            <a:solidFill>
              <a:srgbClr val="00B0F0"/>
            </a:solidFill>
            <a:ln>
              <a:noFill/>
            </a:ln>
            <a:effectLst/>
          </c:spPr>
          <c:invertIfNegative val="0"/>
          <c:cat>
            <c:strRef>
              <c:f>'Analysis 02'!$AF$11:$AF$14</c:f>
              <c:strCache>
                <c:ptCount val="4"/>
                <c:pt idx="0">
                  <c:v>Q-1</c:v>
                </c:pt>
                <c:pt idx="1">
                  <c:v>Q-2</c:v>
                </c:pt>
                <c:pt idx="2">
                  <c:v>Q-3</c:v>
                </c:pt>
                <c:pt idx="3">
                  <c:v>Q-4</c:v>
                </c:pt>
              </c:strCache>
            </c:strRef>
          </c:cat>
          <c:val>
            <c:numRef>
              <c:f>'Analysis 02'!$AH$11:$AH$14</c:f>
              <c:numCache>
                <c:formatCode>[&gt;=1000000]\$#,,\ "M";[&gt;=1000]\$#,\ "K";\$#0</c:formatCode>
                <c:ptCount val="4"/>
                <c:pt idx="0">
                  <c:v>0</c:v>
                </c:pt>
                <c:pt idx="1">
                  <c:v>1273339.5500000019</c:v>
                </c:pt>
                <c:pt idx="2">
                  <c:v>1253121.6500000015</c:v>
                </c:pt>
                <c:pt idx="3">
                  <c:v>1253316.8900000008</c:v>
                </c:pt>
              </c:numCache>
            </c:numRef>
          </c:val>
          <c:extLst>
            <c:ext xmlns:c16="http://schemas.microsoft.com/office/drawing/2014/chart" uri="{C3380CC4-5D6E-409C-BE32-E72D297353CC}">
              <c16:uniqueId val="{00000005-6DFF-4DFF-B300-F7CF6B57FFF2}"/>
            </c:ext>
          </c:extLst>
        </c:ser>
        <c:dLbls>
          <c:showLegendKey val="0"/>
          <c:showVal val="0"/>
          <c:showCatName val="0"/>
          <c:showSerName val="0"/>
          <c:showPercent val="0"/>
          <c:showBubbleSize val="0"/>
        </c:dLbls>
        <c:gapWidth val="150"/>
        <c:overlap val="100"/>
        <c:axId val="611612095"/>
        <c:axId val="611595775"/>
      </c:barChart>
      <c:lineChart>
        <c:grouping val="standard"/>
        <c:varyColors val="0"/>
        <c:ser>
          <c:idx val="2"/>
          <c:order val="2"/>
          <c:tx>
            <c:v>avg</c:v>
          </c:tx>
          <c:spPr>
            <a:ln w="28575" cap="rnd">
              <a:solidFill>
                <a:schemeClr val="bg1">
                  <a:lumMod val="75000"/>
                </a:schemeClr>
              </a:solidFill>
              <a:prstDash val="dash"/>
              <a:round/>
            </a:ln>
            <a:effectLst/>
          </c:spPr>
          <c:marker>
            <c:symbol val="none"/>
          </c:marker>
          <c:cat>
            <c:strRef>
              <c:f>'Analysis 02'!$AF$11:$AF$14</c:f>
              <c:strCache>
                <c:ptCount val="4"/>
                <c:pt idx="0">
                  <c:v>Q-1</c:v>
                </c:pt>
                <c:pt idx="1">
                  <c:v>Q-2</c:v>
                </c:pt>
                <c:pt idx="2">
                  <c:v>Q-3</c:v>
                </c:pt>
                <c:pt idx="3">
                  <c:v>Q-4</c:v>
                </c:pt>
              </c:strCache>
            </c:strRef>
          </c:cat>
          <c:val>
            <c:numRef>
              <c:f>'Analysis 02'!$AI$11:$AI$14</c:f>
              <c:numCache>
                <c:formatCode>[&gt;=1000000]\$#,,\ "M";[&gt;=1000]\$#,\ "K";\$#0</c:formatCode>
                <c:ptCount val="4"/>
                <c:pt idx="0">
                  <c:v>1252127.9900000005</c:v>
                </c:pt>
                <c:pt idx="1">
                  <c:v>1252127.9900000005</c:v>
                </c:pt>
                <c:pt idx="2">
                  <c:v>1252127.9900000005</c:v>
                </c:pt>
                <c:pt idx="3">
                  <c:v>1252127.9900000005</c:v>
                </c:pt>
              </c:numCache>
            </c:numRef>
          </c:val>
          <c:smooth val="0"/>
          <c:extLst>
            <c:ext xmlns:c16="http://schemas.microsoft.com/office/drawing/2014/chart" uri="{C3380CC4-5D6E-409C-BE32-E72D297353CC}">
              <c16:uniqueId val="{00000006-6DFF-4DFF-B300-F7CF6B57FFF2}"/>
            </c:ext>
          </c:extLst>
        </c:ser>
        <c:dLbls>
          <c:showLegendKey val="0"/>
          <c:showVal val="0"/>
          <c:showCatName val="0"/>
          <c:showSerName val="0"/>
          <c:showPercent val="0"/>
          <c:showBubbleSize val="0"/>
        </c:dLbls>
        <c:marker val="1"/>
        <c:smooth val="0"/>
        <c:axId val="611612095"/>
        <c:axId val="611595775"/>
      </c:lineChart>
      <c:catAx>
        <c:axId val="61161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95775"/>
        <c:crosses val="autoZero"/>
        <c:auto val="1"/>
        <c:lblAlgn val="ctr"/>
        <c:lblOffset val="100"/>
        <c:noMultiLvlLbl val="0"/>
      </c:catAx>
      <c:valAx>
        <c:axId val="611595775"/>
        <c:scaling>
          <c:orientation val="minMax"/>
        </c:scaling>
        <c:delete val="1"/>
        <c:axPos val="l"/>
        <c:numFmt formatCode="[&gt;=1000000]\$#,,\ &quot;M&quot;;[&gt;=1000]\$#,\ &quot;K&quot;;\$#0" sourceLinked="1"/>
        <c:majorTickMark val="out"/>
        <c:minorTickMark val="none"/>
        <c:tickLblPos val="nextTo"/>
        <c:crossAx val="61161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02'!$AQ$13</c:f>
              <c:strCache>
                <c:ptCount val="1"/>
                <c:pt idx="0">
                  <c:v>Total Revenue</c:v>
                </c:pt>
              </c:strCache>
            </c:strRef>
          </c:tx>
          <c:spPr>
            <a:solidFill>
              <a:schemeClr val="accent1">
                <a:lumMod val="20000"/>
                <a:lumOff val="80000"/>
              </a:schemeClr>
            </a:solidFill>
            <a:ln>
              <a:noFill/>
            </a:ln>
            <a:effectLst/>
          </c:spPr>
          <c:invertIfNegative val="0"/>
          <c:dLbls>
            <c:dLbl>
              <c:idx val="0"/>
              <c:tx>
                <c:rich>
                  <a:bodyPr/>
                  <a:lstStyle/>
                  <a:p>
                    <a:fld id="{252830C6-C1C5-418E-807F-B9D655EA28A2}" type="CELLRANGE">
                      <a:rPr lang="en-US"/>
                      <a:pPr/>
                      <a:t>[CELLRANGE]</a:t>
                    </a:fld>
                    <a:endParaRPr lang="en-US" baseline="0"/>
                  </a:p>
                  <a:p>
                    <a:fld id="{0035AA2E-588F-4CF4-869D-3CB38D2A3A67}"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7763-4C65-92BD-E9695B61A490}"/>
                </c:ext>
              </c:extLst>
            </c:dLbl>
            <c:dLbl>
              <c:idx val="1"/>
              <c:tx>
                <c:rich>
                  <a:bodyPr/>
                  <a:lstStyle/>
                  <a:p>
                    <a:fld id="{1350261A-4882-4C1E-9DF2-FB3A4B32C827}" type="CELLRANGE">
                      <a:rPr lang="en-US"/>
                      <a:pPr/>
                      <a:t>[CELLRANGE]</a:t>
                    </a:fld>
                    <a:endParaRPr lang="en-US" baseline="0"/>
                  </a:p>
                  <a:p>
                    <a:fld id="{ACCD0BE2-AD56-49A0-AC1D-13218E22B4A5}"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7763-4C65-92BD-E9695B61A490}"/>
                </c:ext>
              </c:extLst>
            </c:dLbl>
            <c:dLbl>
              <c:idx val="2"/>
              <c:tx>
                <c:rich>
                  <a:bodyPr/>
                  <a:lstStyle/>
                  <a:p>
                    <a:fld id="{5DEF12D8-91F7-4311-B7FF-4C76E55E09F5}" type="CELLRANGE">
                      <a:rPr lang="en-US"/>
                      <a:pPr/>
                      <a:t>[CELLRANGE]</a:t>
                    </a:fld>
                    <a:endParaRPr lang="en-US" baseline="0"/>
                  </a:p>
                  <a:p>
                    <a:fld id="{951BFB66-F0B3-41BC-A0F4-8507867B76AE}"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7763-4C65-92BD-E9695B61A490}"/>
                </c:ext>
              </c:extLst>
            </c:dLbl>
            <c:dLbl>
              <c:idx val="3"/>
              <c:tx>
                <c:rich>
                  <a:bodyPr/>
                  <a:lstStyle/>
                  <a:p>
                    <a:fld id="{B3A3D5B3-0B64-4C1C-A291-97D28DD3D8B5}" type="CELLRANGE">
                      <a:rPr lang="en-US"/>
                      <a:pPr/>
                      <a:t>[CELLRANGE]</a:t>
                    </a:fld>
                    <a:endParaRPr lang="en-US" baseline="0"/>
                  </a:p>
                  <a:p>
                    <a:fld id="{3F15A9D3-E554-4778-84C8-D1C420C9AB51}"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7763-4C65-92BD-E9695B61A490}"/>
                </c:ext>
              </c:extLst>
            </c:dLbl>
            <c:dLbl>
              <c:idx val="4"/>
              <c:tx>
                <c:rich>
                  <a:bodyPr/>
                  <a:lstStyle/>
                  <a:p>
                    <a:fld id="{D38632D0-A8CA-4B38-87A4-43DD85ACDAF0}" type="CELLRANGE">
                      <a:rPr lang="en-US"/>
                      <a:pPr/>
                      <a:t>[CELLRANGE]</a:t>
                    </a:fld>
                    <a:endParaRPr lang="en-US" baseline="0"/>
                  </a:p>
                  <a:p>
                    <a:fld id="{448D1FFF-381D-4FCF-BBE4-8EA2BA8C06E7}"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7763-4C65-92BD-E9695B61A490}"/>
                </c:ext>
              </c:extLst>
            </c:dLbl>
            <c:dLbl>
              <c:idx val="5"/>
              <c:tx>
                <c:rich>
                  <a:bodyPr/>
                  <a:lstStyle/>
                  <a:p>
                    <a:fld id="{8AFE8BD0-4CD6-464C-8EA6-5F9693F65E20}" type="CELLRANGE">
                      <a:rPr lang="en-US"/>
                      <a:pPr/>
                      <a:t>[CELLRANGE]</a:t>
                    </a:fld>
                    <a:endParaRPr lang="en-US" baseline="0"/>
                  </a:p>
                  <a:p>
                    <a:fld id="{ED9313F1-5DEB-4450-9CF0-5AF6BEAF24F4}"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7763-4C65-92BD-E9695B61A490}"/>
                </c:ext>
              </c:extLst>
            </c:dLbl>
            <c:dLbl>
              <c:idx val="6"/>
              <c:tx>
                <c:rich>
                  <a:bodyPr/>
                  <a:lstStyle/>
                  <a:p>
                    <a:fld id="{7EF688A9-E708-448D-9D7F-8F153DCE10BF}" type="CELLRANGE">
                      <a:rPr lang="en-US"/>
                      <a:pPr/>
                      <a:t>[CELLRANGE]</a:t>
                    </a:fld>
                    <a:endParaRPr lang="en-US" baseline="0"/>
                  </a:p>
                  <a:p>
                    <a:fld id="{C679B191-8FB3-4CA6-9E98-7AF3E9BE273E}"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7763-4C65-92BD-E9695B61A4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02'!$AP$14:$AP$20</c:f>
              <c:strCache>
                <c:ptCount val="7"/>
                <c:pt idx="0">
                  <c:v>Sun</c:v>
                </c:pt>
                <c:pt idx="1">
                  <c:v>Mon</c:v>
                </c:pt>
                <c:pt idx="2">
                  <c:v>Tue</c:v>
                </c:pt>
                <c:pt idx="3">
                  <c:v>Wed</c:v>
                </c:pt>
                <c:pt idx="4">
                  <c:v>Thu</c:v>
                </c:pt>
                <c:pt idx="5">
                  <c:v>Fri</c:v>
                </c:pt>
                <c:pt idx="6">
                  <c:v>Sat</c:v>
                </c:pt>
              </c:strCache>
            </c:strRef>
          </c:cat>
          <c:val>
            <c:numRef>
              <c:f>'Analysis 02'!$AQ$14:$AQ$20</c:f>
              <c:numCache>
                <c:formatCode>[&gt;=1000000]\$#,,\ "M";[&gt;=1000]\$#,\ "K";\$#0</c:formatCode>
                <c:ptCount val="7"/>
                <c:pt idx="0">
                  <c:v>704140.30999999889</c:v>
                </c:pt>
                <c:pt idx="1">
                  <c:v>725166.58000000275</c:v>
                </c:pt>
                <c:pt idx="2">
                  <c:v>710049.69999999914</c:v>
                </c:pt>
                <c:pt idx="3">
                  <c:v>711727.11999999755</c:v>
                </c:pt>
                <c:pt idx="4">
                  <c:v>731791.93999999971</c:v>
                </c:pt>
                <c:pt idx="5">
                  <c:v>700480.48000000103</c:v>
                </c:pt>
                <c:pt idx="6">
                  <c:v>725155.83000000042</c:v>
                </c:pt>
              </c:numCache>
            </c:numRef>
          </c:val>
          <c:extLst>
            <c:ext xmlns:c15="http://schemas.microsoft.com/office/drawing/2012/chart" uri="{02D57815-91ED-43cb-92C2-25804820EDAC}">
              <c15:datalabelsRange>
                <c15:f>'Analysis 02'!$AR$3:$AR$9</c15:f>
                <c15:dlblRangeCache>
                  <c:ptCount val="7"/>
                  <c:pt idx="1">
                    <c:v>2.99%</c:v>
                  </c:pt>
                  <c:pt idx="2">
                    <c:v>-2.08%</c:v>
                  </c:pt>
                  <c:pt idx="3">
                    <c:v>0.24%</c:v>
                  </c:pt>
                  <c:pt idx="4">
                    <c:v>2.82%</c:v>
                  </c:pt>
                  <c:pt idx="5">
                    <c:v>-4.28%</c:v>
                  </c:pt>
                  <c:pt idx="6">
                    <c:v>3.52%</c:v>
                  </c:pt>
                </c15:dlblRangeCache>
              </c15:datalabelsRange>
            </c:ext>
            <c:ext xmlns:c16="http://schemas.microsoft.com/office/drawing/2014/chart" uri="{C3380CC4-5D6E-409C-BE32-E72D297353CC}">
              <c16:uniqueId val="{00000007-7763-4C65-92BD-E9695B61A490}"/>
            </c:ext>
          </c:extLst>
        </c:ser>
        <c:ser>
          <c:idx val="1"/>
          <c:order val="1"/>
          <c:tx>
            <c:v>highlight</c:v>
          </c:tx>
          <c:spPr>
            <a:solidFill>
              <a:srgbClr val="00B0F0"/>
            </a:solidFill>
            <a:ln>
              <a:noFill/>
            </a:ln>
            <a:effectLst/>
          </c:spPr>
          <c:invertIfNegative val="0"/>
          <c:cat>
            <c:strRef>
              <c:f>'Analysis 02'!$AP$14:$AP$20</c:f>
              <c:strCache>
                <c:ptCount val="7"/>
                <c:pt idx="0">
                  <c:v>Sun</c:v>
                </c:pt>
                <c:pt idx="1">
                  <c:v>Mon</c:v>
                </c:pt>
                <c:pt idx="2">
                  <c:v>Tue</c:v>
                </c:pt>
                <c:pt idx="3">
                  <c:v>Wed</c:v>
                </c:pt>
                <c:pt idx="4">
                  <c:v>Thu</c:v>
                </c:pt>
                <c:pt idx="5">
                  <c:v>Fri</c:v>
                </c:pt>
                <c:pt idx="6">
                  <c:v>Sat</c:v>
                </c:pt>
              </c:strCache>
            </c:strRef>
          </c:cat>
          <c:val>
            <c:numRef>
              <c:f>'Analysis 02'!$AS$14:$AS$20</c:f>
              <c:numCache>
                <c:formatCode>[&gt;=1000000]\$#,,\ "M";[&gt;=1000]\$#,\ "K";\$#0</c:formatCode>
                <c:ptCount val="7"/>
                <c:pt idx="0">
                  <c:v>0</c:v>
                </c:pt>
                <c:pt idx="1">
                  <c:v>725166.58000000275</c:v>
                </c:pt>
                <c:pt idx="2">
                  <c:v>0</c:v>
                </c:pt>
                <c:pt idx="3">
                  <c:v>0</c:v>
                </c:pt>
                <c:pt idx="4">
                  <c:v>731791.93999999971</c:v>
                </c:pt>
                <c:pt idx="5">
                  <c:v>0</c:v>
                </c:pt>
                <c:pt idx="6">
                  <c:v>725155.83000000042</c:v>
                </c:pt>
              </c:numCache>
            </c:numRef>
          </c:val>
          <c:extLst>
            <c:ext xmlns:c16="http://schemas.microsoft.com/office/drawing/2014/chart" uri="{C3380CC4-5D6E-409C-BE32-E72D297353CC}">
              <c16:uniqueId val="{00000008-7763-4C65-92BD-E9695B61A490}"/>
            </c:ext>
          </c:extLst>
        </c:ser>
        <c:dLbls>
          <c:showLegendKey val="0"/>
          <c:showVal val="0"/>
          <c:showCatName val="0"/>
          <c:showSerName val="0"/>
          <c:showPercent val="0"/>
          <c:showBubbleSize val="0"/>
        </c:dLbls>
        <c:gapWidth val="150"/>
        <c:overlap val="100"/>
        <c:axId val="468692560"/>
        <c:axId val="468699280"/>
      </c:barChart>
      <c:lineChart>
        <c:grouping val="standard"/>
        <c:varyColors val="0"/>
        <c:ser>
          <c:idx val="2"/>
          <c:order val="2"/>
          <c:tx>
            <c:v>Average</c:v>
          </c:tx>
          <c:spPr>
            <a:ln w="28575" cap="rnd">
              <a:solidFill>
                <a:schemeClr val="bg1">
                  <a:lumMod val="75000"/>
                </a:schemeClr>
              </a:solidFill>
              <a:prstDash val="dash"/>
              <a:round/>
            </a:ln>
            <a:effectLst/>
          </c:spPr>
          <c:marker>
            <c:symbol val="none"/>
          </c:marker>
          <c:cat>
            <c:strRef>
              <c:f>'Analysis 02'!$AP$14:$AP$20</c:f>
              <c:strCache>
                <c:ptCount val="7"/>
                <c:pt idx="0">
                  <c:v>Sun</c:v>
                </c:pt>
                <c:pt idx="1">
                  <c:v>Mon</c:v>
                </c:pt>
                <c:pt idx="2">
                  <c:v>Tue</c:v>
                </c:pt>
                <c:pt idx="3">
                  <c:v>Wed</c:v>
                </c:pt>
                <c:pt idx="4">
                  <c:v>Thu</c:v>
                </c:pt>
                <c:pt idx="5">
                  <c:v>Fri</c:v>
                </c:pt>
                <c:pt idx="6">
                  <c:v>Sat</c:v>
                </c:pt>
              </c:strCache>
            </c:strRef>
          </c:cat>
          <c:val>
            <c:numRef>
              <c:f>'Analysis 02'!$AR$14:$AR$20</c:f>
              <c:numCache>
                <c:formatCode>[&gt;=1000000]\$#,,\ "M";[&gt;=1000]\$#,\ "K";\$#0</c:formatCode>
                <c:ptCount val="7"/>
                <c:pt idx="0">
                  <c:v>715501.70857142843</c:v>
                </c:pt>
                <c:pt idx="1">
                  <c:v>715501.70857142843</c:v>
                </c:pt>
                <c:pt idx="2">
                  <c:v>715501.70857142843</c:v>
                </c:pt>
                <c:pt idx="3">
                  <c:v>715501.70857142843</c:v>
                </c:pt>
                <c:pt idx="4">
                  <c:v>715501.70857142843</c:v>
                </c:pt>
                <c:pt idx="5">
                  <c:v>715501.70857142843</c:v>
                </c:pt>
                <c:pt idx="6">
                  <c:v>715501.70857142843</c:v>
                </c:pt>
              </c:numCache>
            </c:numRef>
          </c:val>
          <c:smooth val="0"/>
          <c:extLst>
            <c:ext xmlns:c16="http://schemas.microsoft.com/office/drawing/2014/chart" uri="{C3380CC4-5D6E-409C-BE32-E72D297353CC}">
              <c16:uniqueId val="{00000009-7763-4C65-92BD-E9695B61A490}"/>
            </c:ext>
          </c:extLst>
        </c:ser>
        <c:dLbls>
          <c:showLegendKey val="0"/>
          <c:showVal val="0"/>
          <c:showCatName val="0"/>
          <c:showSerName val="0"/>
          <c:showPercent val="0"/>
          <c:showBubbleSize val="0"/>
        </c:dLbls>
        <c:marker val="1"/>
        <c:smooth val="0"/>
        <c:axId val="468692560"/>
        <c:axId val="468699280"/>
      </c:lineChart>
      <c:catAx>
        <c:axId val="46869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99280"/>
        <c:crosses val="autoZero"/>
        <c:auto val="1"/>
        <c:lblAlgn val="ctr"/>
        <c:lblOffset val="100"/>
        <c:noMultiLvlLbl val="0"/>
      </c:catAx>
      <c:valAx>
        <c:axId val="468699280"/>
        <c:scaling>
          <c:orientation val="minMax"/>
        </c:scaling>
        <c:delete val="1"/>
        <c:axPos val="l"/>
        <c:numFmt formatCode="[&gt;=1000000]\$#,,\ &quot;M&quot;;[&gt;=1000]\$#,\ &quot;K&quot;;\$#0" sourceLinked="1"/>
        <c:majorTickMark val="none"/>
        <c:minorTickMark val="none"/>
        <c:tickLblPos val="nextTo"/>
        <c:crossAx val="46869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dash"/>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03'!$E$2"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Drop" dropStyle="combo" dx="26" fmlaLink="'Analysis 03'!$E$3" fmlaRange="'Analysis 03'!$G$2:$G$3" noThreeD="1" sel="1" val="0"/>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hyperlink" Target="#'Profit view'!A1"/><Relationship Id="rId3" Type="http://schemas.openxmlformats.org/officeDocument/2006/relationships/image" Target="../media/image6.png"/><Relationship Id="rId7" Type="http://schemas.openxmlformats.org/officeDocument/2006/relationships/image" Target="../media/image8.emf"/><Relationship Id="rId12" Type="http://schemas.openxmlformats.org/officeDocument/2006/relationships/hyperlink" Target="#'Time frame'!A1"/><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7.png"/><Relationship Id="rId9" Type="http://schemas.openxmlformats.org/officeDocument/2006/relationships/chart" Target="../charts/chart4.xml"/><Relationship Id="rId14" Type="http://schemas.openxmlformats.org/officeDocument/2006/relationships/hyperlink" Target="#'Store 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png"/><Relationship Id="rId1" Type="http://schemas.microsoft.com/office/2011/relationships/webextension" Target="../webextensions/webextension1.xml"/><Relationship Id="rId6" Type="http://schemas.openxmlformats.org/officeDocument/2006/relationships/hyperlink" Target="#'Store DashbBoard'!A1"/><Relationship Id="rId5" Type="http://schemas.openxmlformats.org/officeDocument/2006/relationships/hyperlink" Target="#'Profit view'!A1"/><Relationship Id="rId4" Type="http://schemas.openxmlformats.org/officeDocument/2006/relationships/hyperlink" Target="#'Time frame'!A1"/></Relationships>
</file>

<file path=xl/drawings/_rels/drawing4.xml.rels><?xml version="1.0" encoding="UTF-8" standalone="yes"?>
<Relationships xmlns="http://schemas.openxmlformats.org/package/2006/relationships"><Relationship Id="rId8" Type="http://schemas.openxmlformats.org/officeDocument/2006/relationships/hyperlink" Target="#'Time frame'!A1"/><Relationship Id="rId3" Type="http://schemas.openxmlformats.org/officeDocument/2006/relationships/image" Target="../media/image13.emf"/><Relationship Id="rId7" Type="http://schemas.openxmlformats.org/officeDocument/2006/relationships/chart" Target="../charts/chart10.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9.xml"/><Relationship Id="rId5" Type="http://schemas.openxmlformats.org/officeDocument/2006/relationships/image" Target="../media/image15.emf"/><Relationship Id="rId10" Type="http://schemas.openxmlformats.org/officeDocument/2006/relationships/hyperlink" Target="#'Store Dashboard'!A1"/><Relationship Id="rId4" Type="http://schemas.openxmlformats.org/officeDocument/2006/relationships/image" Target="../media/image14.emf"/><Relationship Id="rId9" Type="http://schemas.openxmlformats.org/officeDocument/2006/relationships/hyperlink" Target="#'Profit view'!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3</xdr:col>
      <xdr:colOff>174000</xdr:colOff>
      <xdr:row>2</xdr:row>
      <xdr:rowOff>144000</xdr:rowOff>
    </xdr:from>
    <xdr:to>
      <xdr:col>3</xdr:col>
      <xdr:colOff>436800</xdr:colOff>
      <xdr:row>4</xdr:row>
      <xdr:rowOff>43200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Ink 9">
              <a:extLst>
                <a:ext uri="{FF2B5EF4-FFF2-40B4-BE49-F238E27FC236}">
                  <a16:creationId xmlns:a16="http://schemas.microsoft.com/office/drawing/2014/main" id="{1BF0610A-15CE-BAE6-1047-194C46B29ACD}"/>
                </a:ext>
              </a:extLst>
            </xdr14:cNvPr>
            <xdr14:cNvContentPartPr/>
          </xdr14:nvContentPartPr>
          <xdr14:nvPr macro=""/>
          <xdr14:xfrm>
            <a:off x="2307600" y="509760"/>
            <a:ext cx="262800" cy="264960"/>
          </xdr14:xfrm>
        </xdr:contentPart>
      </mc:Choice>
      <mc:Fallback xmlns="">
        <xdr:pic>
          <xdr:nvPicPr>
            <xdr:cNvPr id="10" name="Ink 9">
              <a:extLst>
                <a:ext uri="{FF2B5EF4-FFF2-40B4-BE49-F238E27FC236}">
                  <a16:creationId xmlns:a16="http://schemas.microsoft.com/office/drawing/2014/main" id="{1BF0610A-15CE-BAE6-1047-194C46B29ACD}"/>
                </a:ext>
              </a:extLst>
            </xdr:cNvPr>
            <xdr:cNvPicPr/>
          </xdr:nvPicPr>
          <xdr:blipFill>
            <a:blip xmlns:r="http://schemas.openxmlformats.org/officeDocument/2006/relationships" r:embed="rId2"/>
            <a:stretch>
              <a:fillRect/>
            </a:stretch>
          </xdr:blipFill>
          <xdr:spPr>
            <a:xfrm>
              <a:off x="2301480" y="503640"/>
              <a:ext cx="275040" cy="277200"/>
            </a:xfrm>
            <a:prstGeom prst="rect">
              <a:avLst/>
            </a:prstGeom>
          </xdr:spPr>
        </xdr:pic>
      </mc:Fallback>
    </mc:AlternateContent>
    <xdr:clientData/>
  </xdr:twoCellAnchor>
  <xdr:twoCellAnchor editAs="oneCell">
    <xdr:from>
      <xdr:col>3</xdr:col>
      <xdr:colOff>493320</xdr:colOff>
      <xdr:row>3</xdr:row>
      <xdr:rowOff>15120</xdr:rowOff>
    </xdr:from>
    <xdr:to>
      <xdr:col>4</xdr:col>
      <xdr:colOff>47160</xdr:colOff>
      <xdr:row>4</xdr:row>
      <xdr:rowOff>100800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1" name="Ink 10">
              <a:extLst>
                <a:ext uri="{FF2B5EF4-FFF2-40B4-BE49-F238E27FC236}">
                  <a16:creationId xmlns:a16="http://schemas.microsoft.com/office/drawing/2014/main" id="{29ED51EB-F85F-8A4D-A486-198C31984CBC}"/>
                </a:ext>
              </a:extLst>
            </xdr14:cNvPr>
            <xdr14:cNvContentPartPr/>
          </xdr14:nvContentPartPr>
          <xdr14:nvPr macro=""/>
          <xdr14:xfrm>
            <a:off x="2626920" y="563760"/>
            <a:ext cx="163440" cy="268560"/>
          </xdr14:xfrm>
        </xdr:contentPart>
      </mc:Choice>
      <mc:Fallback xmlns="">
        <xdr:pic>
          <xdr:nvPicPr>
            <xdr:cNvPr id="11" name="Ink 10">
              <a:extLst>
                <a:ext uri="{FF2B5EF4-FFF2-40B4-BE49-F238E27FC236}">
                  <a16:creationId xmlns:a16="http://schemas.microsoft.com/office/drawing/2014/main" id="{29ED51EB-F85F-8A4D-A486-198C31984CBC}"/>
                </a:ext>
              </a:extLst>
            </xdr:cNvPr>
            <xdr:cNvPicPr/>
          </xdr:nvPicPr>
          <xdr:blipFill>
            <a:blip xmlns:r="http://schemas.openxmlformats.org/officeDocument/2006/relationships" r:embed="rId4"/>
            <a:stretch>
              <a:fillRect/>
            </a:stretch>
          </xdr:blipFill>
          <xdr:spPr>
            <a:xfrm>
              <a:off x="2620800" y="557640"/>
              <a:ext cx="175680" cy="280800"/>
            </a:xfrm>
            <a:prstGeom prst="rect">
              <a:avLst/>
            </a:prstGeom>
          </xdr:spPr>
        </xdr:pic>
      </mc:Fallback>
    </mc:AlternateContent>
    <xdr:clientData/>
  </xdr:twoCellAnchor>
  <xdr:twoCellAnchor editAs="oneCell">
    <xdr:from>
      <xdr:col>4</xdr:col>
      <xdr:colOff>144720</xdr:colOff>
      <xdr:row>2</xdr:row>
      <xdr:rowOff>83880</xdr:rowOff>
    </xdr:from>
    <xdr:to>
      <xdr:col>4</xdr:col>
      <xdr:colOff>442440</xdr:colOff>
      <xdr:row>3</xdr:row>
      <xdr:rowOff>178920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Ink 13">
              <a:extLst>
                <a:ext uri="{FF2B5EF4-FFF2-40B4-BE49-F238E27FC236}">
                  <a16:creationId xmlns:a16="http://schemas.microsoft.com/office/drawing/2014/main" id="{A17EC71B-DB2F-3E19-B6DE-0A5E2D8D6AB3}"/>
                </a:ext>
              </a:extLst>
            </xdr14:cNvPr>
            <xdr14:cNvContentPartPr/>
          </xdr14:nvContentPartPr>
          <xdr14:nvPr macro=""/>
          <xdr14:xfrm>
            <a:off x="2887920" y="449640"/>
            <a:ext cx="297720" cy="277920"/>
          </xdr14:xfrm>
        </xdr:contentPart>
      </mc:Choice>
      <mc:Fallback xmlns="">
        <xdr:pic>
          <xdr:nvPicPr>
            <xdr:cNvPr id="14" name="Ink 13">
              <a:extLst>
                <a:ext uri="{FF2B5EF4-FFF2-40B4-BE49-F238E27FC236}">
                  <a16:creationId xmlns:a16="http://schemas.microsoft.com/office/drawing/2014/main" id="{A17EC71B-DB2F-3E19-B6DE-0A5E2D8D6AB3}"/>
                </a:ext>
              </a:extLst>
            </xdr:cNvPr>
            <xdr:cNvPicPr/>
          </xdr:nvPicPr>
          <xdr:blipFill>
            <a:blip xmlns:r="http://schemas.openxmlformats.org/officeDocument/2006/relationships" r:embed="rId6"/>
            <a:stretch>
              <a:fillRect/>
            </a:stretch>
          </xdr:blipFill>
          <xdr:spPr>
            <a:xfrm>
              <a:off x="2881800" y="443520"/>
              <a:ext cx="309960" cy="2901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156053</xdr:colOff>
      <xdr:row>0</xdr:row>
      <xdr:rowOff>0</xdr:rowOff>
    </xdr:from>
    <xdr:to>
      <xdr:col>26</xdr:col>
      <xdr:colOff>236219</xdr:colOff>
      <xdr:row>33</xdr:row>
      <xdr:rowOff>53473</xdr:rowOff>
    </xdr:to>
    <xdr:sp macro="" textlink="">
      <xdr:nvSpPr>
        <xdr:cNvPr id="2" name="Moon 1">
          <a:extLst>
            <a:ext uri="{FF2B5EF4-FFF2-40B4-BE49-F238E27FC236}">
              <a16:creationId xmlns:a16="http://schemas.microsoft.com/office/drawing/2014/main" id="{397702C5-E44A-494B-9051-4FFE8EBB9EE1}"/>
            </a:ext>
          </a:extLst>
        </xdr:cNvPr>
        <xdr:cNvSpPr>
          <a:spLocks noChangeAspect="1"/>
        </xdr:cNvSpPr>
      </xdr:nvSpPr>
      <xdr:spPr>
        <a:xfrm flipH="1">
          <a:off x="11738453" y="0"/>
          <a:ext cx="4347366" cy="6088513"/>
        </a:xfrm>
        <a:prstGeom prst="moon">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195461</xdr:colOff>
      <xdr:row>0</xdr:row>
      <xdr:rowOff>0</xdr:rowOff>
    </xdr:from>
    <xdr:to>
      <xdr:col>26</xdr:col>
      <xdr:colOff>274318</xdr:colOff>
      <xdr:row>33</xdr:row>
      <xdr:rowOff>51602</xdr:rowOff>
    </xdr:to>
    <xdr:sp macro="" textlink="">
      <xdr:nvSpPr>
        <xdr:cNvPr id="5" name="Moon 4">
          <a:extLst>
            <a:ext uri="{FF2B5EF4-FFF2-40B4-BE49-F238E27FC236}">
              <a16:creationId xmlns:a16="http://schemas.microsoft.com/office/drawing/2014/main" id="{06A7DF39-DB0F-43DE-8678-E5BFB0383707}"/>
            </a:ext>
          </a:extLst>
        </xdr:cNvPr>
        <xdr:cNvSpPr>
          <a:spLocks noChangeAspect="1"/>
        </xdr:cNvSpPr>
      </xdr:nvSpPr>
      <xdr:spPr>
        <a:xfrm flipH="1">
          <a:off x="11777861" y="0"/>
          <a:ext cx="4346057" cy="6086642"/>
        </a:xfrm>
        <a:prstGeom prst="moon">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152400</xdr:colOff>
      <xdr:row>0</xdr:row>
      <xdr:rowOff>0</xdr:rowOff>
    </xdr:from>
    <xdr:to>
      <xdr:col>30</xdr:col>
      <xdr:colOff>0</xdr:colOff>
      <xdr:row>1</xdr:row>
      <xdr:rowOff>129540</xdr:rowOff>
    </xdr:to>
    <xdr:sp macro="" textlink="">
      <xdr:nvSpPr>
        <xdr:cNvPr id="6" name="Rectangle 5">
          <a:extLst>
            <a:ext uri="{FF2B5EF4-FFF2-40B4-BE49-F238E27FC236}">
              <a16:creationId xmlns:a16="http://schemas.microsoft.com/office/drawing/2014/main" id="{7C21F353-18B1-4E8A-AFBC-CC01E88B33A2}"/>
            </a:ext>
          </a:extLst>
        </xdr:cNvPr>
        <xdr:cNvSpPr>
          <a:spLocks noChangeAspect="1"/>
        </xdr:cNvSpPr>
      </xdr:nvSpPr>
      <xdr:spPr>
        <a:xfrm>
          <a:off x="12344400" y="0"/>
          <a:ext cx="5943600" cy="31242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464820</xdr:colOff>
      <xdr:row>0</xdr:row>
      <xdr:rowOff>0</xdr:rowOff>
    </xdr:from>
    <xdr:to>
      <xdr:col>26</xdr:col>
      <xdr:colOff>338051</xdr:colOff>
      <xdr:row>8</xdr:row>
      <xdr:rowOff>167640</xdr:rowOff>
    </xdr:to>
    <xdr:sp macro="" textlink="">
      <xdr:nvSpPr>
        <xdr:cNvPr id="7" name="Oval 6">
          <a:extLst>
            <a:ext uri="{FF2B5EF4-FFF2-40B4-BE49-F238E27FC236}">
              <a16:creationId xmlns:a16="http://schemas.microsoft.com/office/drawing/2014/main" id="{505EFE2A-6540-4521-BF96-1D64E34CADE4}"/>
            </a:ext>
          </a:extLst>
        </xdr:cNvPr>
        <xdr:cNvSpPr>
          <a:spLocks noChangeAspect="1"/>
        </xdr:cNvSpPr>
      </xdr:nvSpPr>
      <xdr:spPr>
        <a:xfrm>
          <a:off x="13266420" y="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99060</xdr:colOff>
      <xdr:row>0</xdr:row>
      <xdr:rowOff>95250</xdr:rowOff>
    </xdr:from>
    <xdr:to>
      <xdr:col>15</xdr:col>
      <xdr:colOff>533400</xdr:colOff>
      <xdr:row>2</xdr:row>
      <xdr:rowOff>145563</xdr:rowOff>
    </xdr:to>
    <xdr:sp macro="" textlink="">
      <xdr:nvSpPr>
        <xdr:cNvPr id="8" name="Rectangle 7">
          <a:extLst>
            <a:ext uri="{FF2B5EF4-FFF2-40B4-BE49-F238E27FC236}">
              <a16:creationId xmlns:a16="http://schemas.microsoft.com/office/drawing/2014/main" id="{5EEBBA8A-7745-4C4B-A7B4-5A2A631C593B}"/>
            </a:ext>
          </a:extLst>
        </xdr:cNvPr>
        <xdr:cNvSpPr>
          <a:spLocks noChangeAspect="1"/>
        </xdr:cNvSpPr>
      </xdr:nvSpPr>
      <xdr:spPr>
        <a:xfrm>
          <a:off x="99060" y="95250"/>
          <a:ext cx="9578340" cy="416073"/>
        </a:xfrm>
        <a:prstGeom prst="rect">
          <a:avLst/>
        </a:prstGeom>
        <a:gradFill flip="none" rotWithShape="1">
          <a:gsLst>
            <a:gs pos="0">
              <a:schemeClr val="bg1">
                <a:lumMod val="95000"/>
              </a:schemeClr>
            </a:gs>
            <a:gs pos="44000">
              <a:schemeClr val="bg1"/>
            </a:gs>
            <a:gs pos="0">
              <a:srgbClr val="F4F4F4">
                <a:lumMod val="97000"/>
              </a:srgbClr>
            </a:gs>
            <a:gs pos="100000">
              <a:schemeClr val="bg1"/>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p>
      </xdr:txBody>
    </xdr:sp>
    <xdr:clientData/>
  </xdr:twoCellAnchor>
  <xdr:twoCellAnchor>
    <xdr:from>
      <xdr:col>23</xdr:col>
      <xdr:colOff>350520</xdr:colOff>
      <xdr:row>5</xdr:row>
      <xdr:rowOff>7620</xdr:rowOff>
    </xdr:from>
    <xdr:to>
      <xdr:col>28</xdr:col>
      <xdr:colOff>223751</xdr:colOff>
      <xdr:row>13</xdr:row>
      <xdr:rowOff>175260</xdr:rowOff>
    </xdr:to>
    <xdr:sp macro="" textlink="">
      <xdr:nvSpPr>
        <xdr:cNvPr id="23" name="Oval 22">
          <a:extLst>
            <a:ext uri="{FF2B5EF4-FFF2-40B4-BE49-F238E27FC236}">
              <a16:creationId xmlns:a16="http://schemas.microsoft.com/office/drawing/2014/main" id="{01E3BC8C-CE09-4615-AC3C-739C6F17835B}"/>
            </a:ext>
          </a:extLst>
        </xdr:cNvPr>
        <xdr:cNvSpPr>
          <a:spLocks noChangeAspect="1"/>
        </xdr:cNvSpPr>
      </xdr:nvSpPr>
      <xdr:spPr>
        <a:xfrm>
          <a:off x="14371320" y="92202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327660</xdr:colOff>
      <xdr:row>3</xdr:row>
      <xdr:rowOff>76200</xdr:rowOff>
    </xdr:from>
    <xdr:to>
      <xdr:col>4</xdr:col>
      <xdr:colOff>495300</xdr:colOff>
      <xdr:row>8</xdr:row>
      <xdr:rowOff>15240</xdr:rowOff>
    </xdr:to>
    <xdr:sp macro="" textlink="">
      <xdr:nvSpPr>
        <xdr:cNvPr id="28" name="Rectangle: Rounded Corners 27">
          <a:extLst>
            <a:ext uri="{FF2B5EF4-FFF2-40B4-BE49-F238E27FC236}">
              <a16:creationId xmlns:a16="http://schemas.microsoft.com/office/drawing/2014/main" id="{01539C2A-F453-E34D-BAEA-27BA9ABC3F33}"/>
            </a:ext>
          </a:extLst>
        </xdr:cNvPr>
        <xdr:cNvSpPr/>
      </xdr:nvSpPr>
      <xdr:spPr>
        <a:xfrm>
          <a:off x="937260" y="624840"/>
          <a:ext cx="1996440" cy="853440"/>
        </a:xfrm>
        <a:prstGeom prst="roundRect">
          <a:avLst/>
        </a:prstGeom>
        <a:gradFill flip="none" rotWithShape="1">
          <a:gsLst>
            <a:gs pos="0">
              <a:srgbClr val="DBD850"/>
            </a:gs>
            <a:gs pos="25000">
              <a:schemeClr val="accent1">
                <a:lumMod val="60000"/>
                <a:lumOff val="40000"/>
              </a:schemeClr>
            </a:gs>
            <a:gs pos="100000">
              <a:schemeClr val="accent1">
                <a:lumMod val="75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3</xdr:row>
      <xdr:rowOff>76200</xdr:rowOff>
    </xdr:from>
    <xdr:to>
      <xdr:col>8</xdr:col>
      <xdr:colOff>228600</xdr:colOff>
      <xdr:row>8</xdr:row>
      <xdr:rowOff>15240</xdr:rowOff>
    </xdr:to>
    <xdr:sp macro="" textlink="">
      <xdr:nvSpPr>
        <xdr:cNvPr id="29" name="Rectangle: Rounded Corners 28">
          <a:extLst>
            <a:ext uri="{FF2B5EF4-FFF2-40B4-BE49-F238E27FC236}">
              <a16:creationId xmlns:a16="http://schemas.microsoft.com/office/drawing/2014/main" id="{F489C7BC-7A75-488D-A941-CBD2788F160C}"/>
            </a:ext>
          </a:extLst>
        </xdr:cNvPr>
        <xdr:cNvSpPr/>
      </xdr:nvSpPr>
      <xdr:spPr>
        <a:xfrm>
          <a:off x="3108960" y="624840"/>
          <a:ext cx="1996440" cy="853440"/>
        </a:xfrm>
        <a:prstGeom prst="roundRect">
          <a:avLst/>
        </a:prstGeom>
        <a:gradFill flip="none" rotWithShape="1">
          <a:gsLst>
            <a:gs pos="0">
              <a:schemeClr val="accent5">
                <a:lumMod val="40000"/>
                <a:lumOff val="60000"/>
              </a:schemeClr>
            </a:gs>
            <a:gs pos="25000">
              <a:schemeClr val="accent1">
                <a:lumMod val="60000"/>
                <a:lumOff val="40000"/>
              </a:schemeClr>
            </a:gs>
            <a:gs pos="100000">
              <a:schemeClr val="accent1">
                <a:lumMod val="75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381000</xdr:colOff>
      <xdr:row>3</xdr:row>
      <xdr:rowOff>76200</xdr:rowOff>
    </xdr:from>
    <xdr:to>
      <xdr:col>11</xdr:col>
      <xdr:colOff>548640</xdr:colOff>
      <xdr:row>8</xdr:row>
      <xdr:rowOff>15240</xdr:rowOff>
    </xdr:to>
    <xdr:sp macro="" textlink="">
      <xdr:nvSpPr>
        <xdr:cNvPr id="30" name="Rectangle: Rounded Corners 29">
          <a:extLst>
            <a:ext uri="{FF2B5EF4-FFF2-40B4-BE49-F238E27FC236}">
              <a16:creationId xmlns:a16="http://schemas.microsoft.com/office/drawing/2014/main" id="{7B599322-08B5-4122-A501-F948CB77368B}"/>
            </a:ext>
          </a:extLst>
        </xdr:cNvPr>
        <xdr:cNvSpPr/>
      </xdr:nvSpPr>
      <xdr:spPr>
        <a:xfrm>
          <a:off x="5257800" y="624840"/>
          <a:ext cx="1996440" cy="853440"/>
        </a:xfrm>
        <a:prstGeom prst="roundRect">
          <a:avLst/>
        </a:prstGeom>
        <a:gradFill flip="none" rotWithShape="1">
          <a:gsLst>
            <a:gs pos="0">
              <a:schemeClr val="accent2">
                <a:lumMod val="60000"/>
                <a:lumOff val="40000"/>
              </a:schemeClr>
            </a:gs>
            <a:gs pos="25000">
              <a:schemeClr val="accent1">
                <a:lumMod val="60000"/>
                <a:lumOff val="40000"/>
              </a:schemeClr>
            </a:gs>
            <a:gs pos="100000">
              <a:schemeClr val="accent1">
                <a:lumMod val="75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129540</xdr:colOff>
      <xdr:row>3</xdr:row>
      <xdr:rowOff>76200</xdr:rowOff>
    </xdr:from>
    <xdr:to>
      <xdr:col>15</xdr:col>
      <xdr:colOff>297180</xdr:colOff>
      <xdr:row>8</xdr:row>
      <xdr:rowOff>15240</xdr:rowOff>
    </xdr:to>
    <xdr:sp macro="" textlink="">
      <xdr:nvSpPr>
        <xdr:cNvPr id="31" name="Rectangle: Rounded Corners 30">
          <a:extLst>
            <a:ext uri="{FF2B5EF4-FFF2-40B4-BE49-F238E27FC236}">
              <a16:creationId xmlns:a16="http://schemas.microsoft.com/office/drawing/2014/main" id="{DEF55A93-F44F-4397-A824-1D2D9B206D7C}"/>
            </a:ext>
          </a:extLst>
        </xdr:cNvPr>
        <xdr:cNvSpPr/>
      </xdr:nvSpPr>
      <xdr:spPr>
        <a:xfrm>
          <a:off x="7444740" y="624840"/>
          <a:ext cx="1996440" cy="853440"/>
        </a:xfrm>
        <a:prstGeom prst="roundRect">
          <a:avLst/>
        </a:prstGeom>
        <a:gradFill flip="none" rotWithShape="1">
          <a:gsLst>
            <a:gs pos="0">
              <a:schemeClr val="accent3">
                <a:lumMod val="40000"/>
                <a:lumOff val="60000"/>
              </a:schemeClr>
            </a:gs>
            <a:gs pos="25000">
              <a:schemeClr val="accent1">
                <a:lumMod val="60000"/>
                <a:lumOff val="40000"/>
              </a:schemeClr>
            </a:gs>
            <a:gs pos="100000">
              <a:schemeClr val="accent1">
                <a:lumMod val="75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419100</xdr:colOff>
      <xdr:row>4</xdr:row>
      <xdr:rowOff>121920</xdr:rowOff>
    </xdr:from>
    <xdr:to>
      <xdr:col>2</xdr:col>
      <xdr:colOff>205740</xdr:colOff>
      <xdr:row>6</xdr:row>
      <xdr:rowOff>152400</xdr:rowOff>
    </xdr:to>
    <xdr:sp macro="" textlink="">
      <xdr:nvSpPr>
        <xdr:cNvPr id="32" name="Oval 31">
          <a:extLst>
            <a:ext uri="{FF2B5EF4-FFF2-40B4-BE49-F238E27FC236}">
              <a16:creationId xmlns:a16="http://schemas.microsoft.com/office/drawing/2014/main" id="{3DE9A210-4C88-6B8C-579D-C06DBF2CC1B7}"/>
            </a:ext>
          </a:extLst>
        </xdr:cNvPr>
        <xdr:cNvSpPr/>
      </xdr:nvSpPr>
      <xdr:spPr>
        <a:xfrm>
          <a:off x="1028700" y="853440"/>
          <a:ext cx="396240" cy="39624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464820</xdr:colOff>
      <xdr:row>5</xdr:row>
      <xdr:rowOff>0</xdr:rowOff>
    </xdr:from>
    <xdr:to>
      <xdr:col>2</xdr:col>
      <xdr:colOff>160022</xdr:colOff>
      <xdr:row>6</xdr:row>
      <xdr:rowOff>121922</xdr:rowOff>
    </xdr:to>
    <xdr:pic>
      <xdr:nvPicPr>
        <xdr:cNvPr id="36" name="Picture 35">
          <a:extLst>
            <a:ext uri="{FF2B5EF4-FFF2-40B4-BE49-F238E27FC236}">
              <a16:creationId xmlns:a16="http://schemas.microsoft.com/office/drawing/2014/main" id="{A2883A54-7424-BCBF-DEAD-03CBE46C9283}"/>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1074420" y="914400"/>
          <a:ext cx="304802" cy="304802"/>
        </a:xfrm>
        <a:prstGeom prst="rect">
          <a:avLst/>
        </a:prstGeom>
      </xdr:spPr>
    </xdr:pic>
    <xdr:clientData/>
  </xdr:twoCellAnchor>
  <xdr:twoCellAnchor>
    <xdr:from>
      <xdr:col>8</xdr:col>
      <xdr:colOff>457200</xdr:colOff>
      <xdr:row>4</xdr:row>
      <xdr:rowOff>121920</xdr:rowOff>
    </xdr:from>
    <xdr:to>
      <xdr:col>9</xdr:col>
      <xdr:colOff>243840</xdr:colOff>
      <xdr:row>6</xdr:row>
      <xdr:rowOff>152400</xdr:rowOff>
    </xdr:to>
    <xdr:sp macro="" textlink="">
      <xdr:nvSpPr>
        <xdr:cNvPr id="37" name="Oval 36">
          <a:extLst>
            <a:ext uri="{FF2B5EF4-FFF2-40B4-BE49-F238E27FC236}">
              <a16:creationId xmlns:a16="http://schemas.microsoft.com/office/drawing/2014/main" id="{EA323154-FB2D-4785-A5F9-435FC8F751F3}"/>
            </a:ext>
          </a:extLst>
        </xdr:cNvPr>
        <xdr:cNvSpPr/>
      </xdr:nvSpPr>
      <xdr:spPr>
        <a:xfrm>
          <a:off x="5334000" y="853440"/>
          <a:ext cx="396240" cy="39624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4</xdr:row>
      <xdr:rowOff>121920</xdr:rowOff>
    </xdr:from>
    <xdr:to>
      <xdr:col>5</xdr:col>
      <xdr:colOff>548640</xdr:colOff>
      <xdr:row>6</xdr:row>
      <xdr:rowOff>152400</xdr:rowOff>
    </xdr:to>
    <xdr:sp macro="" textlink="">
      <xdr:nvSpPr>
        <xdr:cNvPr id="38" name="Oval 37">
          <a:extLst>
            <a:ext uri="{FF2B5EF4-FFF2-40B4-BE49-F238E27FC236}">
              <a16:creationId xmlns:a16="http://schemas.microsoft.com/office/drawing/2014/main" id="{E49DB377-A5A5-48AA-BAC2-CCAF89E6BD71}"/>
            </a:ext>
          </a:extLst>
        </xdr:cNvPr>
        <xdr:cNvSpPr/>
      </xdr:nvSpPr>
      <xdr:spPr>
        <a:xfrm>
          <a:off x="3200400" y="853440"/>
          <a:ext cx="396240" cy="39624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198120</xdr:colOff>
      <xdr:row>4</xdr:row>
      <xdr:rowOff>121920</xdr:rowOff>
    </xdr:from>
    <xdr:to>
      <xdr:col>12</xdr:col>
      <xdr:colOff>594360</xdr:colOff>
      <xdr:row>6</xdr:row>
      <xdr:rowOff>152400</xdr:rowOff>
    </xdr:to>
    <xdr:sp macro="" textlink="">
      <xdr:nvSpPr>
        <xdr:cNvPr id="39" name="Oval 38">
          <a:extLst>
            <a:ext uri="{FF2B5EF4-FFF2-40B4-BE49-F238E27FC236}">
              <a16:creationId xmlns:a16="http://schemas.microsoft.com/office/drawing/2014/main" id="{9F021165-35F7-4D1E-A711-6E4475F929AD}"/>
            </a:ext>
          </a:extLst>
        </xdr:cNvPr>
        <xdr:cNvSpPr/>
      </xdr:nvSpPr>
      <xdr:spPr>
        <a:xfrm>
          <a:off x="7513320" y="853440"/>
          <a:ext cx="396240" cy="39624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228600</xdr:colOff>
      <xdr:row>5</xdr:row>
      <xdr:rowOff>14630</xdr:rowOff>
    </xdr:from>
    <xdr:to>
      <xdr:col>5</xdr:col>
      <xdr:colOff>457200</xdr:colOff>
      <xdr:row>6</xdr:row>
      <xdr:rowOff>60350</xdr:rowOff>
    </xdr:to>
    <xdr:pic>
      <xdr:nvPicPr>
        <xdr:cNvPr id="34" name="Picture 33">
          <a:extLst>
            <a:ext uri="{FF2B5EF4-FFF2-40B4-BE49-F238E27FC236}">
              <a16:creationId xmlns:a16="http://schemas.microsoft.com/office/drawing/2014/main" id="{4C16540D-F77C-3058-5536-0862D8DFF2F2}"/>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276600" y="929030"/>
          <a:ext cx="228600" cy="228600"/>
        </a:xfrm>
        <a:prstGeom prst="rect">
          <a:avLst/>
        </a:prstGeom>
      </xdr:spPr>
    </xdr:pic>
    <xdr:clientData/>
  </xdr:twoCellAnchor>
  <xdr:twoCellAnchor editAs="oneCell">
    <xdr:from>
      <xdr:col>12</xdr:col>
      <xdr:colOff>259080</xdr:colOff>
      <xdr:row>4</xdr:row>
      <xdr:rowOff>172250</xdr:rowOff>
    </xdr:from>
    <xdr:to>
      <xdr:col>12</xdr:col>
      <xdr:colOff>536410</xdr:colOff>
      <xdr:row>6</xdr:row>
      <xdr:rowOff>83820</xdr:rowOff>
    </xdr:to>
    <xdr:pic>
      <xdr:nvPicPr>
        <xdr:cNvPr id="41" name="Picture 40">
          <a:extLst>
            <a:ext uri="{FF2B5EF4-FFF2-40B4-BE49-F238E27FC236}">
              <a16:creationId xmlns:a16="http://schemas.microsoft.com/office/drawing/2014/main" id="{D356CC9B-AD62-51D8-7506-1A319755CE49}"/>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7574280" y="903770"/>
          <a:ext cx="277330" cy="277330"/>
        </a:xfrm>
        <a:prstGeom prst="rect">
          <a:avLst/>
        </a:prstGeom>
      </xdr:spPr>
    </xdr:pic>
    <xdr:clientData/>
  </xdr:twoCellAnchor>
  <xdr:twoCellAnchor editAs="oneCell">
    <xdr:from>
      <xdr:col>8</xdr:col>
      <xdr:colOff>515760</xdr:colOff>
      <xdr:row>4</xdr:row>
      <xdr:rowOff>162230</xdr:rowOff>
    </xdr:from>
    <xdr:to>
      <xdr:col>9</xdr:col>
      <xdr:colOff>175260</xdr:colOff>
      <xdr:row>6</xdr:row>
      <xdr:rowOff>65570</xdr:rowOff>
    </xdr:to>
    <xdr:pic>
      <xdr:nvPicPr>
        <xdr:cNvPr id="43" name="Picture 42">
          <a:extLst>
            <a:ext uri="{FF2B5EF4-FFF2-40B4-BE49-F238E27FC236}">
              <a16:creationId xmlns:a16="http://schemas.microsoft.com/office/drawing/2014/main" id="{63455551-051E-648D-3C55-BC4AE340D776}"/>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392560" y="893750"/>
          <a:ext cx="269100" cy="269100"/>
        </a:xfrm>
        <a:prstGeom prst="rect">
          <a:avLst/>
        </a:prstGeom>
      </xdr:spPr>
    </xdr:pic>
    <xdr:clientData/>
  </xdr:twoCellAnchor>
  <xdr:twoCellAnchor>
    <xdr:from>
      <xdr:col>2</xdr:col>
      <xdr:colOff>541020</xdr:colOff>
      <xdr:row>6</xdr:row>
      <xdr:rowOff>7620</xdr:rowOff>
    </xdr:from>
    <xdr:to>
      <xdr:col>3</xdr:col>
      <xdr:colOff>556260</xdr:colOff>
      <xdr:row>7</xdr:row>
      <xdr:rowOff>137160</xdr:rowOff>
    </xdr:to>
    <xdr:sp macro="" textlink="">
      <xdr:nvSpPr>
        <xdr:cNvPr id="44" name="TextBox 43">
          <a:extLst>
            <a:ext uri="{FF2B5EF4-FFF2-40B4-BE49-F238E27FC236}">
              <a16:creationId xmlns:a16="http://schemas.microsoft.com/office/drawing/2014/main" id="{30B8B229-5F42-6D34-C380-FDD3F7C9DB91}"/>
            </a:ext>
          </a:extLst>
        </xdr:cNvPr>
        <xdr:cNvSpPr txBox="1"/>
      </xdr:nvSpPr>
      <xdr:spPr>
        <a:xfrm>
          <a:off x="1760220" y="1104900"/>
          <a:ext cx="624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COGS</a:t>
          </a:r>
        </a:p>
      </xdr:txBody>
    </xdr:sp>
    <xdr:clientData/>
  </xdr:twoCellAnchor>
  <xdr:twoCellAnchor>
    <xdr:from>
      <xdr:col>9</xdr:col>
      <xdr:colOff>571500</xdr:colOff>
      <xdr:row>6</xdr:row>
      <xdr:rowOff>7620</xdr:rowOff>
    </xdr:from>
    <xdr:to>
      <xdr:col>10</xdr:col>
      <xdr:colOff>586740</xdr:colOff>
      <xdr:row>7</xdr:row>
      <xdr:rowOff>137160</xdr:rowOff>
    </xdr:to>
    <xdr:sp macro="" textlink="">
      <xdr:nvSpPr>
        <xdr:cNvPr id="45" name="TextBox 44">
          <a:extLst>
            <a:ext uri="{FF2B5EF4-FFF2-40B4-BE49-F238E27FC236}">
              <a16:creationId xmlns:a16="http://schemas.microsoft.com/office/drawing/2014/main" id="{6B2971DF-1A70-458D-BE70-0D9ADC61B867}"/>
            </a:ext>
          </a:extLst>
        </xdr:cNvPr>
        <xdr:cNvSpPr txBox="1"/>
      </xdr:nvSpPr>
      <xdr:spPr>
        <a:xfrm>
          <a:off x="6057900" y="1104900"/>
          <a:ext cx="624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Profit</a:t>
          </a:r>
        </a:p>
      </xdr:txBody>
    </xdr:sp>
    <xdr:clientData/>
  </xdr:twoCellAnchor>
  <xdr:twoCellAnchor>
    <xdr:from>
      <xdr:col>13</xdr:col>
      <xdr:colOff>243840</xdr:colOff>
      <xdr:row>6</xdr:row>
      <xdr:rowOff>7620</xdr:rowOff>
    </xdr:from>
    <xdr:to>
      <xdr:col>14</xdr:col>
      <xdr:colOff>388620</xdr:colOff>
      <xdr:row>7</xdr:row>
      <xdr:rowOff>137160</xdr:rowOff>
    </xdr:to>
    <xdr:sp macro="" textlink="">
      <xdr:nvSpPr>
        <xdr:cNvPr id="46" name="TextBox 45">
          <a:extLst>
            <a:ext uri="{FF2B5EF4-FFF2-40B4-BE49-F238E27FC236}">
              <a16:creationId xmlns:a16="http://schemas.microsoft.com/office/drawing/2014/main" id="{C7F650AC-B150-4709-B8D1-4593A815F309}"/>
            </a:ext>
          </a:extLst>
        </xdr:cNvPr>
        <xdr:cNvSpPr txBox="1"/>
      </xdr:nvSpPr>
      <xdr:spPr>
        <a:xfrm>
          <a:off x="8168640" y="1104900"/>
          <a:ext cx="754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Profit</a:t>
          </a:r>
          <a:r>
            <a:rPr lang="en-IN" sz="1400" baseline="0">
              <a:solidFill>
                <a:schemeClr val="bg1">
                  <a:lumMod val="85000"/>
                </a:schemeClr>
              </a:solidFill>
            </a:rPr>
            <a:t> %</a:t>
          </a:r>
          <a:endParaRPr lang="en-IN" sz="1400">
            <a:solidFill>
              <a:schemeClr val="bg1">
                <a:lumMod val="85000"/>
              </a:schemeClr>
            </a:solidFill>
          </a:endParaRPr>
        </a:p>
      </xdr:txBody>
    </xdr:sp>
    <xdr:clientData/>
  </xdr:twoCellAnchor>
  <xdr:twoCellAnchor>
    <xdr:from>
      <xdr:col>6</xdr:col>
      <xdr:colOff>30480</xdr:colOff>
      <xdr:row>6</xdr:row>
      <xdr:rowOff>7620</xdr:rowOff>
    </xdr:from>
    <xdr:to>
      <xdr:col>8</xdr:col>
      <xdr:colOff>38100</xdr:colOff>
      <xdr:row>7</xdr:row>
      <xdr:rowOff>137160</xdr:rowOff>
    </xdr:to>
    <xdr:sp macro="" textlink="">
      <xdr:nvSpPr>
        <xdr:cNvPr id="47" name="TextBox 46">
          <a:extLst>
            <a:ext uri="{FF2B5EF4-FFF2-40B4-BE49-F238E27FC236}">
              <a16:creationId xmlns:a16="http://schemas.microsoft.com/office/drawing/2014/main" id="{CF560D38-ADFF-405C-B1A4-0838B22A4AB0}"/>
            </a:ext>
          </a:extLst>
        </xdr:cNvPr>
        <xdr:cNvSpPr txBox="1"/>
      </xdr:nvSpPr>
      <xdr:spPr>
        <a:xfrm>
          <a:off x="3688080" y="1104900"/>
          <a:ext cx="12268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Total Revenue</a:t>
          </a:r>
        </a:p>
      </xdr:txBody>
    </xdr:sp>
    <xdr:clientData/>
  </xdr:twoCellAnchor>
  <xdr:twoCellAnchor>
    <xdr:from>
      <xdr:col>2</xdr:col>
      <xdr:colOff>533400</xdr:colOff>
      <xdr:row>4</xdr:row>
      <xdr:rowOff>106680</xdr:rowOff>
    </xdr:from>
    <xdr:to>
      <xdr:col>3</xdr:col>
      <xdr:colOff>533400</xdr:colOff>
      <xdr:row>6</xdr:row>
      <xdr:rowOff>53340</xdr:rowOff>
    </xdr:to>
    <xdr:sp macro="" textlink="'Analysis 03'!S5">
      <xdr:nvSpPr>
        <xdr:cNvPr id="48" name="TextBox 47">
          <a:extLst>
            <a:ext uri="{FF2B5EF4-FFF2-40B4-BE49-F238E27FC236}">
              <a16:creationId xmlns:a16="http://schemas.microsoft.com/office/drawing/2014/main" id="{525A981A-7990-4656-85B8-044C9A369CFF}"/>
            </a:ext>
          </a:extLst>
        </xdr:cNvPr>
        <xdr:cNvSpPr txBox="1"/>
      </xdr:nvSpPr>
      <xdr:spPr>
        <a:xfrm>
          <a:off x="1752600" y="838200"/>
          <a:ext cx="609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433E05-E93F-4FF5-804C-398F4BFE866E}" type="TxLink">
            <a:rPr lang="en-US" sz="1600" b="0" i="0" u="none" strike="noStrike">
              <a:solidFill>
                <a:schemeClr val="bg1"/>
              </a:solidFill>
              <a:latin typeface="Aptos Narrow"/>
            </a:rPr>
            <a:pPr/>
            <a:t>$3 M</a:t>
          </a:fld>
          <a:endParaRPr lang="en-IN" sz="1600">
            <a:solidFill>
              <a:schemeClr val="bg1"/>
            </a:solidFill>
          </a:endParaRPr>
        </a:p>
      </xdr:txBody>
    </xdr:sp>
    <xdr:clientData/>
  </xdr:twoCellAnchor>
  <xdr:twoCellAnchor>
    <xdr:from>
      <xdr:col>13</xdr:col>
      <xdr:colOff>304800</xdr:colOff>
      <xdr:row>4</xdr:row>
      <xdr:rowOff>99060</xdr:rowOff>
    </xdr:from>
    <xdr:to>
      <xdr:col>14</xdr:col>
      <xdr:colOff>320040</xdr:colOff>
      <xdr:row>6</xdr:row>
      <xdr:rowOff>45720</xdr:rowOff>
    </xdr:to>
    <xdr:sp macro="" textlink="'Analysis 03'!T5">
      <xdr:nvSpPr>
        <xdr:cNvPr id="49" name="TextBox 48">
          <a:extLst>
            <a:ext uri="{FF2B5EF4-FFF2-40B4-BE49-F238E27FC236}">
              <a16:creationId xmlns:a16="http://schemas.microsoft.com/office/drawing/2014/main" id="{154DF56A-A1DB-417D-B536-AF5A09622DC0}"/>
            </a:ext>
          </a:extLst>
        </xdr:cNvPr>
        <xdr:cNvSpPr txBox="1"/>
      </xdr:nvSpPr>
      <xdr:spPr>
        <a:xfrm>
          <a:off x="8229600" y="830580"/>
          <a:ext cx="624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27D304-E130-46C6-94B2-533607E9E294}" type="TxLink">
            <a:rPr lang="en-US" sz="1600" b="0" i="0" u="none" strike="noStrike">
              <a:solidFill>
                <a:schemeClr val="bg1"/>
              </a:solidFill>
              <a:latin typeface="Aptos Narrow"/>
              <a:ea typeface="+mn-ea"/>
              <a:cs typeface="+mn-cs"/>
            </a:rPr>
            <a:pPr marL="0" indent="0"/>
            <a:t>42%</a:t>
          </a:fld>
          <a:endParaRPr lang="en-IN" sz="1600" b="0" i="0" u="none" strike="noStrike">
            <a:solidFill>
              <a:schemeClr val="bg1"/>
            </a:solidFill>
            <a:latin typeface="Aptos Narrow"/>
            <a:ea typeface="+mn-ea"/>
            <a:cs typeface="+mn-cs"/>
          </a:endParaRPr>
        </a:p>
      </xdr:txBody>
    </xdr:sp>
    <xdr:clientData/>
  </xdr:twoCellAnchor>
  <xdr:twoCellAnchor>
    <xdr:from>
      <xdr:col>9</xdr:col>
      <xdr:colOff>541020</xdr:colOff>
      <xdr:row>4</xdr:row>
      <xdr:rowOff>83820</xdr:rowOff>
    </xdr:from>
    <xdr:to>
      <xdr:col>10</xdr:col>
      <xdr:colOff>556260</xdr:colOff>
      <xdr:row>6</xdr:row>
      <xdr:rowOff>30480</xdr:rowOff>
    </xdr:to>
    <xdr:sp macro="" textlink="'Analysis 03'!U5">
      <xdr:nvSpPr>
        <xdr:cNvPr id="50" name="TextBox 49">
          <a:extLst>
            <a:ext uri="{FF2B5EF4-FFF2-40B4-BE49-F238E27FC236}">
              <a16:creationId xmlns:a16="http://schemas.microsoft.com/office/drawing/2014/main" id="{7F8C8DF5-25F7-409A-B385-5FB4B91B99CD}"/>
            </a:ext>
          </a:extLst>
        </xdr:cNvPr>
        <xdr:cNvSpPr txBox="1"/>
      </xdr:nvSpPr>
      <xdr:spPr>
        <a:xfrm>
          <a:off x="6027420" y="815340"/>
          <a:ext cx="624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3041C0-8671-4224-849B-44CBA32F17B2}" type="TxLink">
            <a:rPr lang="en-US" sz="1600" b="0" i="0" u="none" strike="noStrike">
              <a:solidFill>
                <a:schemeClr val="bg1"/>
              </a:solidFill>
              <a:latin typeface="Aptos Narrow"/>
              <a:ea typeface="+mn-ea"/>
              <a:cs typeface="+mn-cs"/>
            </a:rPr>
            <a:pPr marL="0" indent="0"/>
            <a:t>$2 M</a:t>
          </a:fld>
          <a:endParaRPr lang="en-IN" sz="1600" b="0" i="0" u="none" strike="noStrike">
            <a:solidFill>
              <a:schemeClr val="bg1"/>
            </a:solidFill>
            <a:latin typeface="Aptos Narrow"/>
            <a:ea typeface="+mn-ea"/>
            <a:cs typeface="+mn-cs"/>
          </a:endParaRPr>
        </a:p>
      </xdr:txBody>
    </xdr:sp>
    <xdr:clientData/>
  </xdr:twoCellAnchor>
  <xdr:twoCellAnchor>
    <xdr:from>
      <xdr:col>6</xdr:col>
      <xdr:colOff>220980</xdr:colOff>
      <xdr:row>4</xdr:row>
      <xdr:rowOff>106680</xdr:rowOff>
    </xdr:from>
    <xdr:to>
      <xdr:col>7</xdr:col>
      <xdr:colOff>342900</xdr:colOff>
      <xdr:row>6</xdr:row>
      <xdr:rowOff>53340</xdr:rowOff>
    </xdr:to>
    <xdr:sp macro="" textlink="'Analysis 03'!R5">
      <xdr:nvSpPr>
        <xdr:cNvPr id="51" name="TextBox 50">
          <a:extLst>
            <a:ext uri="{FF2B5EF4-FFF2-40B4-BE49-F238E27FC236}">
              <a16:creationId xmlns:a16="http://schemas.microsoft.com/office/drawing/2014/main" id="{4A7CE514-0DE8-4569-A6BB-FD473A4C4102}"/>
            </a:ext>
          </a:extLst>
        </xdr:cNvPr>
        <xdr:cNvSpPr txBox="1"/>
      </xdr:nvSpPr>
      <xdr:spPr>
        <a:xfrm>
          <a:off x="3878580" y="838200"/>
          <a:ext cx="7315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0D8592-9601-4A86-A0FA-9AED46978F8E}" type="TxLink">
            <a:rPr lang="en-US" sz="1600" b="0" i="0" u="none" strike="noStrike">
              <a:solidFill>
                <a:schemeClr val="bg1"/>
              </a:solidFill>
              <a:latin typeface="Aptos Narrow"/>
              <a:ea typeface="+mn-ea"/>
              <a:cs typeface="+mn-cs"/>
            </a:rPr>
            <a:pPr marL="0" indent="0"/>
            <a:t>$5 M</a:t>
          </a:fld>
          <a:endParaRPr lang="en-US" sz="1600" b="0" i="0" u="none" strike="noStrike">
            <a:solidFill>
              <a:schemeClr val="bg1"/>
            </a:solidFill>
            <a:latin typeface="Aptos Narrow"/>
            <a:ea typeface="+mn-ea"/>
            <a:cs typeface="+mn-cs"/>
          </a:endParaRPr>
        </a:p>
      </xdr:txBody>
    </xdr:sp>
    <xdr:clientData/>
  </xdr:twoCellAnchor>
  <xdr:twoCellAnchor>
    <xdr:from>
      <xdr:col>15</xdr:col>
      <xdr:colOff>480060</xdr:colOff>
      <xdr:row>3</xdr:row>
      <xdr:rowOff>106680</xdr:rowOff>
    </xdr:from>
    <xdr:to>
      <xdr:col>22</xdr:col>
      <xdr:colOff>144780</xdr:colOff>
      <xdr:row>28</xdr:row>
      <xdr:rowOff>22860</xdr:rowOff>
    </xdr:to>
    <xdr:grpSp>
      <xdr:nvGrpSpPr>
        <xdr:cNvPr id="58" name="Group 57">
          <a:extLst>
            <a:ext uri="{FF2B5EF4-FFF2-40B4-BE49-F238E27FC236}">
              <a16:creationId xmlns:a16="http://schemas.microsoft.com/office/drawing/2014/main" id="{440FF4B5-45A6-CF69-51BE-942416ED2FE0}"/>
            </a:ext>
          </a:extLst>
        </xdr:cNvPr>
        <xdr:cNvGrpSpPr/>
      </xdr:nvGrpSpPr>
      <xdr:grpSpPr>
        <a:xfrm>
          <a:off x="9624060" y="655320"/>
          <a:ext cx="3931920" cy="4488180"/>
          <a:chOff x="8900160" y="655320"/>
          <a:chExt cx="3924300" cy="4328160"/>
        </a:xfrm>
      </xdr:grpSpPr>
      <xdr:sp macro="" textlink="">
        <xdr:nvSpPr>
          <xdr:cNvPr id="53" name="Rectangle: Diagonal Corners Rounded 52">
            <a:extLst>
              <a:ext uri="{FF2B5EF4-FFF2-40B4-BE49-F238E27FC236}">
                <a16:creationId xmlns:a16="http://schemas.microsoft.com/office/drawing/2014/main" id="{47F5CF91-6199-82F9-BAAA-26E4FE91A88F}"/>
              </a:ext>
            </a:extLst>
          </xdr:cNvPr>
          <xdr:cNvSpPr/>
        </xdr:nvSpPr>
        <xdr:spPr>
          <a:xfrm>
            <a:off x="8900160" y="655320"/>
            <a:ext cx="2918460" cy="4328160"/>
          </a:xfrm>
          <a:prstGeom prst="round2DiagRect">
            <a:avLst>
              <a:gd name="adj1" fmla="val 13121"/>
              <a:gd name="adj2" fmla="val 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53">
            <a:extLst>
              <a:ext uri="{FF2B5EF4-FFF2-40B4-BE49-F238E27FC236}">
                <a16:creationId xmlns:a16="http://schemas.microsoft.com/office/drawing/2014/main" id="{F1E0EF5E-1F5C-AA90-1C7C-6A5E15DF6B05}"/>
              </a:ext>
            </a:extLst>
          </xdr:cNvPr>
          <xdr:cNvSpPr/>
        </xdr:nvSpPr>
        <xdr:spPr>
          <a:xfrm>
            <a:off x="11308080" y="914400"/>
            <a:ext cx="731520" cy="378714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35A799FA-38ED-4203-AF30-238A3FC7F709}"/>
              </a:ext>
            </a:extLst>
          </xdr:cNvPr>
          <xdr:cNvSpPr/>
        </xdr:nvSpPr>
        <xdr:spPr>
          <a:xfrm>
            <a:off x="11460480" y="1036320"/>
            <a:ext cx="800100" cy="34290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55">
            <a:extLst>
              <a:ext uri="{FF2B5EF4-FFF2-40B4-BE49-F238E27FC236}">
                <a16:creationId xmlns:a16="http://schemas.microsoft.com/office/drawing/2014/main" id="{7CB2EB1A-D057-4EDE-902E-B33784952D6C}"/>
              </a:ext>
            </a:extLst>
          </xdr:cNvPr>
          <xdr:cNvSpPr/>
        </xdr:nvSpPr>
        <xdr:spPr>
          <a:xfrm>
            <a:off x="11605260" y="1188720"/>
            <a:ext cx="822960" cy="30861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Oval 56">
            <a:extLst>
              <a:ext uri="{FF2B5EF4-FFF2-40B4-BE49-F238E27FC236}">
                <a16:creationId xmlns:a16="http://schemas.microsoft.com/office/drawing/2014/main" id="{BB198146-32F8-F07B-CB58-4585B30F8F9D}"/>
              </a:ext>
            </a:extLst>
          </xdr:cNvPr>
          <xdr:cNvSpPr/>
        </xdr:nvSpPr>
        <xdr:spPr>
          <a:xfrm>
            <a:off x="12001500" y="1409700"/>
            <a:ext cx="822960" cy="2522220"/>
          </a:xfrm>
          <a:prstGeom prst="ellipse">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251460</xdr:colOff>
      <xdr:row>8</xdr:row>
      <xdr:rowOff>99060</xdr:rowOff>
    </xdr:from>
    <xdr:to>
      <xdr:col>15</xdr:col>
      <xdr:colOff>297180</xdr:colOff>
      <xdr:row>19</xdr:row>
      <xdr:rowOff>106680</xdr:rowOff>
    </xdr:to>
    <xdr:sp macro="" textlink="">
      <xdr:nvSpPr>
        <xdr:cNvPr id="59" name="Rectangle 58">
          <a:extLst>
            <a:ext uri="{FF2B5EF4-FFF2-40B4-BE49-F238E27FC236}">
              <a16:creationId xmlns:a16="http://schemas.microsoft.com/office/drawing/2014/main" id="{FBA1F1B6-D7C0-EAF3-3600-FE54D19A84C7}"/>
            </a:ext>
          </a:extLst>
        </xdr:cNvPr>
        <xdr:cNvSpPr/>
      </xdr:nvSpPr>
      <xdr:spPr>
        <a:xfrm>
          <a:off x="5128260" y="1562100"/>
          <a:ext cx="4312920" cy="2019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594360</xdr:colOff>
      <xdr:row>8</xdr:row>
      <xdr:rowOff>106680</xdr:rowOff>
    </xdr:from>
    <xdr:to>
      <xdr:col>8</xdr:col>
      <xdr:colOff>190500</xdr:colOff>
      <xdr:row>19</xdr:row>
      <xdr:rowOff>114600</xdr:rowOff>
    </xdr:to>
    <xdr:sp macro="" textlink="">
      <xdr:nvSpPr>
        <xdr:cNvPr id="61" name="Rectangle 60">
          <a:extLst>
            <a:ext uri="{FF2B5EF4-FFF2-40B4-BE49-F238E27FC236}">
              <a16:creationId xmlns:a16="http://schemas.microsoft.com/office/drawing/2014/main" id="{FBE32C64-B45A-4558-A7FD-8826B20D8646}"/>
            </a:ext>
          </a:extLst>
        </xdr:cNvPr>
        <xdr:cNvSpPr/>
      </xdr:nvSpPr>
      <xdr:spPr>
        <a:xfrm>
          <a:off x="3032760" y="1569720"/>
          <a:ext cx="2034540" cy="201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335280</xdr:colOff>
      <xdr:row>8</xdr:row>
      <xdr:rowOff>99060</xdr:rowOff>
    </xdr:from>
    <xdr:to>
      <xdr:col>4</xdr:col>
      <xdr:colOff>525780</xdr:colOff>
      <xdr:row>19</xdr:row>
      <xdr:rowOff>106980</xdr:rowOff>
    </xdr:to>
    <xdr:sp macro="" textlink="">
      <xdr:nvSpPr>
        <xdr:cNvPr id="62" name="Rectangle 61">
          <a:extLst>
            <a:ext uri="{FF2B5EF4-FFF2-40B4-BE49-F238E27FC236}">
              <a16:creationId xmlns:a16="http://schemas.microsoft.com/office/drawing/2014/main" id="{68B87F22-F5C0-4928-BDE4-937BAF1DEE97}"/>
            </a:ext>
          </a:extLst>
        </xdr:cNvPr>
        <xdr:cNvSpPr/>
      </xdr:nvSpPr>
      <xdr:spPr>
        <a:xfrm>
          <a:off x="944880" y="1562100"/>
          <a:ext cx="2019300" cy="201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327660</xdr:colOff>
      <xdr:row>19</xdr:row>
      <xdr:rowOff>167640</xdr:rowOff>
    </xdr:from>
    <xdr:to>
      <xdr:col>8</xdr:col>
      <xdr:colOff>556260</xdr:colOff>
      <xdr:row>28</xdr:row>
      <xdr:rowOff>4920</xdr:rowOff>
    </xdr:to>
    <xdr:sp macro="" textlink="">
      <xdr:nvSpPr>
        <xdr:cNvPr id="7169" name="Rectangle 7168">
          <a:extLst>
            <a:ext uri="{FF2B5EF4-FFF2-40B4-BE49-F238E27FC236}">
              <a16:creationId xmlns:a16="http://schemas.microsoft.com/office/drawing/2014/main" id="{2E75D387-94A6-4D6C-9ADC-4C4BAB985F2C}"/>
            </a:ext>
          </a:extLst>
        </xdr:cNvPr>
        <xdr:cNvSpPr/>
      </xdr:nvSpPr>
      <xdr:spPr>
        <a:xfrm>
          <a:off x="937260" y="3642360"/>
          <a:ext cx="4495800" cy="1483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594360</xdr:colOff>
      <xdr:row>19</xdr:row>
      <xdr:rowOff>167640</xdr:rowOff>
    </xdr:from>
    <xdr:to>
      <xdr:col>15</xdr:col>
      <xdr:colOff>297180</xdr:colOff>
      <xdr:row>28</xdr:row>
      <xdr:rowOff>4920</xdr:rowOff>
    </xdr:to>
    <xdr:sp macro="" textlink="">
      <xdr:nvSpPr>
        <xdr:cNvPr id="7176" name="Rectangle 7175">
          <a:extLst>
            <a:ext uri="{FF2B5EF4-FFF2-40B4-BE49-F238E27FC236}">
              <a16:creationId xmlns:a16="http://schemas.microsoft.com/office/drawing/2014/main" id="{7847D19F-9F4A-459A-8437-4669E97E90FA}"/>
            </a:ext>
          </a:extLst>
        </xdr:cNvPr>
        <xdr:cNvSpPr/>
      </xdr:nvSpPr>
      <xdr:spPr>
        <a:xfrm>
          <a:off x="5471160" y="3642360"/>
          <a:ext cx="3970020" cy="1483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434340</xdr:colOff>
      <xdr:row>8</xdr:row>
      <xdr:rowOff>175260</xdr:rowOff>
    </xdr:from>
    <xdr:to>
      <xdr:col>9</xdr:col>
      <xdr:colOff>320040</xdr:colOff>
      <xdr:row>10</xdr:row>
      <xdr:rowOff>68580</xdr:rowOff>
    </xdr:to>
    <xdr:sp macro="" textlink="">
      <xdr:nvSpPr>
        <xdr:cNvPr id="7177" name="TextBox 7176">
          <a:extLst>
            <a:ext uri="{FF2B5EF4-FFF2-40B4-BE49-F238E27FC236}">
              <a16:creationId xmlns:a16="http://schemas.microsoft.com/office/drawing/2014/main" id="{4E5BD058-D32C-4E0D-B7BF-2207A2B53D9D}"/>
            </a:ext>
          </a:extLst>
        </xdr:cNvPr>
        <xdr:cNvSpPr txBox="1"/>
      </xdr:nvSpPr>
      <xdr:spPr>
        <a:xfrm>
          <a:off x="5311140" y="1638300"/>
          <a:ext cx="495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Top 5</a:t>
          </a:r>
        </a:p>
      </xdr:txBody>
    </xdr:sp>
    <xdr:clientData/>
  </xdr:twoCellAnchor>
  <mc:AlternateContent xmlns:mc="http://schemas.openxmlformats.org/markup-compatibility/2006">
    <mc:Choice xmlns:a14="http://schemas.microsoft.com/office/drawing/2010/main" Requires="a14">
      <xdr:twoCellAnchor editAs="oneCell">
        <xdr:from>
          <xdr:col>9</xdr:col>
          <xdr:colOff>251460</xdr:colOff>
          <xdr:row>9</xdr:row>
          <xdr:rowOff>15240</xdr:rowOff>
        </xdr:from>
        <xdr:to>
          <xdr:col>9</xdr:col>
          <xdr:colOff>449580</xdr:colOff>
          <xdr:row>10</xdr:row>
          <xdr:rowOff>45720</xdr:rowOff>
        </xdr:to>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3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129540</xdr:colOff>
      <xdr:row>8</xdr:row>
      <xdr:rowOff>171450</xdr:rowOff>
    </xdr:from>
    <xdr:to>
      <xdr:col>11</xdr:col>
      <xdr:colOff>259080</xdr:colOff>
      <xdr:row>10</xdr:row>
      <xdr:rowOff>72390</xdr:rowOff>
    </xdr:to>
    <xdr:sp macro="" textlink="">
      <xdr:nvSpPr>
        <xdr:cNvPr id="7180" name="TextBox 7179">
          <a:extLst>
            <a:ext uri="{FF2B5EF4-FFF2-40B4-BE49-F238E27FC236}">
              <a16:creationId xmlns:a16="http://schemas.microsoft.com/office/drawing/2014/main" id="{E6F816B7-01CE-4A0D-A5AD-0615B831F2F8}"/>
            </a:ext>
          </a:extLst>
        </xdr:cNvPr>
        <xdr:cNvSpPr txBox="1"/>
      </xdr:nvSpPr>
      <xdr:spPr>
        <a:xfrm>
          <a:off x="6225540" y="1634490"/>
          <a:ext cx="739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Bottom 5</a:t>
          </a:r>
        </a:p>
      </xdr:txBody>
    </xdr:sp>
    <xdr:clientData/>
  </xdr:twoCellAnchor>
  <mc:AlternateContent xmlns:mc="http://schemas.openxmlformats.org/markup-compatibility/2006">
    <mc:Choice xmlns:a14="http://schemas.microsoft.com/office/drawing/2010/main" Requires="a14">
      <xdr:twoCellAnchor editAs="oneCell">
        <xdr:from>
          <xdr:col>11</xdr:col>
          <xdr:colOff>160020</xdr:colOff>
          <xdr:row>9</xdr:row>
          <xdr:rowOff>15240</xdr:rowOff>
        </xdr:from>
        <xdr:to>
          <xdr:col>11</xdr:col>
          <xdr:colOff>358140</xdr:colOff>
          <xdr:row>10</xdr:row>
          <xdr:rowOff>45720</xdr:rowOff>
        </xdr:to>
        <xdr:sp macro="" textlink="">
          <xdr:nvSpPr>
            <xdr:cNvPr id="7171" name="Option Button 3" hidden="1">
              <a:extLst>
                <a:ext uri="{63B3BB69-23CF-44E3-9099-C40C66FF867C}">
                  <a14:compatExt spid="_x0000_s7171"/>
                </a:ext>
                <a:ext uri="{FF2B5EF4-FFF2-40B4-BE49-F238E27FC236}">
                  <a16:creationId xmlns:a16="http://schemas.microsoft.com/office/drawing/2014/main" id="{00000000-0008-0000-03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297180</xdr:colOff>
          <xdr:row>9</xdr:row>
          <xdr:rowOff>0</xdr:rowOff>
        </xdr:from>
        <xdr:to>
          <xdr:col>15</xdr:col>
          <xdr:colOff>137160</xdr:colOff>
          <xdr:row>10</xdr:row>
          <xdr:rowOff>68580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3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289560</xdr:colOff>
      <xdr:row>12</xdr:row>
      <xdr:rowOff>53340</xdr:rowOff>
    </xdr:from>
    <xdr:to>
      <xdr:col>15</xdr:col>
      <xdr:colOff>205740</xdr:colOff>
      <xdr:row>19</xdr:row>
      <xdr:rowOff>167640</xdr:rowOff>
    </xdr:to>
    <xdr:graphicFrame macro="">
      <xdr:nvGraphicFramePr>
        <xdr:cNvPr id="27" name="Chart 26">
          <a:extLst>
            <a:ext uri="{FF2B5EF4-FFF2-40B4-BE49-F238E27FC236}">
              <a16:creationId xmlns:a16="http://schemas.microsoft.com/office/drawing/2014/main" id="{9B582600-25BB-4FE7-8B15-D7AFE5742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594360</xdr:colOff>
      <xdr:row>10</xdr:row>
      <xdr:rowOff>57150</xdr:rowOff>
    </xdr:from>
    <xdr:to>
      <xdr:col>9</xdr:col>
      <xdr:colOff>144780</xdr:colOff>
      <xdr:row>11</xdr:row>
      <xdr:rowOff>34290</xdr:rowOff>
    </xdr:to>
    <xdr:sp macro="" textlink="">
      <xdr:nvSpPr>
        <xdr:cNvPr id="7185" name="Oval 7184">
          <a:extLst>
            <a:ext uri="{FF2B5EF4-FFF2-40B4-BE49-F238E27FC236}">
              <a16:creationId xmlns:a16="http://schemas.microsoft.com/office/drawing/2014/main" id="{1E923272-4F83-F381-4C01-1D697B35E307}"/>
            </a:ext>
          </a:extLst>
        </xdr:cNvPr>
        <xdr:cNvSpPr/>
      </xdr:nvSpPr>
      <xdr:spPr>
        <a:xfrm>
          <a:off x="5471160" y="188595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10</xdr:row>
      <xdr:rowOff>7620</xdr:rowOff>
    </xdr:from>
    <xdr:to>
      <xdr:col>12</xdr:col>
      <xdr:colOff>350520</xdr:colOff>
      <xdr:row>11</xdr:row>
      <xdr:rowOff>83820</xdr:rowOff>
    </xdr:to>
    <xdr:sp macro="" textlink="'Analysis 03'!I26">
      <xdr:nvSpPr>
        <xdr:cNvPr id="7186" name="TextBox 7185">
          <a:extLst>
            <a:ext uri="{FF2B5EF4-FFF2-40B4-BE49-F238E27FC236}">
              <a16:creationId xmlns:a16="http://schemas.microsoft.com/office/drawing/2014/main" id="{330CBAD6-1B40-4AA0-89E2-69B857765565}"/>
            </a:ext>
          </a:extLst>
        </xdr:cNvPr>
        <xdr:cNvSpPr txBox="1"/>
      </xdr:nvSpPr>
      <xdr:spPr>
        <a:xfrm>
          <a:off x="5600700" y="1836420"/>
          <a:ext cx="20650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473790-A0F2-4F55-B551-AC72F887EB7B}" type="TxLink">
            <a:rPr lang="en-US" sz="1100" b="0" i="0" u="none" strike="noStrike">
              <a:solidFill>
                <a:srgbClr val="000000"/>
              </a:solidFill>
              <a:latin typeface="Aptos Narrow"/>
            </a:rPr>
            <a:pPr/>
            <a:t>Bottom 5 Profitable Customers</a:t>
          </a:fld>
          <a:endParaRPr lang="en-IN" sz="1100">
            <a:solidFill>
              <a:schemeClr val="tx1"/>
            </a:solidFill>
          </a:endParaRPr>
        </a:p>
      </xdr:txBody>
    </xdr:sp>
    <xdr:clientData/>
  </xdr:twoCellAnchor>
  <xdr:twoCellAnchor>
    <xdr:from>
      <xdr:col>9</xdr:col>
      <xdr:colOff>38100</xdr:colOff>
      <xdr:row>11</xdr:row>
      <xdr:rowOff>72390</xdr:rowOff>
    </xdr:from>
    <xdr:to>
      <xdr:col>9</xdr:col>
      <xdr:colOff>91440</xdr:colOff>
      <xdr:row>12</xdr:row>
      <xdr:rowOff>140970</xdr:rowOff>
    </xdr:to>
    <xdr:sp macro="" textlink="">
      <xdr:nvSpPr>
        <xdr:cNvPr id="7187" name="Rectangle 7186">
          <a:extLst>
            <a:ext uri="{FF2B5EF4-FFF2-40B4-BE49-F238E27FC236}">
              <a16:creationId xmlns:a16="http://schemas.microsoft.com/office/drawing/2014/main" id="{3E62F43B-6CBB-D6F2-C6D5-427D2507A32A}"/>
            </a:ext>
          </a:extLst>
        </xdr:cNvPr>
        <xdr:cNvSpPr/>
      </xdr:nvSpPr>
      <xdr:spPr>
        <a:xfrm>
          <a:off x="5524500" y="2084070"/>
          <a:ext cx="53340" cy="25146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11</xdr:row>
      <xdr:rowOff>68580</xdr:rowOff>
    </xdr:from>
    <xdr:to>
      <xdr:col>11</xdr:col>
      <xdr:colOff>76200</xdr:colOff>
      <xdr:row>12</xdr:row>
      <xdr:rowOff>144780</xdr:rowOff>
    </xdr:to>
    <xdr:sp macro="" textlink="'Analysis 03'!I29">
      <xdr:nvSpPr>
        <xdr:cNvPr id="7188" name="TextBox 7187">
          <a:extLst>
            <a:ext uri="{FF2B5EF4-FFF2-40B4-BE49-F238E27FC236}">
              <a16:creationId xmlns:a16="http://schemas.microsoft.com/office/drawing/2014/main" id="{87853906-7AC4-4061-9A66-172A2F3AFF66}"/>
            </a:ext>
          </a:extLst>
        </xdr:cNvPr>
        <xdr:cNvSpPr txBox="1"/>
      </xdr:nvSpPr>
      <xdr:spPr>
        <a:xfrm>
          <a:off x="5600700" y="2080260"/>
          <a:ext cx="1181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86C973-2D20-4132-9B57-0E9E34D51C1C}" type="TxLink">
            <a:rPr lang="en-US" sz="1100" b="0" i="0" u="none" strike="noStrike">
              <a:solidFill>
                <a:srgbClr val="000000"/>
              </a:solidFill>
              <a:latin typeface="Aptos Narrow"/>
            </a:rPr>
            <a:pPr/>
            <a:t>Total customers</a:t>
          </a:fld>
          <a:endParaRPr lang="en-IN" sz="1100">
            <a:solidFill>
              <a:schemeClr val="tx1"/>
            </a:solidFill>
          </a:endParaRPr>
        </a:p>
      </xdr:txBody>
    </xdr:sp>
    <xdr:clientData/>
  </xdr:twoCellAnchor>
  <xdr:twoCellAnchor>
    <xdr:from>
      <xdr:col>10</xdr:col>
      <xdr:colOff>487680</xdr:colOff>
      <xdr:row>11</xdr:row>
      <xdr:rowOff>22860</xdr:rowOff>
    </xdr:from>
    <xdr:to>
      <xdr:col>12</xdr:col>
      <xdr:colOff>243840</xdr:colOff>
      <xdr:row>12</xdr:row>
      <xdr:rowOff>160020</xdr:rowOff>
    </xdr:to>
    <xdr:sp macro="" textlink="'Analysis 03'!I27">
      <xdr:nvSpPr>
        <xdr:cNvPr id="7189" name="TextBox 7188">
          <a:extLst>
            <a:ext uri="{FF2B5EF4-FFF2-40B4-BE49-F238E27FC236}">
              <a16:creationId xmlns:a16="http://schemas.microsoft.com/office/drawing/2014/main" id="{8BFA4A4A-D158-48B6-8429-5B69D7D2CA7C}"/>
            </a:ext>
          </a:extLst>
        </xdr:cNvPr>
        <xdr:cNvSpPr txBox="1"/>
      </xdr:nvSpPr>
      <xdr:spPr>
        <a:xfrm>
          <a:off x="6583680" y="2034540"/>
          <a:ext cx="9753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1AD831-3D0B-4949-9647-F49BFB23B16F}" type="TxLink">
            <a:rPr lang="en-US" sz="1800" b="0" i="0" u="none" strike="noStrike">
              <a:solidFill>
                <a:srgbClr val="00B0F0"/>
              </a:solidFill>
              <a:latin typeface="Aptos Narrow"/>
            </a:rPr>
            <a:pPr/>
            <a:t>600</a:t>
          </a:fld>
          <a:endParaRPr lang="en-IN" sz="1800">
            <a:solidFill>
              <a:srgbClr val="00B0F0"/>
            </a:solidFill>
          </a:endParaRPr>
        </a:p>
      </xdr:txBody>
    </xdr:sp>
    <xdr:clientData/>
  </xdr:twoCellAnchor>
  <xdr:twoCellAnchor>
    <xdr:from>
      <xdr:col>0</xdr:col>
      <xdr:colOff>266700</xdr:colOff>
      <xdr:row>8</xdr:row>
      <xdr:rowOff>91740</xdr:rowOff>
    </xdr:from>
    <xdr:to>
      <xdr:col>1</xdr:col>
      <xdr:colOff>106680</xdr:colOff>
      <xdr:row>19</xdr:row>
      <xdr:rowOff>99660</xdr:rowOff>
    </xdr:to>
    <xdr:sp macro="" textlink="">
      <xdr:nvSpPr>
        <xdr:cNvPr id="7190" name="Rectangle 7189">
          <a:extLst>
            <a:ext uri="{FF2B5EF4-FFF2-40B4-BE49-F238E27FC236}">
              <a16:creationId xmlns:a16="http://schemas.microsoft.com/office/drawing/2014/main" id="{B0C75032-757E-13F7-E809-98AE60768743}"/>
            </a:ext>
          </a:extLst>
        </xdr:cNvPr>
        <xdr:cNvSpPr/>
      </xdr:nvSpPr>
      <xdr:spPr>
        <a:xfrm>
          <a:off x="266700" y="1554780"/>
          <a:ext cx="449580" cy="2019600"/>
        </a:xfrm>
        <a:prstGeom prst="rect">
          <a:avLst/>
        </a:prstGeom>
        <a:gradFill>
          <a:gsLst>
            <a:gs pos="0">
              <a:schemeClr val="accent4">
                <a:lumMod val="50000"/>
                <a:lumOff val="50000"/>
              </a:schemeClr>
            </a:gs>
            <a:gs pos="25000">
              <a:schemeClr val="accent1">
                <a:lumMod val="60000"/>
                <a:lumOff val="40000"/>
              </a:schemeClr>
            </a:gs>
            <a:gs pos="100000">
              <a:schemeClr val="accent1">
                <a:lumMod val="75000"/>
              </a:schemeClr>
            </a:gs>
          </a:gsLst>
          <a:lin ang="81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335281</xdr:colOff>
      <xdr:row>9</xdr:row>
      <xdr:rowOff>88080</xdr:rowOff>
    </xdr:from>
    <xdr:to>
      <xdr:col>1</xdr:col>
      <xdr:colOff>38101</xdr:colOff>
      <xdr:row>18</xdr:row>
      <xdr:rowOff>103320</xdr:rowOff>
    </xdr:to>
    <xdr:sp macro="" textlink="">
      <xdr:nvSpPr>
        <xdr:cNvPr id="7191" name="TextBox 7190">
          <a:extLst>
            <a:ext uri="{FF2B5EF4-FFF2-40B4-BE49-F238E27FC236}">
              <a16:creationId xmlns:a16="http://schemas.microsoft.com/office/drawing/2014/main" id="{DF57C960-98CC-4F6B-BBD0-4AA8278ABCC7}"/>
            </a:ext>
          </a:extLst>
        </xdr:cNvPr>
        <xdr:cNvSpPr txBox="1"/>
      </xdr:nvSpPr>
      <xdr:spPr>
        <a:xfrm rot="16200000">
          <a:off x="-339089" y="2408370"/>
          <a:ext cx="16611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85000"/>
                </a:schemeClr>
              </a:solidFill>
            </a:rPr>
            <a:t>Customer Analytics</a:t>
          </a:r>
        </a:p>
      </xdr:txBody>
    </xdr:sp>
    <xdr:clientData/>
  </xdr:twoCellAnchor>
  <xdr:twoCellAnchor>
    <xdr:from>
      <xdr:col>0</xdr:col>
      <xdr:colOff>259080</xdr:colOff>
      <xdr:row>19</xdr:row>
      <xdr:rowOff>167640</xdr:rowOff>
    </xdr:from>
    <xdr:to>
      <xdr:col>1</xdr:col>
      <xdr:colOff>99060</xdr:colOff>
      <xdr:row>28</xdr:row>
      <xdr:rowOff>4920</xdr:rowOff>
    </xdr:to>
    <xdr:sp macro="" textlink="">
      <xdr:nvSpPr>
        <xdr:cNvPr id="7192" name="Rectangle 7191">
          <a:extLst>
            <a:ext uri="{FF2B5EF4-FFF2-40B4-BE49-F238E27FC236}">
              <a16:creationId xmlns:a16="http://schemas.microsoft.com/office/drawing/2014/main" id="{007990B0-DA29-41BA-A2E6-564E05863D4B}"/>
            </a:ext>
          </a:extLst>
        </xdr:cNvPr>
        <xdr:cNvSpPr/>
      </xdr:nvSpPr>
      <xdr:spPr>
        <a:xfrm>
          <a:off x="259080" y="3642360"/>
          <a:ext cx="449580" cy="1483200"/>
        </a:xfrm>
        <a:prstGeom prst="rect">
          <a:avLst/>
        </a:prstGeom>
        <a:gradFill>
          <a:gsLst>
            <a:gs pos="0">
              <a:schemeClr val="accent4">
                <a:lumMod val="50000"/>
                <a:lumOff val="50000"/>
              </a:schemeClr>
            </a:gs>
            <a:gs pos="25000">
              <a:schemeClr val="accent1">
                <a:lumMod val="60000"/>
                <a:lumOff val="40000"/>
              </a:schemeClr>
            </a:gs>
            <a:gs pos="100000">
              <a:schemeClr val="accent1">
                <a:lumMod val="75000"/>
              </a:schemeClr>
            </a:gs>
          </a:gsLst>
          <a:lin ang="81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327660</xdr:colOff>
      <xdr:row>20</xdr:row>
      <xdr:rowOff>123060</xdr:rowOff>
    </xdr:from>
    <xdr:to>
      <xdr:col>1</xdr:col>
      <xdr:colOff>30480</xdr:colOff>
      <xdr:row>26</xdr:row>
      <xdr:rowOff>73980</xdr:rowOff>
    </xdr:to>
    <xdr:sp macro="" textlink="">
      <xdr:nvSpPr>
        <xdr:cNvPr id="7193" name="TextBox 7192">
          <a:extLst>
            <a:ext uri="{FF2B5EF4-FFF2-40B4-BE49-F238E27FC236}">
              <a16:creationId xmlns:a16="http://schemas.microsoft.com/office/drawing/2014/main" id="{D5FBEDA6-F1FE-4494-8B65-962363887D31}"/>
            </a:ext>
          </a:extLst>
        </xdr:cNvPr>
        <xdr:cNvSpPr txBox="1"/>
      </xdr:nvSpPr>
      <xdr:spPr>
        <a:xfrm rot="16200000">
          <a:off x="-40230" y="4148550"/>
          <a:ext cx="1048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85000"/>
                </a:schemeClr>
              </a:solidFill>
            </a:rPr>
            <a:t>Time</a:t>
          </a:r>
          <a:r>
            <a:rPr lang="en-IN" sz="1400" b="1" baseline="0">
              <a:solidFill>
                <a:schemeClr val="bg1">
                  <a:lumMod val="85000"/>
                </a:schemeClr>
              </a:solidFill>
            </a:rPr>
            <a:t> Frame</a:t>
          </a:r>
          <a:endParaRPr lang="en-IN" sz="1400" b="1">
            <a:solidFill>
              <a:schemeClr val="bg1">
                <a:lumMod val="85000"/>
              </a:schemeClr>
            </a:solidFill>
          </a:endParaRPr>
        </a:p>
      </xdr:txBody>
    </xdr:sp>
    <xdr:clientData/>
  </xdr:twoCellAnchor>
  <xdr:twoCellAnchor>
    <xdr:from>
      <xdr:col>4</xdr:col>
      <xdr:colOff>579120</xdr:colOff>
      <xdr:row>12</xdr:row>
      <xdr:rowOff>106680</xdr:rowOff>
    </xdr:from>
    <xdr:to>
      <xdr:col>8</xdr:col>
      <xdr:colOff>167640</xdr:colOff>
      <xdr:row>19</xdr:row>
      <xdr:rowOff>26670</xdr:rowOff>
    </xdr:to>
    <xdr:graphicFrame macro="">
      <xdr:nvGraphicFramePr>
        <xdr:cNvPr id="7195" name="Chart 7194">
          <a:extLst>
            <a:ext uri="{FF2B5EF4-FFF2-40B4-BE49-F238E27FC236}">
              <a16:creationId xmlns:a16="http://schemas.microsoft.com/office/drawing/2014/main" id="{4E99AA44-4C4A-4949-BA06-D8B598676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121920</xdr:colOff>
      <xdr:row>9</xdr:row>
      <xdr:rowOff>20955</xdr:rowOff>
    </xdr:from>
    <xdr:to>
      <xdr:col>5</xdr:col>
      <xdr:colOff>281940</xdr:colOff>
      <xdr:row>9</xdr:row>
      <xdr:rowOff>180975</xdr:rowOff>
    </xdr:to>
    <xdr:sp macro="" textlink="">
      <xdr:nvSpPr>
        <xdr:cNvPr id="7196" name="Oval 7195">
          <a:extLst>
            <a:ext uri="{FF2B5EF4-FFF2-40B4-BE49-F238E27FC236}">
              <a16:creationId xmlns:a16="http://schemas.microsoft.com/office/drawing/2014/main" id="{75F12FD8-A0FC-498D-8A8A-5BC3CA8B8237}"/>
            </a:ext>
          </a:extLst>
        </xdr:cNvPr>
        <xdr:cNvSpPr/>
      </xdr:nvSpPr>
      <xdr:spPr>
        <a:xfrm>
          <a:off x="3169920" y="1666875"/>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8</xdr:row>
      <xdr:rowOff>154305</xdr:rowOff>
    </xdr:from>
    <xdr:to>
      <xdr:col>8</xdr:col>
      <xdr:colOff>114300</xdr:colOff>
      <xdr:row>10</xdr:row>
      <xdr:rowOff>47625</xdr:rowOff>
    </xdr:to>
    <xdr:sp macro="" textlink="">
      <xdr:nvSpPr>
        <xdr:cNvPr id="7197" name="TextBox 7196">
          <a:extLst>
            <a:ext uri="{FF2B5EF4-FFF2-40B4-BE49-F238E27FC236}">
              <a16:creationId xmlns:a16="http://schemas.microsoft.com/office/drawing/2014/main" id="{892EE501-37F0-45CE-B643-4479E19B9A18}"/>
            </a:ext>
          </a:extLst>
        </xdr:cNvPr>
        <xdr:cNvSpPr txBox="1"/>
      </xdr:nvSpPr>
      <xdr:spPr>
        <a:xfrm>
          <a:off x="3276600" y="1617345"/>
          <a:ext cx="1714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1"/>
              </a:solidFill>
              <a:latin typeface="Aptos Narrow"/>
            </a:rPr>
            <a:t>Profit</a:t>
          </a:r>
          <a:r>
            <a:rPr lang="en-IN" sz="1100" b="0" i="0" u="none" strike="noStrike" baseline="0">
              <a:solidFill>
                <a:schemeClr val="tx1"/>
              </a:solidFill>
              <a:latin typeface="Aptos Narrow"/>
            </a:rPr>
            <a:t> By Customer Age</a:t>
          </a:r>
          <a:endParaRPr lang="en-IN" sz="1100" b="0" i="0" u="none" strike="noStrike">
            <a:solidFill>
              <a:schemeClr val="tx1"/>
            </a:solidFill>
            <a:latin typeface="Aptos Narrow"/>
          </a:endParaRPr>
        </a:p>
      </xdr:txBody>
    </xdr:sp>
    <xdr:clientData/>
  </xdr:twoCellAnchor>
  <xdr:twoCellAnchor>
    <xdr:from>
      <xdr:col>5</xdr:col>
      <xdr:colOff>175260</xdr:colOff>
      <xdr:row>10</xdr:row>
      <xdr:rowOff>179070</xdr:rowOff>
    </xdr:from>
    <xdr:to>
      <xdr:col>5</xdr:col>
      <xdr:colOff>228600</xdr:colOff>
      <xdr:row>12</xdr:row>
      <xdr:rowOff>64770</xdr:rowOff>
    </xdr:to>
    <xdr:sp macro="" textlink="">
      <xdr:nvSpPr>
        <xdr:cNvPr id="7198" name="Rectangle 7197">
          <a:extLst>
            <a:ext uri="{FF2B5EF4-FFF2-40B4-BE49-F238E27FC236}">
              <a16:creationId xmlns:a16="http://schemas.microsoft.com/office/drawing/2014/main" id="{0CB080FF-6D59-43D1-AF9B-4EB0AA6AEA15}"/>
            </a:ext>
          </a:extLst>
        </xdr:cNvPr>
        <xdr:cNvSpPr/>
      </xdr:nvSpPr>
      <xdr:spPr>
        <a:xfrm>
          <a:off x="3223260" y="2007870"/>
          <a:ext cx="53340" cy="25146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10</xdr:row>
      <xdr:rowOff>121920</xdr:rowOff>
    </xdr:from>
    <xdr:to>
      <xdr:col>7</xdr:col>
      <xdr:colOff>182880</xdr:colOff>
      <xdr:row>13</xdr:row>
      <xdr:rowOff>53340</xdr:rowOff>
    </xdr:to>
    <xdr:sp macro="" textlink="'Analysis 03'!I29">
      <xdr:nvSpPr>
        <xdr:cNvPr id="7199" name="TextBox 7198">
          <a:extLst>
            <a:ext uri="{FF2B5EF4-FFF2-40B4-BE49-F238E27FC236}">
              <a16:creationId xmlns:a16="http://schemas.microsoft.com/office/drawing/2014/main" id="{837FEFD2-53B8-4769-970F-08A02D33A39B}"/>
            </a:ext>
          </a:extLst>
        </xdr:cNvPr>
        <xdr:cNvSpPr txBox="1"/>
      </xdr:nvSpPr>
      <xdr:spPr>
        <a:xfrm>
          <a:off x="3268980" y="1950720"/>
          <a:ext cx="11811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Average</a:t>
          </a:r>
          <a:r>
            <a:rPr lang="en-US" sz="1100" b="0" i="0" u="none" strike="noStrike" baseline="0">
              <a:solidFill>
                <a:srgbClr val="000000"/>
              </a:solidFill>
              <a:latin typeface="Aptos Narrow"/>
            </a:rPr>
            <a:t> Customer age</a:t>
          </a:r>
          <a:endParaRPr lang="en-IN" sz="1100">
            <a:solidFill>
              <a:schemeClr val="tx1"/>
            </a:solidFill>
          </a:endParaRPr>
        </a:p>
      </xdr:txBody>
    </xdr:sp>
    <xdr:clientData/>
  </xdr:twoCellAnchor>
  <xdr:twoCellAnchor>
    <xdr:from>
      <xdr:col>6</xdr:col>
      <xdr:colOff>571500</xdr:colOff>
      <xdr:row>10</xdr:row>
      <xdr:rowOff>114300</xdr:rowOff>
    </xdr:from>
    <xdr:to>
      <xdr:col>8</xdr:col>
      <xdr:colOff>152400</xdr:colOff>
      <xdr:row>12</xdr:row>
      <xdr:rowOff>68580</xdr:rowOff>
    </xdr:to>
    <xdr:sp macro="" textlink="'Analysis 03'!AD5">
      <xdr:nvSpPr>
        <xdr:cNvPr id="7200" name="TextBox 7199">
          <a:extLst>
            <a:ext uri="{FF2B5EF4-FFF2-40B4-BE49-F238E27FC236}">
              <a16:creationId xmlns:a16="http://schemas.microsoft.com/office/drawing/2014/main" id="{158A5663-70D4-47DD-890B-5BDDAC1A2BCD}"/>
            </a:ext>
          </a:extLst>
        </xdr:cNvPr>
        <xdr:cNvSpPr txBox="1"/>
      </xdr:nvSpPr>
      <xdr:spPr>
        <a:xfrm>
          <a:off x="4229100" y="1943100"/>
          <a:ext cx="800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B7218F-61BF-400A-A249-5E2899631CBB}" type="TxLink">
            <a:rPr lang="en-US" sz="1800" b="0" i="0" u="none" strike="noStrike">
              <a:solidFill>
                <a:srgbClr val="00B0F0"/>
              </a:solidFill>
              <a:latin typeface="Aptos Narrow"/>
              <a:ea typeface="+mn-ea"/>
              <a:cs typeface="+mn-cs"/>
            </a:rPr>
            <a:pPr marL="0" indent="0"/>
            <a:t>46.78</a:t>
          </a:fld>
          <a:endParaRPr lang="en-IN" sz="1800" b="0" i="0" u="none" strike="noStrike">
            <a:solidFill>
              <a:srgbClr val="00B0F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487680</xdr:colOff>
          <xdr:row>10</xdr:row>
          <xdr:rowOff>38100</xdr:rowOff>
        </xdr:from>
        <xdr:to>
          <xdr:col>4</xdr:col>
          <xdr:colOff>312420</xdr:colOff>
          <xdr:row>16</xdr:row>
          <xdr:rowOff>83820</xdr:rowOff>
        </xdr:to>
        <xdr:pic>
          <xdr:nvPicPr>
            <xdr:cNvPr id="9" name="Picture 8">
              <a:extLst>
                <a:ext uri="{FF2B5EF4-FFF2-40B4-BE49-F238E27FC236}">
                  <a16:creationId xmlns:a16="http://schemas.microsoft.com/office/drawing/2014/main" id="{777275E3-4451-5667-0AAA-1D81C6070860}"/>
                </a:ext>
              </a:extLst>
            </xdr:cNvPr>
            <xdr:cNvPicPr>
              <a:picLocks noChangeAspect="1" noChangeArrowheads="1"/>
              <a:extLst>
                <a:ext uri="{84589F7E-364E-4C9E-8A38-B11213B215E9}">
                  <a14:cameraTool cellRange="'Gender Waffle chart'!$E$20:$N$29" spid="_x0000_s7220"/>
                </a:ext>
              </a:extLst>
            </xdr:cNvPicPr>
          </xdr:nvPicPr>
          <xdr:blipFill>
            <a:blip xmlns:r="http://schemas.openxmlformats.org/officeDocument/2006/relationships" r:embed="rId7"/>
            <a:srcRect/>
            <a:stretch>
              <a:fillRect/>
            </a:stretch>
          </xdr:blipFill>
          <xdr:spPr bwMode="auto">
            <a:xfrm>
              <a:off x="1097280" y="1866900"/>
              <a:ext cx="1653540" cy="1143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487680</xdr:colOff>
      <xdr:row>9</xdr:row>
      <xdr:rowOff>20955</xdr:rowOff>
    </xdr:from>
    <xdr:to>
      <xdr:col>2</xdr:col>
      <xdr:colOff>38100</xdr:colOff>
      <xdr:row>9</xdr:row>
      <xdr:rowOff>180975</xdr:rowOff>
    </xdr:to>
    <xdr:sp macro="" textlink="">
      <xdr:nvSpPr>
        <xdr:cNvPr id="12" name="Oval 11">
          <a:extLst>
            <a:ext uri="{FF2B5EF4-FFF2-40B4-BE49-F238E27FC236}">
              <a16:creationId xmlns:a16="http://schemas.microsoft.com/office/drawing/2014/main" id="{AB3CC8D7-82B4-43AF-AB70-3C94F7C4BB2A}"/>
            </a:ext>
          </a:extLst>
        </xdr:cNvPr>
        <xdr:cNvSpPr/>
      </xdr:nvSpPr>
      <xdr:spPr>
        <a:xfrm>
          <a:off x="1097280" y="1666875"/>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594360</xdr:colOff>
      <xdr:row>8</xdr:row>
      <xdr:rowOff>154305</xdr:rowOff>
    </xdr:from>
    <xdr:to>
      <xdr:col>4</xdr:col>
      <xdr:colOff>480060</xdr:colOff>
      <xdr:row>10</xdr:row>
      <xdr:rowOff>47625</xdr:rowOff>
    </xdr:to>
    <xdr:sp macro="" textlink="">
      <xdr:nvSpPr>
        <xdr:cNvPr id="13" name="TextBox 12">
          <a:extLst>
            <a:ext uri="{FF2B5EF4-FFF2-40B4-BE49-F238E27FC236}">
              <a16:creationId xmlns:a16="http://schemas.microsoft.com/office/drawing/2014/main" id="{855586FD-A034-48E9-B00E-24D80625EB72}"/>
            </a:ext>
          </a:extLst>
        </xdr:cNvPr>
        <xdr:cNvSpPr txBox="1"/>
      </xdr:nvSpPr>
      <xdr:spPr>
        <a:xfrm>
          <a:off x="1203960" y="1617345"/>
          <a:ext cx="1714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1"/>
              </a:solidFill>
              <a:latin typeface="Aptos Narrow"/>
            </a:rPr>
            <a:t>Profit</a:t>
          </a:r>
          <a:r>
            <a:rPr lang="en-IN" sz="1100" b="0" i="0" u="none" strike="noStrike" baseline="0">
              <a:solidFill>
                <a:schemeClr val="tx1"/>
              </a:solidFill>
              <a:latin typeface="Aptos Narrow"/>
            </a:rPr>
            <a:t> By Gender</a:t>
          </a:r>
        </a:p>
        <a:p>
          <a:endParaRPr lang="en-IN" sz="1100" b="0" i="0" u="none" strike="noStrike">
            <a:solidFill>
              <a:schemeClr val="tx1"/>
            </a:solidFill>
            <a:latin typeface="Aptos Narrow"/>
          </a:endParaRPr>
        </a:p>
      </xdr:txBody>
    </xdr:sp>
    <xdr:clientData/>
  </xdr:twoCellAnchor>
  <xdr:twoCellAnchor>
    <xdr:from>
      <xdr:col>1</xdr:col>
      <xdr:colOff>518159</xdr:colOff>
      <xdr:row>18</xdr:row>
      <xdr:rowOff>106680</xdr:rowOff>
    </xdr:from>
    <xdr:to>
      <xdr:col>2</xdr:col>
      <xdr:colOff>34559</xdr:colOff>
      <xdr:row>19</xdr:row>
      <xdr:rowOff>67800</xdr:rowOff>
    </xdr:to>
    <xdr:sp macro="" textlink="">
      <xdr:nvSpPr>
        <xdr:cNvPr id="18" name="Rectangle 17">
          <a:extLst>
            <a:ext uri="{FF2B5EF4-FFF2-40B4-BE49-F238E27FC236}">
              <a16:creationId xmlns:a16="http://schemas.microsoft.com/office/drawing/2014/main" id="{1F85F341-FE6E-8739-1DFC-56B6E05E9734}"/>
            </a:ext>
          </a:extLst>
        </xdr:cNvPr>
        <xdr:cNvSpPr/>
      </xdr:nvSpPr>
      <xdr:spPr>
        <a:xfrm>
          <a:off x="1127759" y="3398520"/>
          <a:ext cx="126000" cy="144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1</xdr:col>
      <xdr:colOff>518616</xdr:colOff>
      <xdr:row>17</xdr:row>
      <xdr:rowOff>53340</xdr:rowOff>
    </xdr:from>
    <xdr:to>
      <xdr:col>2</xdr:col>
      <xdr:colOff>34103</xdr:colOff>
      <xdr:row>18</xdr:row>
      <xdr:rowOff>22080</xdr:rowOff>
    </xdr:to>
    <xdr:sp macro="" textlink="">
      <xdr:nvSpPr>
        <xdr:cNvPr id="19" name="Oval 18">
          <a:extLst>
            <a:ext uri="{FF2B5EF4-FFF2-40B4-BE49-F238E27FC236}">
              <a16:creationId xmlns:a16="http://schemas.microsoft.com/office/drawing/2014/main" id="{3F9DF77D-7FD8-3074-7A99-02763570D110}"/>
            </a:ext>
          </a:extLst>
        </xdr:cNvPr>
        <xdr:cNvSpPr/>
      </xdr:nvSpPr>
      <xdr:spPr>
        <a:xfrm>
          <a:off x="1128216" y="3162300"/>
          <a:ext cx="125087" cy="151620"/>
        </a:xfrm>
        <a:prstGeom prst="ellipse">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17</xdr:row>
      <xdr:rowOff>0</xdr:rowOff>
    </xdr:from>
    <xdr:to>
      <xdr:col>3</xdr:col>
      <xdr:colOff>190500</xdr:colOff>
      <xdr:row>18</xdr:row>
      <xdr:rowOff>76200</xdr:rowOff>
    </xdr:to>
    <xdr:sp macro="" textlink="'Analysis 03'!I29">
      <xdr:nvSpPr>
        <xdr:cNvPr id="20" name="TextBox 19">
          <a:extLst>
            <a:ext uri="{FF2B5EF4-FFF2-40B4-BE49-F238E27FC236}">
              <a16:creationId xmlns:a16="http://schemas.microsoft.com/office/drawing/2014/main" id="{A642C4D6-953D-4D1B-BB9C-686308F96380}"/>
            </a:ext>
          </a:extLst>
        </xdr:cNvPr>
        <xdr:cNvSpPr txBox="1"/>
      </xdr:nvSpPr>
      <xdr:spPr>
        <a:xfrm>
          <a:off x="1280160" y="3108960"/>
          <a:ext cx="739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Female</a:t>
          </a:r>
        </a:p>
      </xdr:txBody>
    </xdr:sp>
    <xdr:clientData/>
  </xdr:twoCellAnchor>
  <xdr:twoCellAnchor>
    <xdr:from>
      <xdr:col>2</xdr:col>
      <xdr:colOff>76200</xdr:colOff>
      <xdr:row>18</xdr:row>
      <xdr:rowOff>38100</xdr:rowOff>
    </xdr:from>
    <xdr:to>
      <xdr:col>3</xdr:col>
      <xdr:colOff>205740</xdr:colOff>
      <xdr:row>19</xdr:row>
      <xdr:rowOff>114300</xdr:rowOff>
    </xdr:to>
    <xdr:sp macro="" textlink="'Analysis 03'!I29">
      <xdr:nvSpPr>
        <xdr:cNvPr id="21" name="TextBox 20">
          <a:extLst>
            <a:ext uri="{FF2B5EF4-FFF2-40B4-BE49-F238E27FC236}">
              <a16:creationId xmlns:a16="http://schemas.microsoft.com/office/drawing/2014/main" id="{2CE6553F-D815-45CB-9278-66447714D84E}"/>
            </a:ext>
          </a:extLst>
        </xdr:cNvPr>
        <xdr:cNvSpPr txBox="1"/>
      </xdr:nvSpPr>
      <xdr:spPr>
        <a:xfrm>
          <a:off x="1295400" y="3329940"/>
          <a:ext cx="739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male</a:t>
          </a:r>
        </a:p>
        <a:p>
          <a:endParaRPr lang="en-IN" sz="1100">
            <a:solidFill>
              <a:schemeClr val="tx1"/>
            </a:solidFill>
          </a:endParaRPr>
        </a:p>
      </xdr:txBody>
    </xdr:sp>
    <xdr:clientData/>
  </xdr:twoCellAnchor>
  <xdr:twoCellAnchor>
    <xdr:from>
      <xdr:col>3</xdr:col>
      <xdr:colOff>7620</xdr:colOff>
      <xdr:row>16</xdr:row>
      <xdr:rowOff>175260</xdr:rowOff>
    </xdr:from>
    <xdr:to>
      <xdr:col>4</xdr:col>
      <xdr:colOff>137160</xdr:colOff>
      <xdr:row>18</xdr:row>
      <xdr:rowOff>68580</xdr:rowOff>
    </xdr:to>
    <xdr:sp macro="" textlink="'Gender Waffle chart'!C6">
      <xdr:nvSpPr>
        <xdr:cNvPr id="22" name="TextBox 21">
          <a:extLst>
            <a:ext uri="{FF2B5EF4-FFF2-40B4-BE49-F238E27FC236}">
              <a16:creationId xmlns:a16="http://schemas.microsoft.com/office/drawing/2014/main" id="{E7EE0C17-B00B-42A6-8CD7-45FD42D23C96}"/>
            </a:ext>
          </a:extLst>
        </xdr:cNvPr>
        <xdr:cNvSpPr txBox="1"/>
      </xdr:nvSpPr>
      <xdr:spPr>
        <a:xfrm>
          <a:off x="1836420" y="3101340"/>
          <a:ext cx="739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542036-1409-4C94-B8F2-D915DEE38D88}" type="TxLink">
            <a:rPr lang="en-US" sz="1200" b="0" i="0" u="none" strike="noStrike">
              <a:solidFill>
                <a:schemeClr val="accent5">
                  <a:lumMod val="40000"/>
                  <a:lumOff val="60000"/>
                </a:schemeClr>
              </a:solidFill>
              <a:latin typeface="Aptos Narrow"/>
            </a:rPr>
            <a:pPr/>
            <a:t>48.50%</a:t>
          </a:fld>
          <a:endParaRPr lang="en-IN" sz="1200">
            <a:solidFill>
              <a:schemeClr val="accent5">
                <a:lumMod val="40000"/>
                <a:lumOff val="60000"/>
              </a:schemeClr>
            </a:solidFill>
          </a:endParaRPr>
        </a:p>
      </xdr:txBody>
    </xdr:sp>
    <xdr:clientData/>
  </xdr:twoCellAnchor>
  <xdr:twoCellAnchor>
    <xdr:from>
      <xdr:col>3</xdr:col>
      <xdr:colOff>7620</xdr:colOff>
      <xdr:row>18</xdr:row>
      <xdr:rowOff>38100</xdr:rowOff>
    </xdr:from>
    <xdr:to>
      <xdr:col>4</xdr:col>
      <xdr:colOff>137160</xdr:colOff>
      <xdr:row>19</xdr:row>
      <xdr:rowOff>114300</xdr:rowOff>
    </xdr:to>
    <xdr:sp macro="" textlink="'Gender Waffle chart'!C7">
      <xdr:nvSpPr>
        <xdr:cNvPr id="24" name="TextBox 23">
          <a:extLst>
            <a:ext uri="{FF2B5EF4-FFF2-40B4-BE49-F238E27FC236}">
              <a16:creationId xmlns:a16="http://schemas.microsoft.com/office/drawing/2014/main" id="{7FFB2F34-2090-494E-8158-B27E544BF39C}"/>
            </a:ext>
          </a:extLst>
        </xdr:cNvPr>
        <xdr:cNvSpPr txBox="1"/>
      </xdr:nvSpPr>
      <xdr:spPr>
        <a:xfrm>
          <a:off x="1836420" y="3329940"/>
          <a:ext cx="739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B413F0-D96E-4C4E-8B04-545D100D0965}" type="TxLink">
            <a:rPr lang="en-US" sz="1200" b="0" i="0" u="none" strike="noStrike">
              <a:solidFill>
                <a:srgbClr val="00B0F0"/>
              </a:solidFill>
              <a:latin typeface="Aptos Narrow"/>
            </a:rPr>
            <a:pPr/>
            <a:t>51.50%</a:t>
          </a:fld>
          <a:endParaRPr lang="en-IN" sz="1200">
            <a:solidFill>
              <a:srgbClr val="00B0F0"/>
            </a:solidFill>
          </a:endParaRPr>
        </a:p>
      </xdr:txBody>
    </xdr:sp>
    <xdr:clientData/>
  </xdr:twoCellAnchor>
  <xdr:twoCellAnchor>
    <xdr:from>
      <xdr:col>1</xdr:col>
      <xdr:colOff>304800</xdr:colOff>
      <xdr:row>21</xdr:row>
      <xdr:rowOff>106680</xdr:rowOff>
    </xdr:from>
    <xdr:to>
      <xdr:col>9</xdr:col>
      <xdr:colOff>0</xdr:colOff>
      <xdr:row>28</xdr:row>
      <xdr:rowOff>7620</xdr:rowOff>
    </xdr:to>
    <xdr:graphicFrame macro="">
      <xdr:nvGraphicFramePr>
        <xdr:cNvPr id="25" name="Chart 24">
          <a:extLst>
            <a:ext uri="{FF2B5EF4-FFF2-40B4-BE49-F238E27FC236}">
              <a16:creationId xmlns:a16="http://schemas.microsoft.com/office/drawing/2014/main" id="{76C7FA59-783C-4074-97B5-08160B9E2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434340</xdr:colOff>
      <xdr:row>20</xdr:row>
      <xdr:rowOff>55245</xdr:rowOff>
    </xdr:from>
    <xdr:to>
      <xdr:col>1</xdr:col>
      <xdr:colOff>594360</xdr:colOff>
      <xdr:row>21</xdr:row>
      <xdr:rowOff>32385</xdr:rowOff>
    </xdr:to>
    <xdr:sp macro="" textlink="">
      <xdr:nvSpPr>
        <xdr:cNvPr id="35" name="Oval 34">
          <a:extLst>
            <a:ext uri="{FF2B5EF4-FFF2-40B4-BE49-F238E27FC236}">
              <a16:creationId xmlns:a16="http://schemas.microsoft.com/office/drawing/2014/main" id="{EAF785C9-67CA-4B67-ADC3-6810582276AB}"/>
            </a:ext>
          </a:extLst>
        </xdr:cNvPr>
        <xdr:cNvSpPr/>
      </xdr:nvSpPr>
      <xdr:spPr>
        <a:xfrm>
          <a:off x="1043940" y="3712845"/>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541020</xdr:colOff>
      <xdr:row>20</xdr:row>
      <xdr:rowOff>5715</xdr:rowOff>
    </xdr:from>
    <xdr:to>
      <xdr:col>5</xdr:col>
      <xdr:colOff>541020</xdr:colOff>
      <xdr:row>21</xdr:row>
      <xdr:rowOff>81915</xdr:rowOff>
    </xdr:to>
    <xdr:sp macro="" textlink="">
      <xdr:nvSpPr>
        <xdr:cNvPr id="40" name="TextBox 39">
          <a:extLst>
            <a:ext uri="{FF2B5EF4-FFF2-40B4-BE49-F238E27FC236}">
              <a16:creationId xmlns:a16="http://schemas.microsoft.com/office/drawing/2014/main" id="{6D4031F3-30DD-40A2-AE02-03E279FCEA2B}"/>
            </a:ext>
          </a:extLst>
        </xdr:cNvPr>
        <xdr:cNvSpPr txBox="1"/>
      </xdr:nvSpPr>
      <xdr:spPr>
        <a:xfrm>
          <a:off x="1150620" y="3663315"/>
          <a:ext cx="2438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1"/>
              </a:solidFill>
              <a:latin typeface="Aptos Narrow"/>
            </a:rPr>
            <a:t>Profit</a:t>
          </a:r>
          <a:r>
            <a:rPr lang="en-IN" sz="1100" b="0" i="0" u="none" strike="noStrike" baseline="0">
              <a:solidFill>
                <a:schemeClr val="tx1"/>
              </a:solidFill>
              <a:latin typeface="Aptos Narrow"/>
            </a:rPr>
            <a:t> Trend and </a:t>
          </a:r>
          <a:r>
            <a:rPr lang="en-IN" sz="1100" b="1" i="0" u="none" strike="noStrike" baseline="0">
              <a:solidFill>
                <a:schemeClr val="tx1"/>
              </a:solidFill>
              <a:latin typeface="Aptos Narrow"/>
            </a:rPr>
            <a:t>MoM Growth Rate </a:t>
          </a:r>
          <a:r>
            <a:rPr lang="en-IN" sz="1100" b="0" i="0" u="none" strike="noStrike" baseline="0">
              <a:solidFill>
                <a:schemeClr val="tx1"/>
              </a:solidFill>
              <a:latin typeface="Aptos Narrow"/>
            </a:rPr>
            <a:t>	</a:t>
          </a:r>
          <a:endParaRPr lang="en-IN" sz="1100" b="0" i="0" u="none" strike="noStrike">
            <a:solidFill>
              <a:schemeClr val="tx1"/>
            </a:solidFill>
            <a:latin typeface="Aptos Narrow"/>
          </a:endParaRPr>
        </a:p>
      </xdr:txBody>
    </xdr:sp>
    <xdr:clientData/>
  </xdr:twoCellAnchor>
  <xdr:twoCellAnchor>
    <xdr:from>
      <xdr:col>9</xdr:col>
      <xdr:colOff>137160</xdr:colOff>
      <xdr:row>22</xdr:row>
      <xdr:rowOff>15240</xdr:rowOff>
    </xdr:from>
    <xdr:to>
      <xdr:col>15</xdr:col>
      <xdr:colOff>99060</xdr:colOff>
      <xdr:row>28</xdr:row>
      <xdr:rowOff>53340</xdr:rowOff>
    </xdr:to>
    <xdr:graphicFrame macro="">
      <xdr:nvGraphicFramePr>
        <xdr:cNvPr id="42" name="Chart 41">
          <a:extLst>
            <a:ext uri="{FF2B5EF4-FFF2-40B4-BE49-F238E27FC236}">
              <a16:creationId xmlns:a16="http://schemas.microsoft.com/office/drawing/2014/main" id="{1A30CAB9-19EE-4744-BB33-BDCEDD642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83820</xdr:colOff>
      <xdr:row>20</xdr:row>
      <xdr:rowOff>55245</xdr:rowOff>
    </xdr:from>
    <xdr:to>
      <xdr:col>9</xdr:col>
      <xdr:colOff>243840</xdr:colOff>
      <xdr:row>21</xdr:row>
      <xdr:rowOff>32385</xdr:rowOff>
    </xdr:to>
    <xdr:sp macro="" textlink="">
      <xdr:nvSpPr>
        <xdr:cNvPr id="63" name="Oval 62">
          <a:extLst>
            <a:ext uri="{FF2B5EF4-FFF2-40B4-BE49-F238E27FC236}">
              <a16:creationId xmlns:a16="http://schemas.microsoft.com/office/drawing/2014/main" id="{E10BF1F1-8285-44EC-B238-3105B3BE9A20}"/>
            </a:ext>
          </a:extLst>
        </xdr:cNvPr>
        <xdr:cNvSpPr/>
      </xdr:nvSpPr>
      <xdr:spPr>
        <a:xfrm>
          <a:off x="5570220" y="3712845"/>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190500</xdr:colOff>
      <xdr:row>20</xdr:row>
      <xdr:rowOff>5715</xdr:rowOff>
    </xdr:from>
    <xdr:to>
      <xdr:col>13</xdr:col>
      <xdr:colOff>190500</xdr:colOff>
      <xdr:row>21</xdr:row>
      <xdr:rowOff>81915</xdr:rowOff>
    </xdr:to>
    <xdr:sp macro="" textlink="">
      <xdr:nvSpPr>
        <xdr:cNvPr id="7168" name="TextBox 7167">
          <a:extLst>
            <a:ext uri="{FF2B5EF4-FFF2-40B4-BE49-F238E27FC236}">
              <a16:creationId xmlns:a16="http://schemas.microsoft.com/office/drawing/2014/main" id="{17842272-2B9B-4EA2-B8CC-0108EBE92E29}"/>
            </a:ext>
          </a:extLst>
        </xdr:cNvPr>
        <xdr:cNvSpPr txBox="1"/>
      </xdr:nvSpPr>
      <xdr:spPr>
        <a:xfrm>
          <a:off x="5676900" y="3663315"/>
          <a:ext cx="2438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1"/>
              </a:solidFill>
              <a:latin typeface="Aptos Narrow"/>
            </a:rPr>
            <a:t>Profit</a:t>
          </a:r>
          <a:r>
            <a:rPr lang="en-IN" sz="1100" b="0" i="0" u="none" strike="noStrike" baseline="0">
              <a:solidFill>
                <a:schemeClr val="tx1"/>
              </a:solidFill>
              <a:latin typeface="Aptos Narrow"/>
            </a:rPr>
            <a:t> Trend and </a:t>
          </a:r>
          <a:r>
            <a:rPr lang="en-IN" sz="1100" b="1" i="0" u="none" strike="noStrike" baseline="0">
              <a:solidFill>
                <a:schemeClr val="tx1"/>
              </a:solidFill>
              <a:latin typeface="Aptos Narrow"/>
            </a:rPr>
            <a:t>MoM Growth Rate </a:t>
          </a:r>
          <a:r>
            <a:rPr lang="en-IN" sz="1100" b="0" i="0" u="none" strike="noStrike" baseline="0">
              <a:solidFill>
                <a:schemeClr val="tx1"/>
              </a:solidFill>
              <a:latin typeface="Aptos Narrow"/>
            </a:rPr>
            <a:t>	</a:t>
          </a:r>
          <a:endParaRPr lang="en-IN" sz="1100" b="0" i="0" u="none" strike="noStrike">
            <a:solidFill>
              <a:schemeClr val="tx1"/>
            </a:solidFill>
            <a:latin typeface="Aptos Narrow"/>
          </a:endParaRPr>
        </a:p>
      </xdr:txBody>
    </xdr:sp>
    <xdr:clientData/>
  </xdr:twoCellAnchor>
  <xdr:twoCellAnchor>
    <xdr:from>
      <xdr:col>16</xdr:col>
      <xdr:colOff>83820</xdr:colOff>
      <xdr:row>4</xdr:row>
      <xdr:rowOff>137160</xdr:rowOff>
    </xdr:from>
    <xdr:to>
      <xdr:col>17</xdr:col>
      <xdr:colOff>510540</xdr:colOff>
      <xdr:row>6</xdr:row>
      <xdr:rowOff>30480</xdr:rowOff>
    </xdr:to>
    <xdr:sp macro="" textlink="'Analysis 03'!I26">
      <xdr:nvSpPr>
        <xdr:cNvPr id="7172" name="TextBox 7171">
          <a:extLst>
            <a:ext uri="{FF2B5EF4-FFF2-40B4-BE49-F238E27FC236}">
              <a16:creationId xmlns:a16="http://schemas.microsoft.com/office/drawing/2014/main" id="{A50D57B5-5427-4F34-90A5-67CB4EE67A7D}"/>
            </a:ext>
          </a:extLst>
        </xdr:cNvPr>
        <xdr:cNvSpPr txBox="1"/>
      </xdr:nvSpPr>
      <xdr:spPr>
        <a:xfrm>
          <a:off x="9837420" y="868680"/>
          <a:ext cx="1036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95000"/>
                </a:schemeClr>
              </a:solidFill>
            </a:rPr>
            <a:t>Products</a:t>
          </a:r>
          <a:r>
            <a:rPr lang="en-IN" sz="1200" baseline="0">
              <a:solidFill>
                <a:schemeClr val="bg1">
                  <a:lumMod val="95000"/>
                </a:schemeClr>
              </a:solidFill>
            </a:rPr>
            <a:t> Sold</a:t>
          </a:r>
          <a:endParaRPr lang="en-IN" sz="1200">
            <a:solidFill>
              <a:schemeClr val="bg1">
                <a:lumMod val="95000"/>
              </a:schemeClr>
            </a:solidFill>
          </a:endParaRPr>
        </a:p>
      </xdr:txBody>
    </xdr:sp>
    <xdr:clientData/>
  </xdr:twoCellAnchor>
  <xdr:twoCellAnchor>
    <xdr:from>
      <xdr:col>16</xdr:col>
      <xdr:colOff>68580</xdr:colOff>
      <xdr:row>6</xdr:row>
      <xdr:rowOff>129540</xdr:rowOff>
    </xdr:from>
    <xdr:to>
      <xdr:col>18</xdr:col>
      <xdr:colOff>45720</xdr:colOff>
      <xdr:row>9</xdr:row>
      <xdr:rowOff>53340</xdr:rowOff>
    </xdr:to>
    <xdr:sp macro="" textlink="'Analysis 03'!I26">
      <xdr:nvSpPr>
        <xdr:cNvPr id="7174" name="TextBox 7173">
          <a:extLst>
            <a:ext uri="{FF2B5EF4-FFF2-40B4-BE49-F238E27FC236}">
              <a16:creationId xmlns:a16="http://schemas.microsoft.com/office/drawing/2014/main" id="{D846E904-C618-42EE-A189-A97CBAA5C302}"/>
            </a:ext>
          </a:extLst>
        </xdr:cNvPr>
        <xdr:cNvSpPr txBox="1"/>
      </xdr:nvSpPr>
      <xdr:spPr>
        <a:xfrm>
          <a:off x="9822180" y="1226820"/>
          <a:ext cx="11963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95000"/>
                </a:schemeClr>
              </a:solidFill>
            </a:rPr>
            <a:t>Product</a:t>
          </a:r>
          <a:r>
            <a:rPr lang="en-IN" sz="1200" baseline="0">
              <a:solidFill>
                <a:schemeClr val="bg1">
                  <a:lumMod val="95000"/>
                </a:schemeClr>
              </a:solidFill>
            </a:rPr>
            <a:t> </a:t>
          </a:r>
        </a:p>
        <a:p>
          <a:r>
            <a:rPr lang="en-IN" sz="1200" baseline="0">
              <a:solidFill>
                <a:schemeClr val="bg1">
                  <a:lumMod val="95000"/>
                </a:schemeClr>
              </a:solidFill>
            </a:rPr>
            <a:t>Return Rate</a:t>
          </a:r>
          <a:endParaRPr lang="en-IN" sz="1200">
            <a:solidFill>
              <a:schemeClr val="bg1">
                <a:lumMod val="95000"/>
              </a:schemeClr>
            </a:solidFill>
          </a:endParaRPr>
        </a:p>
      </xdr:txBody>
    </xdr:sp>
    <xdr:clientData/>
  </xdr:twoCellAnchor>
  <xdr:twoCellAnchor>
    <xdr:from>
      <xdr:col>15</xdr:col>
      <xdr:colOff>571500</xdr:colOff>
      <xdr:row>5</xdr:row>
      <xdr:rowOff>3810</xdr:rowOff>
    </xdr:from>
    <xdr:to>
      <xdr:col>16</xdr:col>
      <xdr:colOff>121920</xdr:colOff>
      <xdr:row>5</xdr:row>
      <xdr:rowOff>163830</xdr:rowOff>
    </xdr:to>
    <xdr:sp macro="" textlink="">
      <xdr:nvSpPr>
        <xdr:cNvPr id="7175" name="Oval 7174">
          <a:extLst>
            <a:ext uri="{FF2B5EF4-FFF2-40B4-BE49-F238E27FC236}">
              <a16:creationId xmlns:a16="http://schemas.microsoft.com/office/drawing/2014/main" id="{12E4257C-42BD-44E1-9049-97E843DBFB14}"/>
            </a:ext>
          </a:extLst>
        </xdr:cNvPr>
        <xdr:cNvSpPr/>
      </xdr:nvSpPr>
      <xdr:spPr>
        <a:xfrm>
          <a:off x="9715500" y="91821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457200</xdr:colOff>
      <xdr:row>4</xdr:row>
      <xdr:rowOff>76200</xdr:rowOff>
    </xdr:from>
    <xdr:to>
      <xdr:col>20</xdr:col>
      <xdr:colOff>144780</xdr:colOff>
      <xdr:row>6</xdr:row>
      <xdr:rowOff>45720</xdr:rowOff>
    </xdr:to>
    <xdr:sp macro="" textlink="'Analysis 03'!BI5">
      <xdr:nvSpPr>
        <xdr:cNvPr id="7178" name="TextBox 7177">
          <a:extLst>
            <a:ext uri="{FF2B5EF4-FFF2-40B4-BE49-F238E27FC236}">
              <a16:creationId xmlns:a16="http://schemas.microsoft.com/office/drawing/2014/main" id="{B7AD33B6-8DC0-4354-A158-6EB6010880C5}"/>
            </a:ext>
          </a:extLst>
        </xdr:cNvPr>
        <xdr:cNvSpPr txBox="1"/>
      </xdr:nvSpPr>
      <xdr:spPr>
        <a:xfrm>
          <a:off x="10820400" y="807720"/>
          <a:ext cx="1516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5934AA-A377-4964-80E8-801E6FEA28C2}" type="TxLink">
            <a:rPr lang="en-US" sz="1800" b="0" i="0" u="none" strike="noStrike">
              <a:solidFill>
                <a:schemeClr val="bg1">
                  <a:lumMod val="95000"/>
                </a:schemeClr>
              </a:solidFill>
              <a:latin typeface="Aptos Narrow"/>
              <a:ea typeface="+mn-ea"/>
              <a:cs typeface="+mn-cs"/>
            </a:rPr>
            <a:pPr marL="0" indent="0"/>
            <a:t>100</a:t>
          </a:fld>
          <a:endParaRPr lang="en-US" sz="1800" b="0" i="0" u="none" strike="noStrike">
            <a:solidFill>
              <a:schemeClr val="bg1">
                <a:lumMod val="95000"/>
              </a:schemeClr>
            </a:solidFill>
            <a:latin typeface="Aptos Narrow"/>
            <a:ea typeface="+mn-ea"/>
            <a:cs typeface="+mn-cs"/>
          </a:endParaRPr>
        </a:p>
      </xdr:txBody>
    </xdr:sp>
    <xdr:clientData/>
  </xdr:twoCellAnchor>
  <xdr:twoCellAnchor>
    <xdr:from>
      <xdr:col>16</xdr:col>
      <xdr:colOff>15240</xdr:colOff>
      <xdr:row>6</xdr:row>
      <xdr:rowOff>179070</xdr:rowOff>
    </xdr:from>
    <xdr:to>
      <xdr:col>16</xdr:col>
      <xdr:colOff>68580</xdr:colOff>
      <xdr:row>8</xdr:row>
      <xdr:rowOff>173310</xdr:rowOff>
    </xdr:to>
    <xdr:sp macro="" textlink="">
      <xdr:nvSpPr>
        <xdr:cNvPr id="7179" name="Rectangle 7178">
          <a:extLst>
            <a:ext uri="{FF2B5EF4-FFF2-40B4-BE49-F238E27FC236}">
              <a16:creationId xmlns:a16="http://schemas.microsoft.com/office/drawing/2014/main" id="{2FFC2230-CA1B-497E-8371-B8A30D7E0115}"/>
            </a:ext>
          </a:extLst>
        </xdr:cNvPr>
        <xdr:cNvSpPr/>
      </xdr:nvSpPr>
      <xdr:spPr>
        <a:xfrm>
          <a:off x="9768840" y="1276350"/>
          <a:ext cx="53340" cy="36000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472440</xdr:colOff>
      <xdr:row>7</xdr:row>
      <xdr:rowOff>7620</xdr:rowOff>
    </xdr:from>
    <xdr:to>
      <xdr:col>19</xdr:col>
      <xdr:colOff>396240</xdr:colOff>
      <xdr:row>8</xdr:row>
      <xdr:rowOff>160020</xdr:rowOff>
    </xdr:to>
    <xdr:sp macro="" textlink="'Analysis 03'!BJ5">
      <xdr:nvSpPr>
        <xdr:cNvPr id="7181" name="TextBox 7180">
          <a:extLst>
            <a:ext uri="{FF2B5EF4-FFF2-40B4-BE49-F238E27FC236}">
              <a16:creationId xmlns:a16="http://schemas.microsoft.com/office/drawing/2014/main" id="{4387A974-F124-4E9D-A19F-5461C22E174D}"/>
            </a:ext>
          </a:extLst>
        </xdr:cNvPr>
        <xdr:cNvSpPr txBox="1"/>
      </xdr:nvSpPr>
      <xdr:spPr>
        <a:xfrm>
          <a:off x="10835640" y="128778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9E6A71-130B-4DF9-A77D-877BD860A060}" type="TxLink">
            <a:rPr lang="en-US" sz="1800" b="0" i="0" u="none" strike="noStrike">
              <a:solidFill>
                <a:schemeClr val="bg1">
                  <a:lumMod val="95000"/>
                </a:schemeClr>
              </a:solidFill>
              <a:latin typeface="Aptos Narrow"/>
              <a:ea typeface="+mn-ea"/>
              <a:cs typeface="+mn-cs"/>
            </a:rPr>
            <a:pPr marL="0" indent="0"/>
            <a:t>8.03%</a:t>
          </a:fld>
          <a:endParaRPr lang="en-US" sz="1800" b="0" i="0" u="none" strike="noStrike">
            <a:solidFill>
              <a:schemeClr val="bg1">
                <a:lumMod val="95000"/>
              </a:schemeClr>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586740</xdr:colOff>
          <xdr:row>10</xdr:row>
          <xdr:rowOff>137160</xdr:rowOff>
        </xdr:from>
        <xdr:to>
          <xdr:col>19</xdr:col>
          <xdr:colOff>449580</xdr:colOff>
          <xdr:row>13</xdr:row>
          <xdr:rowOff>114300</xdr:rowOff>
        </xdr:to>
        <xdr:sp macro="" textlink="">
          <xdr:nvSpPr>
            <xdr:cNvPr id="7203" name="Group Box 23" hidden="1">
              <a:extLst>
                <a:ext uri="{63B3BB69-23CF-44E3-9099-C40C66FF867C}">
                  <a14:compatExt spid="_x0000_s7191"/>
                </a:ext>
                <a:ext uri="{FF2B5EF4-FFF2-40B4-BE49-F238E27FC236}">
                  <a16:creationId xmlns:a16="http://schemas.microsoft.com/office/drawing/2014/main" id="{00000000-0008-0000-0300-00002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15</xdr:col>
      <xdr:colOff>594360</xdr:colOff>
      <xdr:row>10</xdr:row>
      <xdr:rowOff>129540</xdr:rowOff>
    </xdr:from>
    <xdr:to>
      <xdr:col>19</xdr:col>
      <xdr:colOff>464820</xdr:colOff>
      <xdr:row>13</xdr:row>
      <xdr:rowOff>137160</xdr:rowOff>
    </xdr:to>
    <xdr:sp macro="" textlink="">
      <xdr:nvSpPr>
        <xdr:cNvPr id="7204" name="Rectangle 7203">
          <a:extLst>
            <a:ext uri="{FF2B5EF4-FFF2-40B4-BE49-F238E27FC236}">
              <a16:creationId xmlns:a16="http://schemas.microsoft.com/office/drawing/2014/main" id="{DECDE1EC-397D-45CA-CCD2-BF41AEA34230}"/>
            </a:ext>
          </a:extLst>
        </xdr:cNvPr>
        <xdr:cNvSpPr/>
      </xdr:nvSpPr>
      <xdr:spPr>
        <a:xfrm>
          <a:off x="9738360" y="1958340"/>
          <a:ext cx="2308860" cy="556260"/>
        </a:xfrm>
        <a:prstGeom prst="rect">
          <a:avLst/>
        </a:prstGeom>
        <a:noFill/>
        <a:ln w="635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586740</xdr:colOff>
      <xdr:row>9</xdr:row>
      <xdr:rowOff>45720</xdr:rowOff>
    </xdr:from>
    <xdr:to>
      <xdr:col>19</xdr:col>
      <xdr:colOff>365760</xdr:colOff>
      <xdr:row>9</xdr:row>
      <xdr:rowOff>45720</xdr:rowOff>
    </xdr:to>
    <xdr:cxnSp macro="">
      <xdr:nvCxnSpPr>
        <xdr:cNvPr id="7208" name="Straight Connector 7207">
          <a:extLst>
            <a:ext uri="{FF2B5EF4-FFF2-40B4-BE49-F238E27FC236}">
              <a16:creationId xmlns:a16="http://schemas.microsoft.com/office/drawing/2014/main" id="{F528B445-F644-E19F-B238-F9B0EFC84631}"/>
            </a:ext>
          </a:extLst>
        </xdr:cNvPr>
        <xdr:cNvCxnSpPr/>
      </xdr:nvCxnSpPr>
      <xdr:spPr>
        <a:xfrm>
          <a:off x="9730740" y="1691640"/>
          <a:ext cx="2217420" cy="0"/>
        </a:xfrm>
        <a:prstGeom prst="line">
          <a:avLst/>
        </a:prstGeom>
        <a:ln w="38100">
          <a:gradFill flip="none" rotWithShape="1">
            <a:gsLst>
              <a:gs pos="17000">
                <a:schemeClr val="accent1">
                  <a:lumMod val="60000"/>
                  <a:lumOff val="40000"/>
                </a:schemeClr>
              </a:gs>
              <a:gs pos="52000">
                <a:schemeClr val="bg1">
                  <a:lumMod val="95000"/>
                </a:schemeClr>
              </a:gs>
              <a:gs pos="80000">
                <a:schemeClr val="accent1">
                  <a:lumMod val="60000"/>
                  <a:lumOff val="40000"/>
                </a:schemeClr>
              </a:gs>
            </a:gsLst>
            <a:lin ang="0" scaled="1"/>
            <a:tileRect/>
          </a:gra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541020</xdr:colOff>
      <xdr:row>11</xdr:row>
      <xdr:rowOff>137160</xdr:rowOff>
    </xdr:from>
    <xdr:to>
      <xdr:col>22</xdr:col>
      <xdr:colOff>304800</xdr:colOff>
      <xdr:row>18</xdr:row>
      <xdr:rowOff>137160</xdr:rowOff>
    </xdr:to>
    <xdr:graphicFrame macro="">
      <xdr:nvGraphicFramePr>
        <xdr:cNvPr id="7211" name="Chart 7210">
          <a:extLst>
            <a:ext uri="{FF2B5EF4-FFF2-40B4-BE49-F238E27FC236}">
              <a16:creationId xmlns:a16="http://schemas.microsoft.com/office/drawing/2014/main" id="{06C96779-ACBD-47FE-A9BB-027853872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83820</xdr:colOff>
      <xdr:row>11</xdr:row>
      <xdr:rowOff>7620</xdr:rowOff>
    </xdr:from>
    <xdr:to>
      <xdr:col>19</xdr:col>
      <xdr:colOff>350520</xdr:colOff>
      <xdr:row>12</xdr:row>
      <xdr:rowOff>83820</xdr:rowOff>
    </xdr:to>
    <xdr:sp macro="" textlink="'Analysis 03'!BS4">
      <xdr:nvSpPr>
        <xdr:cNvPr id="7212" name="TextBox 7211">
          <a:extLst>
            <a:ext uri="{FF2B5EF4-FFF2-40B4-BE49-F238E27FC236}">
              <a16:creationId xmlns:a16="http://schemas.microsoft.com/office/drawing/2014/main" id="{7D0C259D-0D03-4BAD-938C-6DF07619864E}"/>
            </a:ext>
          </a:extLst>
        </xdr:cNvPr>
        <xdr:cNvSpPr txBox="1"/>
      </xdr:nvSpPr>
      <xdr:spPr>
        <a:xfrm>
          <a:off x="9837420" y="2019300"/>
          <a:ext cx="2095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33E650-9C58-41FF-AA89-D9F57160E229}" type="TxLink">
            <a:rPr lang="en-US" sz="1100" b="0" i="0" u="none" strike="noStrike">
              <a:solidFill>
                <a:schemeClr val="bg1"/>
              </a:solidFill>
              <a:latin typeface="Aptos Narrow"/>
            </a:rPr>
            <a:pPr/>
            <a:t>Top 5 Products By Profit</a:t>
          </a:fld>
          <a:endParaRPr lang="en-IN" sz="1200">
            <a:solidFill>
              <a:schemeClr val="bg1"/>
            </a:solidFill>
          </a:endParaRPr>
        </a:p>
      </xdr:txBody>
    </xdr:sp>
    <xdr:clientData/>
  </xdr:twoCellAnchor>
  <xdr:twoCellAnchor>
    <xdr:from>
      <xdr:col>15</xdr:col>
      <xdr:colOff>571500</xdr:colOff>
      <xdr:row>11</xdr:row>
      <xdr:rowOff>57150</xdr:rowOff>
    </xdr:from>
    <xdr:to>
      <xdr:col>16</xdr:col>
      <xdr:colOff>121920</xdr:colOff>
      <xdr:row>12</xdr:row>
      <xdr:rowOff>34290</xdr:rowOff>
    </xdr:to>
    <xdr:sp macro="" textlink="">
      <xdr:nvSpPr>
        <xdr:cNvPr id="7213" name="Oval 7212">
          <a:extLst>
            <a:ext uri="{FF2B5EF4-FFF2-40B4-BE49-F238E27FC236}">
              <a16:creationId xmlns:a16="http://schemas.microsoft.com/office/drawing/2014/main" id="{5B54399E-A44D-487D-9310-4559B499AE68}"/>
            </a:ext>
          </a:extLst>
        </xdr:cNvPr>
        <xdr:cNvSpPr/>
      </xdr:nvSpPr>
      <xdr:spPr>
        <a:xfrm>
          <a:off x="9715500" y="206883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586740</xdr:colOff>
      <xdr:row>19</xdr:row>
      <xdr:rowOff>7620</xdr:rowOff>
    </xdr:from>
    <xdr:to>
      <xdr:col>19</xdr:col>
      <xdr:colOff>365760</xdr:colOff>
      <xdr:row>19</xdr:row>
      <xdr:rowOff>7620</xdr:rowOff>
    </xdr:to>
    <xdr:cxnSp macro="">
      <xdr:nvCxnSpPr>
        <xdr:cNvPr id="7214" name="Straight Connector 7213">
          <a:extLst>
            <a:ext uri="{FF2B5EF4-FFF2-40B4-BE49-F238E27FC236}">
              <a16:creationId xmlns:a16="http://schemas.microsoft.com/office/drawing/2014/main" id="{C95A7BE3-FBB1-4F48-9473-E421C82549A9}"/>
            </a:ext>
          </a:extLst>
        </xdr:cNvPr>
        <xdr:cNvCxnSpPr/>
      </xdr:nvCxnSpPr>
      <xdr:spPr>
        <a:xfrm>
          <a:off x="9730740" y="3482340"/>
          <a:ext cx="2217420" cy="0"/>
        </a:xfrm>
        <a:prstGeom prst="line">
          <a:avLst/>
        </a:prstGeom>
        <a:ln w="38100">
          <a:gradFill flip="none" rotWithShape="1">
            <a:gsLst>
              <a:gs pos="17000">
                <a:schemeClr val="accent1">
                  <a:lumMod val="60000"/>
                  <a:lumOff val="40000"/>
                </a:schemeClr>
              </a:gs>
              <a:gs pos="52000">
                <a:schemeClr val="bg1">
                  <a:lumMod val="95000"/>
                </a:schemeClr>
              </a:gs>
              <a:gs pos="80000">
                <a:schemeClr val="accent1">
                  <a:lumMod val="60000"/>
                  <a:lumOff val="40000"/>
                </a:schemeClr>
              </a:gs>
            </a:gsLst>
            <a:lin ang="0" scaled="1"/>
            <a:tileRect/>
          </a:gra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457200</xdr:colOff>
      <xdr:row>20</xdr:row>
      <xdr:rowOff>53340</xdr:rowOff>
    </xdr:from>
    <xdr:to>
      <xdr:col>21</xdr:col>
      <xdr:colOff>251460</xdr:colOff>
      <xdr:row>27</xdr:row>
      <xdr:rowOff>175260</xdr:rowOff>
    </xdr:to>
    <xdr:graphicFrame macro="">
      <xdr:nvGraphicFramePr>
        <xdr:cNvPr id="7215" name="Chart 7214">
          <a:extLst>
            <a:ext uri="{FF2B5EF4-FFF2-40B4-BE49-F238E27FC236}">
              <a16:creationId xmlns:a16="http://schemas.microsoft.com/office/drawing/2014/main" id="{1618DCEE-CCE0-4D99-9B4B-1C91CFA42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0</xdr:colOff>
      <xdr:row>9</xdr:row>
      <xdr:rowOff>133350</xdr:rowOff>
    </xdr:from>
    <xdr:to>
      <xdr:col>17</xdr:col>
      <xdr:colOff>15240</xdr:colOff>
      <xdr:row>11</xdr:row>
      <xdr:rowOff>26670</xdr:rowOff>
    </xdr:to>
    <xdr:sp macro="" textlink="">
      <xdr:nvSpPr>
        <xdr:cNvPr id="7194" name="TextBox 7193">
          <a:extLst>
            <a:ext uri="{FF2B5EF4-FFF2-40B4-BE49-F238E27FC236}">
              <a16:creationId xmlns:a16="http://schemas.microsoft.com/office/drawing/2014/main" id="{45549C9A-03E8-4015-BEFA-9BFAECF485FF}"/>
            </a:ext>
          </a:extLst>
        </xdr:cNvPr>
        <xdr:cNvSpPr txBox="1"/>
      </xdr:nvSpPr>
      <xdr:spPr>
        <a:xfrm>
          <a:off x="9753600" y="1779270"/>
          <a:ext cx="624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95000"/>
                </a:schemeClr>
              </a:solidFill>
            </a:rPr>
            <a:t>Profit</a:t>
          </a:r>
          <a:endParaRPr lang="en-IN" sz="1100">
            <a:solidFill>
              <a:schemeClr val="bg1">
                <a:lumMod val="9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16</xdr:col>
          <xdr:colOff>510540</xdr:colOff>
          <xdr:row>9</xdr:row>
          <xdr:rowOff>156210</xdr:rowOff>
        </xdr:from>
        <xdr:to>
          <xdr:col>17</xdr:col>
          <xdr:colOff>99060</xdr:colOff>
          <xdr:row>11</xdr:row>
          <xdr:rowOff>3810</xdr:rowOff>
        </xdr:to>
        <xdr:sp macro="" textlink="">
          <xdr:nvSpPr>
            <xdr:cNvPr id="7182" name="Option Button 18" hidden="1">
              <a:extLst>
                <a:ext uri="{63B3BB69-23CF-44E3-9099-C40C66FF867C}">
                  <a14:compatExt spid="_x0000_s7186"/>
                </a:ext>
                <a:ext uri="{FF2B5EF4-FFF2-40B4-BE49-F238E27FC236}">
                  <a16:creationId xmlns:a16="http://schemas.microsoft.com/office/drawing/2014/main" id="{955345EB-7756-49B4-497C-8A90E3F3C8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60960</xdr:colOff>
          <xdr:row>9</xdr:row>
          <xdr:rowOff>156210</xdr:rowOff>
        </xdr:from>
        <xdr:to>
          <xdr:col>19</xdr:col>
          <xdr:colOff>259080</xdr:colOff>
          <xdr:row>11</xdr:row>
          <xdr:rowOff>3810</xdr:rowOff>
        </xdr:to>
        <xdr:sp macro="" textlink="">
          <xdr:nvSpPr>
            <xdr:cNvPr id="7183" name="Option Button 19" hidden="1">
              <a:extLst>
                <a:ext uri="{63B3BB69-23CF-44E3-9099-C40C66FF867C}">
                  <a14:compatExt spid="_x0000_s7187"/>
                </a:ext>
                <a:ext uri="{FF2B5EF4-FFF2-40B4-BE49-F238E27FC236}">
                  <a16:creationId xmlns:a16="http://schemas.microsoft.com/office/drawing/2014/main" id="{04683DE3-9868-56C6-1BEE-31FCA16F1A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525780</xdr:colOff>
      <xdr:row>9</xdr:row>
      <xdr:rowOff>133350</xdr:rowOff>
    </xdr:from>
    <xdr:to>
      <xdr:col>19</xdr:col>
      <xdr:colOff>76200</xdr:colOff>
      <xdr:row>11</xdr:row>
      <xdr:rowOff>26670</xdr:rowOff>
    </xdr:to>
    <xdr:sp macro="" textlink="">
      <xdr:nvSpPr>
        <xdr:cNvPr id="7201" name="TextBox 7200">
          <a:extLst>
            <a:ext uri="{FF2B5EF4-FFF2-40B4-BE49-F238E27FC236}">
              <a16:creationId xmlns:a16="http://schemas.microsoft.com/office/drawing/2014/main" id="{C29761CD-5AA6-43CE-8036-6BAB811495D9}"/>
            </a:ext>
          </a:extLst>
        </xdr:cNvPr>
        <xdr:cNvSpPr txBox="1"/>
      </xdr:nvSpPr>
      <xdr:spPr>
        <a:xfrm>
          <a:off x="10888980" y="1779270"/>
          <a:ext cx="769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95000"/>
                </a:schemeClr>
              </a:solidFill>
            </a:rPr>
            <a:t>Quantity</a:t>
          </a:r>
          <a:endParaRPr lang="en-IN" sz="1100">
            <a:solidFill>
              <a:schemeClr val="bg1">
                <a:lumMod val="95000"/>
              </a:schemeClr>
            </a:solidFill>
          </a:endParaRPr>
        </a:p>
      </xdr:txBody>
    </xdr:sp>
    <xdr:clientData/>
  </xdr:twoCellAnchor>
  <xdr:twoCellAnchor>
    <xdr:from>
      <xdr:col>16</xdr:col>
      <xdr:colOff>91440</xdr:colOff>
      <xdr:row>19</xdr:row>
      <xdr:rowOff>68580</xdr:rowOff>
    </xdr:from>
    <xdr:to>
      <xdr:col>19</xdr:col>
      <xdr:colOff>358140</xdr:colOff>
      <xdr:row>20</xdr:row>
      <xdr:rowOff>144780</xdr:rowOff>
    </xdr:to>
    <xdr:sp macro="" textlink="">
      <xdr:nvSpPr>
        <xdr:cNvPr id="7216" name="TextBox 7215">
          <a:extLst>
            <a:ext uri="{FF2B5EF4-FFF2-40B4-BE49-F238E27FC236}">
              <a16:creationId xmlns:a16="http://schemas.microsoft.com/office/drawing/2014/main" id="{13EA14DD-A6D1-4D5D-A338-30BE48779D45}"/>
            </a:ext>
          </a:extLst>
        </xdr:cNvPr>
        <xdr:cNvSpPr txBox="1"/>
      </xdr:nvSpPr>
      <xdr:spPr>
        <a:xfrm>
          <a:off x="9845040" y="3543300"/>
          <a:ext cx="2095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Aptos Narrow"/>
            </a:rPr>
            <a:t>Profit</a:t>
          </a:r>
          <a:r>
            <a:rPr lang="en-US" sz="1100" b="0" i="0" u="none" strike="noStrike" baseline="0">
              <a:solidFill>
                <a:schemeClr val="bg1"/>
              </a:solidFill>
              <a:latin typeface="Aptos Narrow"/>
            </a:rPr>
            <a:t> By Category</a:t>
          </a:r>
          <a:endParaRPr lang="en-US" sz="1100" b="0" i="0" u="none" strike="noStrike">
            <a:solidFill>
              <a:schemeClr val="bg1"/>
            </a:solidFill>
            <a:latin typeface="Aptos Narrow"/>
          </a:endParaRPr>
        </a:p>
      </xdr:txBody>
    </xdr:sp>
    <xdr:clientData/>
  </xdr:twoCellAnchor>
  <xdr:twoCellAnchor>
    <xdr:from>
      <xdr:col>15</xdr:col>
      <xdr:colOff>579120</xdr:colOff>
      <xdr:row>19</xdr:row>
      <xdr:rowOff>118110</xdr:rowOff>
    </xdr:from>
    <xdr:to>
      <xdr:col>16</xdr:col>
      <xdr:colOff>129540</xdr:colOff>
      <xdr:row>20</xdr:row>
      <xdr:rowOff>95250</xdr:rowOff>
    </xdr:to>
    <xdr:sp macro="" textlink="">
      <xdr:nvSpPr>
        <xdr:cNvPr id="7217" name="Oval 7216">
          <a:extLst>
            <a:ext uri="{FF2B5EF4-FFF2-40B4-BE49-F238E27FC236}">
              <a16:creationId xmlns:a16="http://schemas.microsoft.com/office/drawing/2014/main" id="{2CEC6713-22E5-4590-AA37-D47E93BD75AB}"/>
            </a:ext>
          </a:extLst>
        </xdr:cNvPr>
        <xdr:cNvSpPr/>
      </xdr:nvSpPr>
      <xdr:spPr>
        <a:xfrm>
          <a:off x="9723120" y="359283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396240</xdr:colOff>
      <xdr:row>20</xdr:row>
      <xdr:rowOff>53340</xdr:rowOff>
    </xdr:from>
    <xdr:to>
      <xdr:col>21</xdr:col>
      <xdr:colOff>146640</xdr:colOff>
      <xdr:row>20</xdr:row>
      <xdr:rowOff>167640</xdr:rowOff>
    </xdr:to>
    <xdr:sp macro="" textlink="">
      <xdr:nvSpPr>
        <xdr:cNvPr id="7218" name="Rectangle 7217">
          <a:extLst>
            <a:ext uri="{FF2B5EF4-FFF2-40B4-BE49-F238E27FC236}">
              <a16:creationId xmlns:a16="http://schemas.microsoft.com/office/drawing/2014/main" id="{334CAE3A-3180-BFF7-433B-2D0BF9B5030C}"/>
            </a:ext>
          </a:extLst>
        </xdr:cNvPr>
        <xdr:cNvSpPr/>
      </xdr:nvSpPr>
      <xdr:spPr>
        <a:xfrm>
          <a:off x="12588240" y="3710940"/>
          <a:ext cx="360000" cy="11430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510540</xdr:colOff>
      <xdr:row>19</xdr:row>
      <xdr:rowOff>152400</xdr:rowOff>
    </xdr:from>
    <xdr:to>
      <xdr:col>20</xdr:col>
      <xdr:colOff>426720</xdr:colOff>
      <xdr:row>21</xdr:row>
      <xdr:rowOff>45720</xdr:rowOff>
    </xdr:to>
    <xdr:sp macro="" textlink="">
      <xdr:nvSpPr>
        <xdr:cNvPr id="7219" name="TextBox 7218">
          <a:extLst>
            <a:ext uri="{FF2B5EF4-FFF2-40B4-BE49-F238E27FC236}">
              <a16:creationId xmlns:a16="http://schemas.microsoft.com/office/drawing/2014/main" id="{AE7E68C2-DAF9-4FDA-9577-6DD98E6562B5}"/>
            </a:ext>
          </a:extLst>
        </xdr:cNvPr>
        <xdr:cNvSpPr txBox="1"/>
      </xdr:nvSpPr>
      <xdr:spPr>
        <a:xfrm>
          <a:off x="12092940" y="3627120"/>
          <a:ext cx="525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95000"/>
                </a:schemeClr>
              </a:solidFill>
              <a:latin typeface="Aptos Narrow"/>
            </a:rPr>
            <a:t>Top</a:t>
          </a:r>
          <a:r>
            <a:rPr lang="en-US" sz="1100" b="0" i="0" u="none" strike="noStrike" baseline="0">
              <a:solidFill>
                <a:schemeClr val="bg1">
                  <a:lumMod val="95000"/>
                </a:schemeClr>
              </a:solidFill>
              <a:latin typeface="Aptos Narrow"/>
            </a:rPr>
            <a:t> 2</a:t>
          </a:r>
          <a:endParaRPr lang="en-US" sz="1100" b="0" i="0" u="none" strike="noStrike">
            <a:solidFill>
              <a:schemeClr val="bg1">
                <a:lumMod val="95000"/>
              </a:schemeClr>
            </a:solidFill>
            <a:latin typeface="Aptos Narrow"/>
          </a:endParaRPr>
        </a:p>
      </xdr:txBody>
    </xdr:sp>
    <xdr:clientData/>
  </xdr:twoCellAnchor>
  <xdr:twoCellAnchor>
    <xdr:from>
      <xdr:col>0</xdr:col>
      <xdr:colOff>251460</xdr:colOff>
      <xdr:row>0</xdr:row>
      <xdr:rowOff>135646</xdr:rowOff>
    </xdr:from>
    <xdr:to>
      <xdr:col>5</xdr:col>
      <xdr:colOff>15240</xdr:colOff>
      <xdr:row>2</xdr:row>
      <xdr:rowOff>105166</xdr:rowOff>
    </xdr:to>
    <xdr:sp macro="" textlink="">
      <xdr:nvSpPr>
        <xdr:cNvPr id="7221" name="TextBox 7220">
          <a:extLst>
            <a:ext uri="{FF2B5EF4-FFF2-40B4-BE49-F238E27FC236}">
              <a16:creationId xmlns:a16="http://schemas.microsoft.com/office/drawing/2014/main" id="{0E1E1C9B-8ADF-131B-7A60-6AA1D5B3629D}"/>
            </a:ext>
          </a:extLst>
        </xdr:cNvPr>
        <xdr:cNvSpPr txBox="1"/>
      </xdr:nvSpPr>
      <xdr:spPr>
        <a:xfrm>
          <a:off x="251460" y="135646"/>
          <a:ext cx="2811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gradFill>
                <a:gsLst>
                  <a:gs pos="17000">
                    <a:schemeClr val="accent1">
                      <a:lumMod val="60000"/>
                      <a:lumOff val="40000"/>
                    </a:schemeClr>
                  </a:gs>
                  <a:gs pos="98000">
                    <a:schemeClr val="tx1">
                      <a:lumMod val="75000"/>
                      <a:lumOff val="25000"/>
                    </a:schemeClr>
                  </a:gs>
                </a:gsLst>
                <a:lin ang="0" scaled="1"/>
              </a:gradFill>
            </a:rPr>
            <a:t>Zex </a:t>
          </a:r>
          <a:r>
            <a:rPr lang="en-IN" sz="1400" b="1">
              <a:gradFill>
                <a:gsLst>
                  <a:gs pos="17000">
                    <a:schemeClr val="accent1">
                      <a:lumMod val="60000"/>
                      <a:lumOff val="40000"/>
                    </a:schemeClr>
                  </a:gs>
                  <a:gs pos="98000">
                    <a:schemeClr val="accent4">
                      <a:lumMod val="75000"/>
                    </a:schemeClr>
                  </a:gs>
                </a:gsLst>
                <a:lin ang="0" scaled="1"/>
              </a:gradFill>
            </a:rPr>
            <a:t>Business</a:t>
          </a:r>
          <a:r>
            <a:rPr lang="en-IN" sz="1400" b="1">
              <a:gradFill>
                <a:gsLst>
                  <a:gs pos="17000">
                    <a:schemeClr val="accent1">
                      <a:lumMod val="60000"/>
                      <a:lumOff val="40000"/>
                    </a:schemeClr>
                  </a:gs>
                  <a:gs pos="98000">
                    <a:schemeClr val="tx1">
                      <a:lumMod val="75000"/>
                      <a:lumOff val="25000"/>
                    </a:schemeClr>
                  </a:gs>
                </a:gsLst>
                <a:lin ang="0" scaled="1"/>
              </a:gradFill>
            </a:rPr>
            <a:t> </a:t>
          </a:r>
          <a:r>
            <a:rPr lang="en-IN" sz="1400" b="1">
              <a:gradFill>
                <a:gsLst>
                  <a:gs pos="17000">
                    <a:schemeClr val="accent1">
                      <a:lumMod val="60000"/>
                      <a:lumOff val="40000"/>
                    </a:schemeClr>
                  </a:gs>
                  <a:gs pos="98000">
                    <a:schemeClr val="bg2">
                      <a:lumMod val="75000"/>
                    </a:schemeClr>
                  </a:gs>
                </a:gsLst>
                <a:lin ang="0" scaled="1"/>
              </a:gradFill>
            </a:rPr>
            <a:t>Dashboard</a:t>
          </a:r>
        </a:p>
      </xdr:txBody>
    </xdr:sp>
    <xdr:clientData/>
  </xdr:twoCellAnchor>
  <xdr:twoCellAnchor>
    <xdr:from>
      <xdr:col>20</xdr:col>
      <xdr:colOff>449580</xdr:colOff>
      <xdr:row>0</xdr:row>
      <xdr:rowOff>152400</xdr:rowOff>
    </xdr:from>
    <xdr:to>
      <xdr:col>22</xdr:col>
      <xdr:colOff>129540</xdr:colOff>
      <xdr:row>2</xdr:row>
      <xdr:rowOff>38100</xdr:rowOff>
    </xdr:to>
    <xdr:sp macro="[0]!Hide_Show" textlink="">
      <xdr:nvSpPr>
        <xdr:cNvPr id="7228" name="Rectangle: Rounded Corners 7227">
          <a:extLst>
            <a:ext uri="{FF2B5EF4-FFF2-40B4-BE49-F238E27FC236}">
              <a16:creationId xmlns:a16="http://schemas.microsoft.com/office/drawing/2014/main" id="{F6C56D0E-1CF1-0C74-E5FA-B367A6A1D229}"/>
            </a:ext>
          </a:extLst>
        </xdr:cNvPr>
        <xdr:cNvSpPr/>
      </xdr:nvSpPr>
      <xdr:spPr>
        <a:xfrm>
          <a:off x="12641580" y="152400"/>
          <a:ext cx="899160" cy="251460"/>
        </a:xfrm>
        <a:prstGeom prst="roundRect">
          <a:avLst>
            <a:gd name="adj" fmla="val 2272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Open Filter</a:t>
          </a:r>
        </a:p>
      </xdr:txBody>
    </xdr:sp>
    <xdr:clientData/>
  </xdr:twoCellAnchor>
  <xdr:twoCellAnchor>
    <xdr:from>
      <xdr:col>19</xdr:col>
      <xdr:colOff>0</xdr:colOff>
      <xdr:row>0</xdr:row>
      <xdr:rowOff>152400</xdr:rowOff>
    </xdr:from>
    <xdr:to>
      <xdr:col>22</xdr:col>
      <xdr:colOff>281940</xdr:colOff>
      <xdr:row>28</xdr:row>
      <xdr:rowOff>0</xdr:rowOff>
    </xdr:to>
    <xdr:grpSp>
      <xdr:nvGrpSpPr>
        <xdr:cNvPr id="4" name="Group 3">
          <a:extLst>
            <a:ext uri="{FF2B5EF4-FFF2-40B4-BE49-F238E27FC236}">
              <a16:creationId xmlns:a16="http://schemas.microsoft.com/office/drawing/2014/main" id="{043B6D75-3C24-76A3-48E8-B2C7A00DFB9B}"/>
            </a:ext>
          </a:extLst>
        </xdr:cNvPr>
        <xdr:cNvGrpSpPr/>
      </xdr:nvGrpSpPr>
      <xdr:grpSpPr>
        <a:xfrm>
          <a:off x="11582400" y="152400"/>
          <a:ext cx="2110740" cy="4968240"/>
          <a:chOff x="11582400" y="152400"/>
          <a:chExt cx="2110740" cy="4968240"/>
        </a:xfrm>
      </xdr:grpSpPr>
      <xdr:sp macro="" textlink="">
        <xdr:nvSpPr>
          <xdr:cNvPr id="7225" name="Rectangle: Diagonal Corners Rounded 7224">
            <a:extLst>
              <a:ext uri="{FF2B5EF4-FFF2-40B4-BE49-F238E27FC236}">
                <a16:creationId xmlns:a16="http://schemas.microsoft.com/office/drawing/2014/main" id="{0E563D81-054E-39EA-92EB-7CDE92841A7A}"/>
              </a:ext>
            </a:extLst>
          </xdr:cNvPr>
          <xdr:cNvSpPr/>
        </xdr:nvSpPr>
        <xdr:spPr>
          <a:xfrm>
            <a:off x="11582400" y="670560"/>
            <a:ext cx="2110740" cy="4450080"/>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223" name="Month">
                <a:extLst>
                  <a:ext uri="{FF2B5EF4-FFF2-40B4-BE49-F238E27FC236}">
                    <a16:creationId xmlns:a16="http://schemas.microsoft.com/office/drawing/2014/main" id="{23167B82-C661-7FF5-CE0C-980C5912756E}"/>
                  </a:ext>
                </a:extLst>
              </xdr:cNvPr>
              <xdr:cNvGraphicFramePr/>
            </xdr:nvGraphicFramePr>
            <xdr:xfrm>
              <a:off x="11703658" y="739141"/>
              <a:ext cx="1882800" cy="1501139"/>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703658" y="739141"/>
                <a:ext cx="1882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224" name="Category">
                <a:extLst>
                  <a:ext uri="{FF2B5EF4-FFF2-40B4-BE49-F238E27FC236}">
                    <a16:creationId xmlns:a16="http://schemas.microsoft.com/office/drawing/2014/main" id="{FC6C2033-20B3-9DA9-E9CF-4F5144FD2287}"/>
                  </a:ext>
                </a:extLst>
              </xdr:cNvPr>
              <xdr:cNvGraphicFramePr/>
            </xdr:nvGraphicFramePr>
            <xdr:xfrm>
              <a:off x="11703658" y="2316481"/>
              <a:ext cx="1882802" cy="265118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03658" y="2316481"/>
                <a:ext cx="1882802" cy="265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0]!Hide_Show" textlink="">
        <xdr:nvSpPr>
          <xdr:cNvPr id="7229" name="Rectangle: Rounded Corners 7228">
            <a:extLst>
              <a:ext uri="{FF2B5EF4-FFF2-40B4-BE49-F238E27FC236}">
                <a16:creationId xmlns:a16="http://schemas.microsoft.com/office/drawing/2014/main" id="{519904B7-659C-42D8-A3AA-716AB851D742}"/>
              </a:ext>
            </a:extLst>
          </xdr:cNvPr>
          <xdr:cNvSpPr/>
        </xdr:nvSpPr>
        <xdr:spPr>
          <a:xfrm>
            <a:off x="12641580" y="152400"/>
            <a:ext cx="899160" cy="251460"/>
          </a:xfrm>
          <a:prstGeom prst="roundRect">
            <a:avLst>
              <a:gd name="adj" fmla="val 2272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Close Filter</a:t>
            </a:r>
          </a:p>
        </xdr:txBody>
      </xdr:sp>
    </xdr:grpSp>
    <xdr:clientData/>
  </xdr:twoCellAnchor>
  <xdr:twoCellAnchor>
    <xdr:from>
      <xdr:col>4</xdr:col>
      <xdr:colOff>556260</xdr:colOff>
      <xdr:row>0</xdr:row>
      <xdr:rowOff>129540</xdr:rowOff>
    </xdr:from>
    <xdr:to>
      <xdr:col>6</xdr:col>
      <xdr:colOff>327660</xdr:colOff>
      <xdr:row>2</xdr:row>
      <xdr:rowOff>30480</xdr:rowOff>
    </xdr:to>
    <xdr:sp macro="" textlink="">
      <xdr:nvSpPr>
        <xdr:cNvPr id="10" name="Rectangle: Rounded Corners 9">
          <a:hlinkClick xmlns:r="http://schemas.openxmlformats.org/officeDocument/2006/relationships" r:id="rId12"/>
          <a:extLst>
            <a:ext uri="{FF2B5EF4-FFF2-40B4-BE49-F238E27FC236}">
              <a16:creationId xmlns:a16="http://schemas.microsoft.com/office/drawing/2014/main" id="{74F68AEA-EF15-CE2B-82BB-A6895DFA8DB3}"/>
            </a:ext>
          </a:extLst>
        </xdr:cNvPr>
        <xdr:cNvSpPr/>
      </xdr:nvSpPr>
      <xdr:spPr>
        <a:xfrm>
          <a:off x="2994660" y="129540"/>
          <a:ext cx="9906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Time Frame</a:t>
          </a:r>
        </a:p>
      </xdr:txBody>
    </xdr:sp>
    <xdr:clientData/>
  </xdr:twoCellAnchor>
  <xdr:twoCellAnchor>
    <xdr:from>
      <xdr:col>7</xdr:col>
      <xdr:colOff>137160</xdr:colOff>
      <xdr:row>0</xdr:row>
      <xdr:rowOff>129540</xdr:rowOff>
    </xdr:from>
    <xdr:to>
      <xdr:col>8</xdr:col>
      <xdr:colOff>518160</xdr:colOff>
      <xdr:row>2</xdr:row>
      <xdr:rowOff>30480</xdr:rowOff>
    </xdr:to>
    <xdr:sp macro="" textlink="">
      <xdr:nvSpPr>
        <xdr:cNvPr id="11" name="Rectangle: Rounded Corners 10">
          <a:hlinkClick xmlns:r="http://schemas.openxmlformats.org/officeDocument/2006/relationships" r:id="rId13"/>
          <a:extLst>
            <a:ext uri="{FF2B5EF4-FFF2-40B4-BE49-F238E27FC236}">
              <a16:creationId xmlns:a16="http://schemas.microsoft.com/office/drawing/2014/main" id="{ED9F703A-53D8-4F7C-950C-E7195C27E1CF}"/>
            </a:ext>
          </a:extLst>
        </xdr:cNvPr>
        <xdr:cNvSpPr/>
      </xdr:nvSpPr>
      <xdr:spPr>
        <a:xfrm>
          <a:off x="4404360" y="129540"/>
          <a:ext cx="990600" cy="2667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Profit View</a:t>
          </a:r>
        </a:p>
      </xdr:txBody>
    </xdr:sp>
    <xdr:clientData/>
  </xdr:twoCellAnchor>
  <xdr:twoCellAnchor>
    <xdr:from>
      <xdr:col>9</xdr:col>
      <xdr:colOff>327660</xdr:colOff>
      <xdr:row>0</xdr:row>
      <xdr:rowOff>129540</xdr:rowOff>
    </xdr:from>
    <xdr:to>
      <xdr:col>11</xdr:col>
      <xdr:colOff>368460</xdr:colOff>
      <xdr:row>2</xdr:row>
      <xdr:rowOff>30480</xdr:rowOff>
    </xdr:to>
    <xdr:sp macro="" textlink="">
      <xdr:nvSpPr>
        <xdr:cNvPr id="17" name="Rectangle: Rounded Corners 16">
          <a:hlinkClick xmlns:r="http://schemas.openxmlformats.org/officeDocument/2006/relationships" r:id="rId14"/>
          <a:extLst>
            <a:ext uri="{FF2B5EF4-FFF2-40B4-BE49-F238E27FC236}">
              <a16:creationId xmlns:a16="http://schemas.microsoft.com/office/drawing/2014/main" id="{5164A529-08CD-40F4-976D-7CCD7AD3F18E}"/>
            </a:ext>
          </a:extLst>
        </xdr:cNvPr>
        <xdr:cNvSpPr/>
      </xdr:nvSpPr>
      <xdr:spPr>
        <a:xfrm>
          <a:off x="5814060" y="129540"/>
          <a:ext cx="12600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Store</a:t>
          </a:r>
          <a:r>
            <a:rPr lang="en-IN" sz="1100" baseline="0"/>
            <a:t> Dashboard</a:t>
          </a:r>
        </a:p>
        <a:p>
          <a:pPr algn="ctr"/>
          <a:endParaRPr lang="en-IN" sz="1100"/>
        </a:p>
        <a:p>
          <a:pPr algn="ct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308956</xdr:colOff>
      <xdr:row>0</xdr:row>
      <xdr:rowOff>0</xdr:rowOff>
    </xdr:from>
    <xdr:to>
      <xdr:col>24</xdr:col>
      <xdr:colOff>0</xdr:colOff>
      <xdr:row>35</xdr:row>
      <xdr:rowOff>0</xdr:rowOff>
    </xdr:to>
    <xdr:sp macro="" textlink="">
      <xdr:nvSpPr>
        <xdr:cNvPr id="36" name="Moon 35">
          <a:extLst>
            <a:ext uri="{FF2B5EF4-FFF2-40B4-BE49-F238E27FC236}">
              <a16:creationId xmlns:a16="http://schemas.microsoft.com/office/drawing/2014/main" id="{7D3C766D-FD3C-4DB1-9E34-5B9DF7FAF9C9}"/>
            </a:ext>
          </a:extLst>
        </xdr:cNvPr>
        <xdr:cNvSpPr>
          <a:spLocks noChangeAspect="1"/>
        </xdr:cNvSpPr>
      </xdr:nvSpPr>
      <xdr:spPr>
        <a:xfrm flipH="1">
          <a:off x="10062556" y="0"/>
          <a:ext cx="4567844" cy="6400800"/>
        </a:xfrm>
        <a:prstGeom prst="moon">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4</xdr:row>
      <xdr:rowOff>7620</xdr:rowOff>
    </xdr:from>
    <xdr:to>
      <xdr:col>18</xdr:col>
      <xdr:colOff>121920</xdr:colOff>
      <xdr:row>28</xdr:row>
      <xdr:rowOff>121920</xdr:rowOff>
    </xdr:to>
    <xdr:sp macro="" textlink="">
      <xdr:nvSpPr>
        <xdr:cNvPr id="6" name="Rectangle: Diagonal Corners Rounded 5">
          <a:extLst>
            <a:ext uri="{FF2B5EF4-FFF2-40B4-BE49-F238E27FC236}">
              <a16:creationId xmlns:a16="http://schemas.microsoft.com/office/drawing/2014/main" id="{F5118B36-0086-4FBA-0922-FC8769B1F7F0}"/>
            </a:ext>
          </a:extLst>
        </xdr:cNvPr>
        <xdr:cNvSpPr>
          <a:spLocks noChangeAspect="1"/>
        </xdr:cNvSpPr>
      </xdr:nvSpPr>
      <xdr:spPr>
        <a:xfrm>
          <a:off x="160020" y="739140"/>
          <a:ext cx="10934700" cy="4503420"/>
        </a:xfrm>
        <a:prstGeom prst="round2Diag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152400</xdr:rowOff>
    </xdr:from>
    <xdr:to>
      <xdr:col>4</xdr:col>
      <xdr:colOff>121920</xdr:colOff>
      <xdr:row>16</xdr:row>
      <xdr:rowOff>119482</xdr:rowOff>
    </xdr:to>
    <xdr:sp macro="" textlink="">
      <xdr:nvSpPr>
        <xdr:cNvPr id="8" name="Oval 7">
          <a:extLst>
            <a:ext uri="{FF2B5EF4-FFF2-40B4-BE49-F238E27FC236}">
              <a16:creationId xmlns:a16="http://schemas.microsoft.com/office/drawing/2014/main" id="{218A19E6-67BD-38F3-4EA4-98CB350029B6}"/>
            </a:ext>
          </a:extLst>
        </xdr:cNvPr>
        <xdr:cNvSpPr/>
      </xdr:nvSpPr>
      <xdr:spPr>
        <a:xfrm>
          <a:off x="0" y="152400"/>
          <a:ext cx="2560320" cy="2893162"/>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16</xdr:col>
      <xdr:colOff>354676</xdr:colOff>
      <xdr:row>0</xdr:row>
      <xdr:rowOff>0</xdr:rowOff>
    </xdr:from>
    <xdr:to>
      <xdr:col>24</xdr:col>
      <xdr:colOff>45720</xdr:colOff>
      <xdr:row>35</xdr:row>
      <xdr:rowOff>0</xdr:rowOff>
    </xdr:to>
    <xdr:sp macro="" textlink="">
      <xdr:nvSpPr>
        <xdr:cNvPr id="2" name="Moon 1">
          <a:extLst>
            <a:ext uri="{FF2B5EF4-FFF2-40B4-BE49-F238E27FC236}">
              <a16:creationId xmlns:a16="http://schemas.microsoft.com/office/drawing/2014/main" id="{45FC72D0-E13F-5B58-CE50-F1F59D3D56EE}"/>
            </a:ext>
          </a:extLst>
        </xdr:cNvPr>
        <xdr:cNvSpPr>
          <a:spLocks noChangeAspect="1"/>
        </xdr:cNvSpPr>
      </xdr:nvSpPr>
      <xdr:spPr>
        <a:xfrm flipH="1">
          <a:off x="10108276" y="0"/>
          <a:ext cx="4567844" cy="6400800"/>
        </a:xfrm>
        <a:prstGeom prst="moon">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297180</xdr:colOff>
      <xdr:row>0</xdr:row>
      <xdr:rowOff>0</xdr:rowOff>
    </xdr:from>
    <xdr:to>
      <xdr:col>25</xdr:col>
      <xdr:colOff>441960</xdr:colOff>
      <xdr:row>1</xdr:row>
      <xdr:rowOff>151386</xdr:rowOff>
    </xdr:to>
    <xdr:sp macro="" textlink="">
      <xdr:nvSpPr>
        <xdr:cNvPr id="3" name="Rectangle 2">
          <a:extLst>
            <a:ext uri="{FF2B5EF4-FFF2-40B4-BE49-F238E27FC236}">
              <a16:creationId xmlns:a16="http://schemas.microsoft.com/office/drawing/2014/main" id="{DFA262E8-1033-1D32-84BE-D1A86D29C083}"/>
            </a:ext>
          </a:extLst>
        </xdr:cNvPr>
        <xdr:cNvSpPr>
          <a:spLocks noChangeAspect="1"/>
        </xdr:cNvSpPr>
      </xdr:nvSpPr>
      <xdr:spPr>
        <a:xfrm>
          <a:off x="10660380" y="0"/>
          <a:ext cx="5021580" cy="33426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144780</xdr:colOff>
      <xdr:row>0</xdr:row>
      <xdr:rowOff>0</xdr:rowOff>
    </xdr:from>
    <xdr:to>
      <xdr:col>24</xdr:col>
      <xdr:colOff>18011</xdr:colOff>
      <xdr:row>8</xdr:row>
      <xdr:rowOff>167640</xdr:rowOff>
    </xdr:to>
    <xdr:sp macro="" textlink="">
      <xdr:nvSpPr>
        <xdr:cNvPr id="4" name="Oval 3">
          <a:extLst>
            <a:ext uri="{FF2B5EF4-FFF2-40B4-BE49-F238E27FC236}">
              <a16:creationId xmlns:a16="http://schemas.microsoft.com/office/drawing/2014/main" id="{2250630F-E346-1D2A-4ADE-8282EB7B3CD2}"/>
            </a:ext>
          </a:extLst>
        </xdr:cNvPr>
        <xdr:cNvSpPr>
          <a:spLocks noChangeAspect="1"/>
        </xdr:cNvSpPr>
      </xdr:nvSpPr>
      <xdr:spPr>
        <a:xfrm>
          <a:off x="11727180" y="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190500</xdr:colOff>
      <xdr:row>0</xdr:row>
      <xdr:rowOff>91440</xdr:rowOff>
    </xdr:from>
    <xdr:to>
      <xdr:col>16</xdr:col>
      <xdr:colOff>335280</xdr:colOff>
      <xdr:row>3</xdr:row>
      <xdr:rowOff>54864</xdr:rowOff>
    </xdr:to>
    <xdr:sp macro="" textlink="">
      <xdr:nvSpPr>
        <xdr:cNvPr id="5" name="Rectangle 4">
          <a:extLst>
            <a:ext uri="{FF2B5EF4-FFF2-40B4-BE49-F238E27FC236}">
              <a16:creationId xmlns:a16="http://schemas.microsoft.com/office/drawing/2014/main" id="{01835DA0-F8F3-50B2-F9A5-C85B82BA473D}"/>
            </a:ext>
          </a:extLst>
        </xdr:cNvPr>
        <xdr:cNvSpPr>
          <a:spLocks noChangeAspect="1"/>
        </xdr:cNvSpPr>
      </xdr:nvSpPr>
      <xdr:spPr>
        <a:xfrm>
          <a:off x="190500" y="91440"/>
          <a:ext cx="9898380" cy="512064"/>
        </a:xfrm>
        <a:prstGeom prst="rect">
          <a:avLst/>
        </a:prstGeom>
        <a:gradFill flip="none" rotWithShape="1">
          <a:gsLst>
            <a:gs pos="0">
              <a:schemeClr val="bg1">
                <a:lumMod val="95000"/>
              </a:schemeClr>
            </a:gs>
            <a:gs pos="44000">
              <a:schemeClr val="bg1"/>
            </a:gs>
            <a:gs pos="0">
              <a:srgbClr val="F4F4F4">
                <a:lumMod val="97000"/>
              </a:srgbClr>
            </a:gs>
            <a:gs pos="100000">
              <a:schemeClr val="bg1"/>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p>
      </xdr:txBody>
    </xdr:sp>
    <xdr:clientData/>
  </xdr:twoCellAnchor>
  <xdr:twoCellAnchor>
    <xdr:from>
      <xdr:col>0</xdr:col>
      <xdr:colOff>487680</xdr:colOff>
      <xdr:row>4</xdr:row>
      <xdr:rowOff>137160</xdr:rowOff>
    </xdr:from>
    <xdr:to>
      <xdr:col>17</xdr:col>
      <xdr:colOff>571501</xdr:colOff>
      <xdr:row>28</xdr:row>
      <xdr:rowOff>22860</xdr:rowOff>
    </xdr:to>
    <xdr:sp macro="" textlink="">
      <xdr:nvSpPr>
        <xdr:cNvPr id="7" name="Rectangle: Diagonal Corners Rounded 6">
          <a:extLst>
            <a:ext uri="{FF2B5EF4-FFF2-40B4-BE49-F238E27FC236}">
              <a16:creationId xmlns:a16="http://schemas.microsoft.com/office/drawing/2014/main" id="{670BCD4A-FE50-413E-A391-279105F1FD64}"/>
            </a:ext>
          </a:extLst>
        </xdr:cNvPr>
        <xdr:cNvSpPr>
          <a:spLocks noChangeAspect="1"/>
        </xdr:cNvSpPr>
      </xdr:nvSpPr>
      <xdr:spPr>
        <a:xfrm>
          <a:off x="487680" y="868680"/>
          <a:ext cx="10447021" cy="4274820"/>
        </a:xfrm>
        <a:prstGeom prst="round2DiagRect">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472439</xdr:colOff>
      <xdr:row>5</xdr:row>
      <xdr:rowOff>91440</xdr:rowOff>
    </xdr:from>
    <xdr:to>
      <xdr:col>17</xdr:col>
      <xdr:colOff>342900</xdr:colOff>
      <xdr:row>27</xdr:row>
      <xdr:rowOff>38100</xdr:rowOff>
    </xdr:to>
    <xdr:sp macro="" textlink="">
      <xdr:nvSpPr>
        <xdr:cNvPr id="9" name="Rectangle: Diagonal Corners Rounded 8">
          <a:extLst>
            <a:ext uri="{FF2B5EF4-FFF2-40B4-BE49-F238E27FC236}">
              <a16:creationId xmlns:a16="http://schemas.microsoft.com/office/drawing/2014/main" id="{3D3E22CA-AC00-48DF-9833-DA3389E37098}"/>
            </a:ext>
          </a:extLst>
        </xdr:cNvPr>
        <xdr:cNvSpPr/>
      </xdr:nvSpPr>
      <xdr:spPr>
        <a:xfrm>
          <a:off x="4130039" y="1005840"/>
          <a:ext cx="6576061" cy="3970020"/>
        </a:xfrm>
        <a:prstGeom prst="round2DiagRect">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205740</xdr:colOff>
      <xdr:row>6</xdr:row>
      <xdr:rowOff>137160</xdr:rowOff>
    </xdr:from>
    <xdr:to>
      <xdr:col>6</xdr:col>
      <xdr:colOff>86340</xdr:colOff>
      <xdr:row>18</xdr:row>
      <xdr:rowOff>53340</xdr:rowOff>
    </xdr:to>
    <mc:AlternateContent xmlns:mc="http://schemas.openxmlformats.org/markup-compatibility/2006" xmlns:a14="http://schemas.microsoft.com/office/drawing/2010/main">
      <mc:Choice Requires="a14">
        <xdr:graphicFrame macro="">
          <xdr:nvGraphicFramePr>
            <xdr:cNvPr id="10" name="Filter by Month">
              <a:extLst>
                <a:ext uri="{FF2B5EF4-FFF2-40B4-BE49-F238E27FC236}">
                  <a16:creationId xmlns:a16="http://schemas.microsoft.com/office/drawing/2014/main" id="{31856382-52D7-4618-8B18-4CBCFC0949DA}"/>
                </a:ext>
              </a:extLst>
            </xdr:cNvPr>
            <xdr:cNvGraphicFramePr/>
          </xdr:nvGraphicFramePr>
          <xdr:xfrm>
            <a:off x="0" y="0"/>
            <a:ext cx="0" cy="0"/>
          </xdr:xfrm>
          <a:graphic>
            <a:graphicData uri="http://schemas.microsoft.com/office/drawing/2010/slicer">
              <sle:slicer xmlns:sle="http://schemas.microsoft.com/office/drawing/2010/slicer" name="Filter by Month"/>
            </a:graphicData>
          </a:graphic>
        </xdr:graphicFrame>
      </mc:Choice>
      <mc:Fallback xmlns="">
        <xdr:sp macro="" textlink="">
          <xdr:nvSpPr>
            <xdr:cNvPr id="0" name=""/>
            <xdr:cNvSpPr>
              <a:spLocks noTextEdit="1"/>
            </xdr:cNvSpPr>
          </xdr:nvSpPr>
          <xdr:spPr>
            <a:xfrm>
              <a:off x="815340" y="1234440"/>
              <a:ext cx="29286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18</xdr:row>
      <xdr:rowOff>152400</xdr:rowOff>
    </xdr:from>
    <xdr:to>
      <xdr:col>6</xdr:col>
      <xdr:colOff>152400</xdr:colOff>
      <xdr:row>21</xdr:row>
      <xdr:rowOff>30480</xdr:rowOff>
    </xdr:to>
    <xdr:sp macro="" textlink="">
      <xdr:nvSpPr>
        <xdr:cNvPr id="12" name="Rectangle: Diagonal Corners Rounded 11">
          <a:extLst>
            <a:ext uri="{FF2B5EF4-FFF2-40B4-BE49-F238E27FC236}">
              <a16:creationId xmlns:a16="http://schemas.microsoft.com/office/drawing/2014/main" id="{A1F322E7-E9AC-4330-A1BA-5F155BFE9190}"/>
            </a:ext>
          </a:extLst>
        </xdr:cNvPr>
        <xdr:cNvSpPr>
          <a:spLocks noChangeAspect="1"/>
        </xdr:cNvSpPr>
      </xdr:nvSpPr>
      <xdr:spPr>
        <a:xfrm>
          <a:off x="624840" y="3444240"/>
          <a:ext cx="3185160" cy="426720"/>
        </a:xfrm>
        <a:prstGeom prst="round2DiagRect">
          <a:avLst/>
        </a:prstGeom>
        <a:solidFill>
          <a:schemeClr val="bg1">
            <a:lumMod val="95000"/>
          </a:schemeClr>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21</xdr:row>
      <xdr:rowOff>160020</xdr:rowOff>
    </xdr:from>
    <xdr:to>
      <xdr:col>6</xdr:col>
      <xdr:colOff>152400</xdr:colOff>
      <xdr:row>24</xdr:row>
      <xdr:rowOff>38100</xdr:rowOff>
    </xdr:to>
    <xdr:sp macro="" textlink="">
      <xdr:nvSpPr>
        <xdr:cNvPr id="13" name="Rectangle: Diagonal Corners Rounded 12">
          <a:extLst>
            <a:ext uri="{FF2B5EF4-FFF2-40B4-BE49-F238E27FC236}">
              <a16:creationId xmlns:a16="http://schemas.microsoft.com/office/drawing/2014/main" id="{3517ECB6-3198-4B6E-918C-C7B787570C70}"/>
            </a:ext>
          </a:extLst>
        </xdr:cNvPr>
        <xdr:cNvSpPr>
          <a:spLocks noChangeAspect="1"/>
        </xdr:cNvSpPr>
      </xdr:nvSpPr>
      <xdr:spPr>
        <a:xfrm>
          <a:off x="624840" y="4000500"/>
          <a:ext cx="3185160" cy="426720"/>
        </a:xfrm>
        <a:prstGeom prst="round2DiagRect">
          <a:avLst/>
        </a:prstGeom>
        <a:solidFill>
          <a:schemeClr val="bg1">
            <a:lumMod val="95000"/>
          </a:schemeClr>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24</xdr:row>
      <xdr:rowOff>167640</xdr:rowOff>
    </xdr:from>
    <xdr:to>
      <xdr:col>6</xdr:col>
      <xdr:colOff>152400</xdr:colOff>
      <xdr:row>27</xdr:row>
      <xdr:rowOff>45720</xdr:rowOff>
    </xdr:to>
    <xdr:sp macro="" textlink="">
      <xdr:nvSpPr>
        <xdr:cNvPr id="14" name="Rectangle: Diagonal Corners Rounded 13">
          <a:extLst>
            <a:ext uri="{FF2B5EF4-FFF2-40B4-BE49-F238E27FC236}">
              <a16:creationId xmlns:a16="http://schemas.microsoft.com/office/drawing/2014/main" id="{1D16D27E-A4E8-4D15-8CC3-D8BEDD56E033}"/>
            </a:ext>
          </a:extLst>
        </xdr:cNvPr>
        <xdr:cNvSpPr>
          <a:spLocks noChangeAspect="1"/>
        </xdr:cNvSpPr>
      </xdr:nvSpPr>
      <xdr:spPr>
        <a:xfrm>
          <a:off x="624840" y="4556760"/>
          <a:ext cx="3185160" cy="426720"/>
        </a:xfrm>
        <a:prstGeom prst="round2DiagRect">
          <a:avLst/>
        </a:prstGeom>
        <a:solidFill>
          <a:schemeClr val="bg1">
            <a:lumMod val="95000"/>
          </a:schemeClr>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19</xdr:row>
      <xdr:rowOff>99060</xdr:rowOff>
    </xdr:from>
    <xdr:to>
      <xdr:col>1</xdr:col>
      <xdr:colOff>220980</xdr:colOff>
      <xdr:row>20</xdr:row>
      <xdr:rowOff>76200</xdr:rowOff>
    </xdr:to>
    <xdr:sp macro="" textlink="">
      <xdr:nvSpPr>
        <xdr:cNvPr id="19" name="Oval 18">
          <a:extLst>
            <a:ext uri="{FF2B5EF4-FFF2-40B4-BE49-F238E27FC236}">
              <a16:creationId xmlns:a16="http://schemas.microsoft.com/office/drawing/2014/main" id="{484B3F2A-12FE-34CD-B934-AD815A48124B}"/>
            </a:ext>
          </a:extLst>
        </xdr:cNvPr>
        <xdr:cNvSpPr/>
      </xdr:nvSpPr>
      <xdr:spPr>
        <a:xfrm>
          <a:off x="670560" y="357378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68580</xdr:colOff>
      <xdr:row>22</xdr:row>
      <xdr:rowOff>114300</xdr:rowOff>
    </xdr:from>
    <xdr:to>
      <xdr:col>1</xdr:col>
      <xdr:colOff>228600</xdr:colOff>
      <xdr:row>23</xdr:row>
      <xdr:rowOff>91440</xdr:rowOff>
    </xdr:to>
    <xdr:sp macro="" textlink="">
      <xdr:nvSpPr>
        <xdr:cNvPr id="20" name="Oval 19">
          <a:extLst>
            <a:ext uri="{FF2B5EF4-FFF2-40B4-BE49-F238E27FC236}">
              <a16:creationId xmlns:a16="http://schemas.microsoft.com/office/drawing/2014/main" id="{A95528E6-0B42-442C-83F3-BD3AFFCCECC7}"/>
            </a:ext>
          </a:extLst>
        </xdr:cNvPr>
        <xdr:cNvSpPr/>
      </xdr:nvSpPr>
      <xdr:spPr>
        <a:xfrm>
          <a:off x="678180" y="413766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25</xdr:row>
      <xdr:rowOff>114300</xdr:rowOff>
    </xdr:from>
    <xdr:to>
      <xdr:col>1</xdr:col>
      <xdr:colOff>243840</xdr:colOff>
      <xdr:row>26</xdr:row>
      <xdr:rowOff>91440</xdr:rowOff>
    </xdr:to>
    <xdr:sp macro="" textlink="">
      <xdr:nvSpPr>
        <xdr:cNvPr id="21" name="Oval 20">
          <a:extLst>
            <a:ext uri="{FF2B5EF4-FFF2-40B4-BE49-F238E27FC236}">
              <a16:creationId xmlns:a16="http://schemas.microsoft.com/office/drawing/2014/main" id="{0B3F5F1D-7D70-4B8D-988D-C3D19FD7EFD2}"/>
            </a:ext>
          </a:extLst>
        </xdr:cNvPr>
        <xdr:cNvSpPr/>
      </xdr:nvSpPr>
      <xdr:spPr>
        <a:xfrm>
          <a:off x="693420" y="4686300"/>
          <a:ext cx="160020" cy="16002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213360</xdr:colOff>
      <xdr:row>19</xdr:row>
      <xdr:rowOff>30480</xdr:rowOff>
    </xdr:from>
    <xdr:to>
      <xdr:col>3</xdr:col>
      <xdr:colOff>68580</xdr:colOff>
      <xdr:row>20</xdr:row>
      <xdr:rowOff>144780</xdr:rowOff>
    </xdr:to>
    <xdr:sp macro="" textlink="">
      <xdr:nvSpPr>
        <xdr:cNvPr id="22" name="TextBox 21">
          <a:extLst>
            <a:ext uri="{FF2B5EF4-FFF2-40B4-BE49-F238E27FC236}">
              <a16:creationId xmlns:a16="http://schemas.microsoft.com/office/drawing/2014/main" id="{100B73A4-15BF-4B01-A5C0-ED1AEC5A3E98}"/>
            </a:ext>
          </a:extLst>
        </xdr:cNvPr>
        <xdr:cNvSpPr txBox="1"/>
      </xdr:nvSpPr>
      <xdr:spPr>
        <a:xfrm>
          <a:off x="822960" y="3505200"/>
          <a:ext cx="1074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95000"/>
                  <a:lumOff val="5000"/>
                </a:schemeClr>
              </a:solidFill>
            </a:rPr>
            <a:t>Total revenue</a:t>
          </a:r>
        </a:p>
      </xdr:txBody>
    </xdr:sp>
    <xdr:clientData/>
  </xdr:twoCellAnchor>
  <xdr:twoCellAnchor>
    <xdr:from>
      <xdr:col>6</xdr:col>
      <xdr:colOff>601980</xdr:colOff>
      <xdr:row>6</xdr:row>
      <xdr:rowOff>167640</xdr:rowOff>
    </xdr:from>
    <xdr:to>
      <xdr:col>17</xdr:col>
      <xdr:colOff>167640</xdr:colOff>
      <xdr:row>26</xdr:row>
      <xdr:rowOff>0</xdr:rowOff>
    </xdr:to>
    <mc:AlternateContent xmlns:mc="http://schemas.openxmlformats.org/markup-compatibility/2006">
      <mc:Choice xmlns:we="http://schemas.microsoft.com/office/webextensions/webextension/2010/11" Requires="we">
        <xdr:graphicFrame macro="">
          <xdr:nvGraphicFramePr>
            <xdr:cNvPr id="11" name="Add-in 10" title="Zebra BI Tables for Office">
              <a:extLst>
                <a:ext uri="{FF2B5EF4-FFF2-40B4-BE49-F238E27FC236}">
                  <a16:creationId xmlns:a16="http://schemas.microsoft.com/office/drawing/2014/main" id="{A1F5DB85-B20F-4CA0-BCC8-FF8AA64B642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1" name="Add-in 10" title="Zebra BI Tables for Office">
              <a:extLst>
                <a:ext uri="{FF2B5EF4-FFF2-40B4-BE49-F238E27FC236}">
                  <a16:creationId xmlns:a16="http://schemas.microsoft.com/office/drawing/2014/main" id="{A1F5DB85-B20F-4CA0-BCC8-FF8AA64B642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xdr:col>
      <xdr:colOff>213360</xdr:colOff>
      <xdr:row>22</xdr:row>
      <xdr:rowOff>45720</xdr:rowOff>
    </xdr:from>
    <xdr:to>
      <xdr:col>3</xdr:col>
      <xdr:colOff>68580</xdr:colOff>
      <xdr:row>23</xdr:row>
      <xdr:rowOff>160020</xdr:rowOff>
    </xdr:to>
    <xdr:sp macro="" textlink="">
      <xdr:nvSpPr>
        <xdr:cNvPr id="23" name="TextBox 22">
          <a:extLst>
            <a:ext uri="{FF2B5EF4-FFF2-40B4-BE49-F238E27FC236}">
              <a16:creationId xmlns:a16="http://schemas.microsoft.com/office/drawing/2014/main" id="{DBFC4407-236B-4A68-9F01-E4E71880052A}"/>
            </a:ext>
          </a:extLst>
        </xdr:cNvPr>
        <xdr:cNvSpPr txBox="1"/>
      </xdr:nvSpPr>
      <xdr:spPr>
        <a:xfrm>
          <a:off x="822960" y="4069080"/>
          <a:ext cx="1074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95000"/>
                  <a:lumOff val="5000"/>
                </a:schemeClr>
              </a:solidFill>
            </a:rPr>
            <a:t>Total target</a:t>
          </a:r>
        </a:p>
      </xdr:txBody>
    </xdr:sp>
    <xdr:clientData/>
  </xdr:twoCellAnchor>
  <xdr:twoCellAnchor>
    <xdr:from>
      <xdr:col>1</xdr:col>
      <xdr:colOff>213360</xdr:colOff>
      <xdr:row>25</xdr:row>
      <xdr:rowOff>45720</xdr:rowOff>
    </xdr:from>
    <xdr:to>
      <xdr:col>3</xdr:col>
      <xdr:colOff>68580</xdr:colOff>
      <xdr:row>26</xdr:row>
      <xdr:rowOff>160020</xdr:rowOff>
    </xdr:to>
    <xdr:sp macro="" textlink="">
      <xdr:nvSpPr>
        <xdr:cNvPr id="24" name="TextBox 23">
          <a:extLst>
            <a:ext uri="{FF2B5EF4-FFF2-40B4-BE49-F238E27FC236}">
              <a16:creationId xmlns:a16="http://schemas.microsoft.com/office/drawing/2014/main" id="{4389AC60-AC1C-4399-8DC2-52908535911E}"/>
            </a:ext>
          </a:extLst>
        </xdr:cNvPr>
        <xdr:cNvSpPr txBox="1"/>
      </xdr:nvSpPr>
      <xdr:spPr>
        <a:xfrm>
          <a:off x="822960" y="4617720"/>
          <a:ext cx="1074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95000"/>
                  <a:lumOff val="5000"/>
                </a:schemeClr>
              </a:solidFill>
            </a:rPr>
            <a:t>Variance %</a:t>
          </a:r>
        </a:p>
      </xdr:txBody>
    </xdr:sp>
    <xdr:clientData/>
  </xdr:twoCellAnchor>
  <xdr:twoCellAnchor>
    <xdr:from>
      <xdr:col>6</xdr:col>
      <xdr:colOff>518160</xdr:colOff>
      <xdr:row>8</xdr:row>
      <xdr:rowOff>7620</xdr:rowOff>
    </xdr:from>
    <xdr:to>
      <xdr:col>8</xdr:col>
      <xdr:colOff>38100</xdr:colOff>
      <xdr:row>9</xdr:row>
      <xdr:rowOff>53340</xdr:rowOff>
    </xdr:to>
    <xdr:sp macro="" textlink="">
      <xdr:nvSpPr>
        <xdr:cNvPr id="17" name="TextBox 16">
          <a:extLst>
            <a:ext uri="{FF2B5EF4-FFF2-40B4-BE49-F238E27FC236}">
              <a16:creationId xmlns:a16="http://schemas.microsoft.com/office/drawing/2014/main" id="{3BD6D1D3-1529-9FF9-9196-84259294B4FB}"/>
            </a:ext>
          </a:extLst>
        </xdr:cNvPr>
        <xdr:cNvSpPr txBox="1"/>
      </xdr:nvSpPr>
      <xdr:spPr>
        <a:xfrm>
          <a:off x="4175760" y="1470660"/>
          <a:ext cx="7391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Store</a:t>
          </a:r>
        </a:p>
      </xdr:txBody>
    </xdr:sp>
    <xdr:clientData/>
  </xdr:twoCellAnchor>
  <xdr:twoCellAnchor>
    <xdr:from>
      <xdr:col>20</xdr:col>
      <xdr:colOff>137160</xdr:colOff>
      <xdr:row>5</xdr:row>
      <xdr:rowOff>7620</xdr:rowOff>
    </xdr:from>
    <xdr:to>
      <xdr:col>25</xdr:col>
      <xdr:colOff>10391</xdr:colOff>
      <xdr:row>13</xdr:row>
      <xdr:rowOff>175260</xdr:rowOff>
    </xdr:to>
    <xdr:sp macro="" textlink="">
      <xdr:nvSpPr>
        <xdr:cNvPr id="15" name="Oval 14">
          <a:extLst>
            <a:ext uri="{FF2B5EF4-FFF2-40B4-BE49-F238E27FC236}">
              <a16:creationId xmlns:a16="http://schemas.microsoft.com/office/drawing/2014/main" id="{FE734CD7-0F1F-41FE-B7AA-326E09A55627}"/>
            </a:ext>
          </a:extLst>
        </xdr:cNvPr>
        <xdr:cNvSpPr>
          <a:spLocks noChangeAspect="1"/>
        </xdr:cNvSpPr>
      </xdr:nvSpPr>
      <xdr:spPr>
        <a:xfrm>
          <a:off x="12329160" y="92202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236220</xdr:colOff>
      <xdr:row>18</xdr:row>
      <xdr:rowOff>91440</xdr:rowOff>
    </xdr:from>
    <xdr:to>
      <xdr:col>5</xdr:col>
      <xdr:colOff>91440</xdr:colOff>
      <xdr:row>21</xdr:row>
      <xdr:rowOff>30480</xdr:rowOff>
    </xdr:to>
    <xdr:sp macro="" textlink="'Analysis 01'!$A$4">
      <xdr:nvSpPr>
        <xdr:cNvPr id="18" name="TextBox 17">
          <a:extLst>
            <a:ext uri="{FF2B5EF4-FFF2-40B4-BE49-F238E27FC236}">
              <a16:creationId xmlns:a16="http://schemas.microsoft.com/office/drawing/2014/main" id="{BE330BD3-7628-43CA-8A82-F47BCE3945C1}"/>
            </a:ext>
          </a:extLst>
        </xdr:cNvPr>
        <xdr:cNvSpPr txBox="1"/>
      </xdr:nvSpPr>
      <xdr:spPr>
        <a:xfrm>
          <a:off x="2065020" y="3383280"/>
          <a:ext cx="10744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EE6668-F0CA-4AD3-AD72-5C5900A5E04E}" type="TxLink">
            <a:rPr lang="en-US" sz="1600" b="0" i="0" u="none" strike="noStrike">
              <a:solidFill>
                <a:srgbClr val="000000"/>
              </a:solidFill>
              <a:latin typeface="Aptos Narrow"/>
              <a:ea typeface="+mn-ea"/>
              <a:cs typeface="+mn-cs"/>
            </a:rPr>
            <a:pPr marL="0" indent="0" algn="l"/>
            <a:t>$425.9 K</a:t>
          </a:fld>
          <a:endParaRPr lang="en-IN" sz="1600" b="0" i="0" u="none" strike="noStrike">
            <a:solidFill>
              <a:srgbClr val="000000"/>
            </a:solidFill>
            <a:latin typeface="Aptos Narrow"/>
            <a:ea typeface="+mn-ea"/>
            <a:cs typeface="+mn-cs"/>
          </a:endParaRPr>
        </a:p>
      </xdr:txBody>
    </xdr:sp>
    <xdr:clientData/>
  </xdr:twoCellAnchor>
  <xdr:twoCellAnchor>
    <xdr:from>
      <xdr:col>3</xdr:col>
      <xdr:colOff>234240</xdr:colOff>
      <xdr:row>21</xdr:row>
      <xdr:rowOff>106680</xdr:rowOff>
    </xdr:from>
    <xdr:to>
      <xdr:col>5</xdr:col>
      <xdr:colOff>91440</xdr:colOff>
      <xdr:row>24</xdr:row>
      <xdr:rowOff>45720</xdr:rowOff>
    </xdr:to>
    <xdr:sp macro="" textlink="'Analysis 01'!$K$4">
      <xdr:nvSpPr>
        <xdr:cNvPr id="25" name="TextBox 24">
          <a:extLst>
            <a:ext uri="{FF2B5EF4-FFF2-40B4-BE49-F238E27FC236}">
              <a16:creationId xmlns:a16="http://schemas.microsoft.com/office/drawing/2014/main" id="{7E2F0C87-1CC3-411E-B988-38481245A11E}"/>
            </a:ext>
          </a:extLst>
        </xdr:cNvPr>
        <xdr:cNvSpPr txBox="1"/>
      </xdr:nvSpPr>
      <xdr:spPr>
        <a:xfrm>
          <a:off x="2063040" y="3947160"/>
          <a:ext cx="10764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4F8231-F796-4118-BC96-B57C2D25E0FA}" type="TxLink">
            <a:rPr lang="en-US" sz="1600" b="0" i="0" u="none" strike="noStrike">
              <a:solidFill>
                <a:srgbClr val="000000"/>
              </a:solidFill>
              <a:latin typeface="Aptos Narrow"/>
              <a:ea typeface="+mn-ea"/>
              <a:cs typeface="+mn-cs"/>
            </a:rPr>
            <a:pPr marL="0" indent="0" algn="l"/>
            <a:t>$413.4 K</a:t>
          </a:fld>
          <a:endParaRPr lang="en-IN" sz="16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3</xdr:col>
          <xdr:colOff>259080</xdr:colOff>
          <xdr:row>25</xdr:row>
          <xdr:rowOff>15239</xdr:rowOff>
        </xdr:from>
        <xdr:to>
          <xdr:col>5</xdr:col>
          <xdr:colOff>121920</xdr:colOff>
          <xdr:row>26</xdr:row>
          <xdr:rowOff>153512</xdr:rowOff>
        </xdr:to>
        <xdr:pic>
          <xdr:nvPicPr>
            <xdr:cNvPr id="35" name="Picture 34">
              <a:extLst>
                <a:ext uri="{FF2B5EF4-FFF2-40B4-BE49-F238E27FC236}">
                  <a16:creationId xmlns:a16="http://schemas.microsoft.com/office/drawing/2014/main" id="{E3B1A550-262E-537F-26A3-AC8D88913B9F}"/>
                </a:ext>
              </a:extLst>
            </xdr:cNvPr>
            <xdr:cNvPicPr>
              <a:picLocks noChangeAspect="1" noChangeArrowheads="1"/>
              <a:extLst>
                <a:ext uri="{84589F7E-364E-4C9E-8A38-B11213B215E9}">
                  <a14:cameraTool cellRange="'Analysis 01'!$J$10" spid="_x0000_s1129"/>
                </a:ext>
              </a:extLst>
            </xdr:cNvPicPr>
          </xdr:nvPicPr>
          <xdr:blipFill>
            <a:blip xmlns:r="http://schemas.openxmlformats.org/officeDocument/2006/relationships" r:embed="rId3"/>
            <a:srcRect/>
            <a:stretch>
              <a:fillRect/>
            </a:stretch>
          </xdr:blipFill>
          <xdr:spPr bwMode="auto">
            <a:xfrm>
              <a:off x="2087880" y="4587239"/>
              <a:ext cx="1082040" cy="32115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289560</xdr:colOff>
      <xdr:row>0</xdr:row>
      <xdr:rowOff>179832</xdr:rowOff>
    </xdr:from>
    <xdr:to>
      <xdr:col>5</xdr:col>
      <xdr:colOff>53340</xdr:colOff>
      <xdr:row>2</xdr:row>
      <xdr:rowOff>149352</xdr:rowOff>
    </xdr:to>
    <xdr:sp macro="" textlink="">
      <xdr:nvSpPr>
        <xdr:cNvPr id="16" name="TextBox 15">
          <a:extLst>
            <a:ext uri="{FF2B5EF4-FFF2-40B4-BE49-F238E27FC236}">
              <a16:creationId xmlns:a16="http://schemas.microsoft.com/office/drawing/2014/main" id="{684DF61E-ED81-497A-9687-7C575A55FE70}"/>
            </a:ext>
          </a:extLst>
        </xdr:cNvPr>
        <xdr:cNvSpPr txBox="1"/>
      </xdr:nvSpPr>
      <xdr:spPr>
        <a:xfrm>
          <a:off x="289560" y="179832"/>
          <a:ext cx="2811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gradFill>
                <a:gsLst>
                  <a:gs pos="17000">
                    <a:schemeClr val="accent1">
                      <a:lumMod val="60000"/>
                      <a:lumOff val="40000"/>
                    </a:schemeClr>
                  </a:gs>
                  <a:gs pos="98000">
                    <a:schemeClr val="tx1">
                      <a:lumMod val="75000"/>
                      <a:lumOff val="25000"/>
                    </a:schemeClr>
                  </a:gs>
                </a:gsLst>
                <a:lin ang="0" scaled="1"/>
              </a:gradFill>
            </a:rPr>
            <a:t>Zex </a:t>
          </a:r>
          <a:r>
            <a:rPr lang="en-IN" sz="1400" b="1">
              <a:gradFill>
                <a:gsLst>
                  <a:gs pos="17000">
                    <a:schemeClr val="accent1">
                      <a:lumMod val="60000"/>
                      <a:lumOff val="40000"/>
                    </a:schemeClr>
                  </a:gs>
                  <a:gs pos="98000">
                    <a:schemeClr val="accent4">
                      <a:lumMod val="75000"/>
                    </a:schemeClr>
                  </a:gs>
                </a:gsLst>
                <a:lin ang="0" scaled="1"/>
              </a:gradFill>
            </a:rPr>
            <a:t>Business</a:t>
          </a:r>
          <a:r>
            <a:rPr lang="en-IN" sz="1400" b="1">
              <a:gradFill>
                <a:gsLst>
                  <a:gs pos="17000">
                    <a:schemeClr val="accent1">
                      <a:lumMod val="60000"/>
                      <a:lumOff val="40000"/>
                    </a:schemeClr>
                  </a:gs>
                  <a:gs pos="98000">
                    <a:schemeClr val="tx1">
                      <a:lumMod val="75000"/>
                      <a:lumOff val="25000"/>
                    </a:schemeClr>
                  </a:gs>
                </a:gsLst>
                <a:lin ang="0" scaled="1"/>
              </a:gradFill>
            </a:rPr>
            <a:t> </a:t>
          </a:r>
          <a:r>
            <a:rPr lang="en-IN" sz="1400" b="1">
              <a:gradFill>
                <a:gsLst>
                  <a:gs pos="17000">
                    <a:schemeClr val="accent1">
                      <a:lumMod val="60000"/>
                      <a:lumOff val="40000"/>
                    </a:schemeClr>
                  </a:gs>
                  <a:gs pos="98000">
                    <a:schemeClr val="bg2">
                      <a:lumMod val="75000"/>
                    </a:schemeClr>
                  </a:gs>
                </a:gsLst>
                <a:lin ang="0" scaled="1"/>
              </a:gradFill>
            </a:rPr>
            <a:t>Dashboard</a:t>
          </a:r>
        </a:p>
      </xdr:txBody>
    </xdr:sp>
    <xdr:clientData/>
  </xdr:twoCellAnchor>
  <xdr:twoCellAnchor>
    <xdr:from>
      <xdr:col>5</xdr:col>
      <xdr:colOff>228600</xdr:colOff>
      <xdr:row>0</xdr:row>
      <xdr:rowOff>144780</xdr:rowOff>
    </xdr:from>
    <xdr:to>
      <xdr:col>7</xdr:col>
      <xdr:colOff>0</xdr:colOff>
      <xdr:row>2</xdr:row>
      <xdr:rowOff>45720</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427BFE8D-F44A-4DA3-9EE2-0F1734AB84E7}"/>
            </a:ext>
          </a:extLst>
        </xdr:cNvPr>
        <xdr:cNvSpPr/>
      </xdr:nvSpPr>
      <xdr:spPr>
        <a:xfrm>
          <a:off x="3276600" y="144780"/>
          <a:ext cx="9906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Time Frame</a:t>
          </a:r>
        </a:p>
      </xdr:txBody>
    </xdr:sp>
    <xdr:clientData/>
  </xdr:twoCellAnchor>
  <xdr:twoCellAnchor>
    <xdr:from>
      <xdr:col>7</xdr:col>
      <xdr:colOff>419100</xdr:colOff>
      <xdr:row>0</xdr:row>
      <xdr:rowOff>144780</xdr:rowOff>
    </xdr:from>
    <xdr:to>
      <xdr:col>9</xdr:col>
      <xdr:colOff>190500</xdr:colOff>
      <xdr:row>2</xdr:row>
      <xdr:rowOff>45720</xdr:rowOff>
    </xdr:to>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950C70C5-D995-47B8-A4AB-AAFB7DD79D29}"/>
            </a:ext>
          </a:extLst>
        </xdr:cNvPr>
        <xdr:cNvSpPr/>
      </xdr:nvSpPr>
      <xdr:spPr>
        <a:xfrm>
          <a:off x="4686300" y="144780"/>
          <a:ext cx="9906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Profit View</a:t>
          </a:r>
        </a:p>
      </xdr:txBody>
    </xdr:sp>
    <xdr:clientData/>
  </xdr:twoCellAnchor>
  <xdr:twoCellAnchor>
    <xdr:from>
      <xdr:col>10</xdr:col>
      <xdr:colOff>0</xdr:colOff>
      <xdr:row>0</xdr:row>
      <xdr:rowOff>144780</xdr:rowOff>
    </xdr:from>
    <xdr:to>
      <xdr:col>12</xdr:col>
      <xdr:colOff>40800</xdr:colOff>
      <xdr:row>2</xdr:row>
      <xdr:rowOff>45720</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164308D2-27C3-4FB5-A050-DA49D391D357}"/>
            </a:ext>
          </a:extLst>
        </xdr:cNvPr>
        <xdr:cNvSpPr/>
      </xdr:nvSpPr>
      <xdr:spPr>
        <a:xfrm>
          <a:off x="6096000" y="144780"/>
          <a:ext cx="1260000" cy="2667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Store</a:t>
          </a:r>
          <a:r>
            <a:rPr lang="en-IN" sz="1100" baseline="0"/>
            <a:t> Dashboard</a:t>
          </a:r>
        </a:p>
        <a:p>
          <a:pPr algn="ctr"/>
          <a:endParaRPr lang="en-IN" sz="1100"/>
        </a:p>
        <a:p>
          <a:pPr algn="ctr"/>
          <a:endParaRPr lang="en-IN" sz="1100"/>
        </a:p>
      </xdr:txBody>
    </xdr:sp>
    <xdr:clientData/>
  </xdr:twoCellAnchor>
  <xdr:twoCellAnchor>
    <xdr:from>
      <xdr:col>8</xdr:col>
      <xdr:colOff>251460</xdr:colOff>
      <xdr:row>7</xdr:row>
      <xdr:rowOff>167640</xdr:rowOff>
    </xdr:from>
    <xdr:to>
      <xdr:col>9</xdr:col>
      <xdr:colOff>152400</xdr:colOff>
      <xdr:row>9</xdr:row>
      <xdr:rowOff>0</xdr:rowOff>
    </xdr:to>
    <xdr:sp macro="" textlink="">
      <xdr:nvSpPr>
        <xdr:cNvPr id="29" name="TextBox 28">
          <a:extLst>
            <a:ext uri="{FF2B5EF4-FFF2-40B4-BE49-F238E27FC236}">
              <a16:creationId xmlns:a16="http://schemas.microsoft.com/office/drawing/2014/main" id="{1F9ABD8B-8721-496D-9103-328D3098B080}"/>
            </a:ext>
          </a:extLst>
        </xdr:cNvPr>
        <xdr:cNvSpPr txBox="1"/>
      </xdr:nvSpPr>
      <xdr:spPr>
        <a:xfrm>
          <a:off x="5128260" y="1447800"/>
          <a:ext cx="510540" cy="1981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lumMod val="75000"/>
                </a:schemeClr>
              </a:solidFill>
            </a:rPr>
            <a:t>Target</a:t>
          </a:r>
        </a:p>
      </xdr:txBody>
    </xdr:sp>
    <xdr:clientData/>
  </xdr:twoCellAnchor>
  <xdr:twoCellAnchor>
    <xdr:from>
      <xdr:col>9</xdr:col>
      <xdr:colOff>167640</xdr:colOff>
      <xdr:row>8</xdr:row>
      <xdr:rowOff>7620</xdr:rowOff>
    </xdr:from>
    <xdr:to>
      <xdr:col>10</xdr:col>
      <xdr:colOff>342900</xdr:colOff>
      <xdr:row>9</xdr:row>
      <xdr:rowOff>30480</xdr:rowOff>
    </xdr:to>
    <xdr:sp macro="" textlink="">
      <xdr:nvSpPr>
        <xdr:cNvPr id="30" name="TextBox 29">
          <a:extLst>
            <a:ext uri="{FF2B5EF4-FFF2-40B4-BE49-F238E27FC236}">
              <a16:creationId xmlns:a16="http://schemas.microsoft.com/office/drawing/2014/main" id="{A9EEE11D-0FED-4E69-A721-1B518A3EDD05}"/>
            </a:ext>
          </a:extLst>
        </xdr:cNvPr>
        <xdr:cNvSpPr txBox="1"/>
      </xdr:nvSpPr>
      <xdr:spPr>
        <a:xfrm>
          <a:off x="5654040" y="1470660"/>
          <a:ext cx="784860" cy="2057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75000"/>
                  <a:lumOff val="25000"/>
                </a:schemeClr>
              </a:solidFill>
            </a:rPr>
            <a:t>Revenue</a:t>
          </a:r>
        </a:p>
      </xdr:txBody>
    </xdr:sp>
    <xdr:clientData/>
  </xdr:twoCellAnchor>
  <xdr:twoCellAnchor>
    <xdr:from>
      <xdr:col>12</xdr:col>
      <xdr:colOff>548640</xdr:colOff>
      <xdr:row>8</xdr:row>
      <xdr:rowOff>7620</xdr:rowOff>
    </xdr:from>
    <xdr:to>
      <xdr:col>14</xdr:col>
      <xdr:colOff>114300</xdr:colOff>
      <xdr:row>9</xdr:row>
      <xdr:rowOff>30480</xdr:rowOff>
    </xdr:to>
    <xdr:sp macro="" textlink="">
      <xdr:nvSpPr>
        <xdr:cNvPr id="31" name="TextBox 30">
          <a:extLst>
            <a:ext uri="{FF2B5EF4-FFF2-40B4-BE49-F238E27FC236}">
              <a16:creationId xmlns:a16="http://schemas.microsoft.com/office/drawing/2014/main" id="{C75753F1-3E8F-4945-AEA9-E95B4C230553}"/>
            </a:ext>
          </a:extLst>
        </xdr:cNvPr>
        <xdr:cNvSpPr txBox="1"/>
      </xdr:nvSpPr>
      <xdr:spPr>
        <a:xfrm>
          <a:off x="7863840" y="1470660"/>
          <a:ext cx="784860" cy="2057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75000"/>
                  <a:lumOff val="25000"/>
                </a:schemeClr>
              </a:solidFill>
            </a:rPr>
            <a:t>Variance</a:t>
          </a:r>
        </a:p>
      </xdr:txBody>
    </xdr:sp>
    <xdr:clientData/>
  </xdr:twoCellAnchor>
  <xdr:twoCellAnchor>
    <xdr:from>
      <xdr:col>15</xdr:col>
      <xdr:colOff>144780</xdr:colOff>
      <xdr:row>7</xdr:row>
      <xdr:rowOff>175260</xdr:rowOff>
    </xdr:from>
    <xdr:to>
      <xdr:col>16</xdr:col>
      <xdr:colOff>320040</xdr:colOff>
      <xdr:row>9</xdr:row>
      <xdr:rowOff>15240</xdr:rowOff>
    </xdr:to>
    <xdr:sp macro="" textlink="">
      <xdr:nvSpPr>
        <xdr:cNvPr id="32" name="TextBox 31">
          <a:extLst>
            <a:ext uri="{FF2B5EF4-FFF2-40B4-BE49-F238E27FC236}">
              <a16:creationId xmlns:a16="http://schemas.microsoft.com/office/drawing/2014/main" id="{0E0B5E78-C9AE-45F7-A607-8D50D1B5AE2A}"/>
            </a:ext>
          </a:extLst>
        </xdr:cNvPr>
        <xdr:cNvSpPr txBox="1"/>
      </xdr:nvSpPr>
      <xdr:spPr>
        <a:xfrm>
          <a:off x="9288780" y="1455420"/>
          <a:ext cx="784860" cy="2057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75000"/>
                  <a:lumOff val="25000"/>
                </a:schemeClr>
              </a:solidFill>
            </a:rPr>
            <a:t>Variance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339436</xdr:colOff>
      <xdr:row>0</xdr:row>
      <xdr:rowOff>0</xdr:rowOff>
    </xdr:from>
    <xdr:to>
      <xdr:col>24</xdr:col>
      <xdr:colOff>30480</xdr:colOff>
      <xdr:row>35</xdr:row>
      <xdr:rowOff>0</xdr:rowOff>
    </xdr:to>
    <xdr:sp macro="" textlink="">
      <xdr:nvSpPr>
        <xdr:cNvPr id="2" name="Moon 1">
          <a:extLst>
            <a:ext uri="{FF2B5EF4-FFF2-40B4-BE49-F238E27FC236}">
              <a16:creationId xmlns:a16="http://schemas.microsoft.com/office/drawing/2014/main" id="{C5EBF617-B88E-4418-B777-E81241A8B2D1}"/>
            </a:ext>
          </a:extLst>
        </xdr:cNvPr>
        <xdr:cNvSpPr>
          <a:spLocks noChangeAspect="1"/>
        </xdr:cNvSpPr>
      </xdr:nvSpPr>
      <xdr:spPr>
        <a:xfrm flipH="1">
          <a:off x="10093036" y="0"/>
          <a:ext cx="4567844" cy="6400800"/>
        </a:xfrm>
        <a:prstGeom prst="moon">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3</xdr:row>
      <xdr:rowOff>144781</xdr:rowOff>
    </xdr:from>
    <xdr:to>
      <xdr:col>18</xdr:col>
      <xdr:colOff>30480</xdr:colOff>
      <xdr:row>31</xdr:row>
      <xdr:rowOff>51956</xdr:rowOff>
    </xdr:to>
    <xdr:sp macro="" textlink="">
      <xdr:nvSpPr>
        <xdr:cNvPr id="3" name="Rectangle: Diagonal Corners Rounded 2">
          <a:extLst>
            <a:ext uri="{FF2B5EF4-FFF2-40B4-BE49-F238E27FC236}">
              <a16:creationId xmlns:a16="http://schemas.microsoft.com/office/drawing/2014/main" id="{F96F2756-EA12-4694-81AD-82D089CB6DBB}"/>
            </a:ext>
          </a:extLst>
        </xdr:cNvPr>
        <xdr:cNvSpPr>
          <a:spLocks noChangeAspect="1"/>
        </xdr:cNvSpPr>
      </xdr:nvSpPr>
      <xdr:spPr>
        <a:xfrm>
          <a:off x="5329151" y="690304"/>
          <a:ext cx="5611784" cy="4998720"/>
        </a:xfrm>
        <a:prstGeom prst="round2Diag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438496</xdr:colOff>
      <xdr:row>0</xdr:row>
      <xdr:rowOff>0</xdr:rowOff>
    </xdr:from>
    <xdr:to>
      <xdr:col>24</xdr:col>
      <xdr:colOff>129540</xdr:colOff>
      <xdr:row>35</xdr:row>
      <xdr:rowOff>0</xdr:rowOff>
    </xdr:to>
    <xdr:sp macro="" textlink="">
      <xdr:nvSpPr>
        <xdr:cNvPr id="5" name="Moon 4">
          <a:extLst>
            <a:ext uri="{FF2B5EF4-FFF2-40B4-BE49-F238E27FC236}">
              <a16:creationId xmlns:a16="http://schemas.microsoft.com/office/drawing/2014/main" id="{8A802C74-9BF9-4183-BB10-305DE0EC9A70}"/>
            </a:ext>
          </a:extLst>
        </xdr:cNvPr>
        <xdr:cNvSpPr>
          <a:spLocks noChangeAspect="1"/>
        </xdr:cNvSpPr>
      </xdr:nvSpPr>
      <xdr:spPr>
        <a:xfrm flipH="1">
          <a:off x="10192096" y="0"/>
          <a:ext cx="4567844" cy="6400800"/>
        </a:xfrm>
        <a:prstGeom prst="moon">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434340</xdr:colOff>
      <xdr:row>0</xdr:row>
      <xdr:rowOff>0</xdr:rowOff>
    </xdr:from>
    <xdr:to>
      <xdr:col>25</xdr:col>
      <xdr:colOff>579120</xdr:colOff>
      <xdr:row>1</xdr:row>
      <xdr:rowOff>151386</xdr:rowOff>
    </xdr:to>
    <xdr:sp macro="" textlink="">
      <xdr:nvSpPr>
        <xdr:cNvPr id="6" name="Rectangle 5">
          <a:extLst>
            <a:ext uri="{FF2B5EF4-FFF2-40B4-BE49-F238E27FC236}">
              <a16:creationId xmlns:a16="http://schemas.microsoft.com/office/drawing/2014/main" id="{A81C9FF6-B86A-4AB8-85A7-C0E26C42B7F1}"/>
            </a:ext>
          </a:extLst>
        </xdr:cNvPr>
        <xdr:cNvSpPr>
          <a:spLocks noChangeAspect="1"/>
        </xdr:cNvSpPr>
      </xdr:nvSpPr>
      <xdr:spPr>
        <a:xfrm>
          <a:off x="10797540" y="0"/>
          <a:ext cx="5021580" cy="33426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335280</xdr:colOff>
      <xdr:row>0</xdr:row>
      <xdr:rowOff>0</xdr:rowOff>
    </xdr:from>
    <xdr:to>
      <xdr:col>24</xdr:col>
      <xdr:colOff>208511</xdr:colOff>
      <xdr:row>8</xdr:row>
      <xdr:rowOff>167640</xdr:rowOff>
    </xdr:to>
    <xdr:sp macro="" textlink="">
      <xdr:nvSpPr>
        <xdr:cNvPr id="7" name="Oval 6">
          <a:extLst>
            <a:ext uri="{FF2B5EF4-FFF2-40B4-BE49-F238E27FC236}">
              <a16:creationId xmlns:a16="http://schemas.microsoft.com/office/drawing/2014/main" id="{6A4D4C14-42BB-4316-A21B-4B982F0B9937}"/>
            </a:ext>
          </a:extLst>
        </xdr:cNvPr>
        <xdr:cNvSpPr>
          <a:spLocks noChangeAspect="1"/>
        </xdr:cNvSpPr>
      </xdr:nvSpPr>
      <xdr:spPr>
        <a:xfrm>
          <a:off x="11917680" y="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190500</xdr:colOff>
      <xdr:row>0</xdr:row>
      <xdr:rowOff>91440</xdr:rowOff>
    </xdr:from>
    <xdr:to>
      <xdr:col>16</xdr:col>
      <xdr:colOff>335280</xdr:colOff>
      <xdr:row>3</xdr:row>
      <xdr:rowOff>54864</xdr:rowOff>
    </xdr:to>
    <xdr:sp macro="" textlink="">
      <xdr:nvSpPr>
        <xdr:cNvPr id="8" name="Rectangle 7">
          <a:extLst>
            <a:ext uri="{FF2B5EF4-FFF2-40B4-BE49-F238E27FC236}">
              <a16:creationId xmlns:a16="http://schemas.microsoft.com/office/drawing/2014/main" id="{62B5898D-C2B5-427E-B154-885678EDFEBC}"/>
            </a:ext>
          </a:extLst>
        </xdr:cNvPr>
        <xdr:cNvSpPr>
          <a:spLocks noChangeAspect="1"/>
        </xdr:cNvSpPr>
      </xdr:nvSpPr>
      <xdr:spPr>
        <a:xfrm>
          <a:off x="190500" y="91440"/>
          <a:ext cx="9898380" cy="512064"/>
        </a:xfrm>
        <a:prstGeom prst="rect">
          <a:avLst/>
        </a:prstGeom>
        <a:gradFill flip="none" rotWithShape="1">
          <a:gsLst>
            <a:gs pos="0">
              <a:schemeClr val="bg1">
                <a:lumMod val="95000"/>
              </a:schemeClr>
            </a:gs>
            <a:gs pos="44000">
              <a:schemeClr val="bg1"/>
            </a:gs>
            <a:gs pos="0">
              <a:srgbClr val="F4F4F4">
                <a:lumMod val="97000"/>
              </a:srgbClr>
            </a:gs>
            <a:gs pos="100000">
              <a:schemeClr val="bg1"/>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p>
      </xdr:txBody>
    </xdr:sp>
    <xdr:clientData/>
  </xdr:twoCellAnchor>
  <xdr:twoCellAnchor>
    <xdr:from>
      <xdr:col>20</xdr:col>
      <xdr:colOff>137160</xdr:colOff>
      <xdr:row>5</xdr:row>
      <xdr:rowOff>7620</xdr:rowOff>
    </xdr:from>
    <xdr:to>
      <xdr:col>25</xdr:col>
      <xdr:colOff>10391</xdr:colOff>
      <xdr:row>13</xdr:row>
      <xdr:rowOff>175260</xdr:rowOff>
    </xdr:to>
    <xdr:sp macro="" textlink="">
      <xdr:nvSpPr>
        <xdr:cNvPr id="23" name="Oval 22">
          <a:extLst>
            <a:ext uri="{FF2B5EF4-FFF2-40B4-BE49-F238E27FC236}">
              <a16:creationId xmlns:a16="http://schemas.microsoft.com/office/drawing/2014/main" id="{311B813E-67AC-455E-A98A-1B3E48ABB5BB}"/>
            </a:ext>
          </a:extLst>
        </xdr:cNvPr>
        <xdr:cNvSpPr>
          <a:spLocks noChangeAspect="1"/>
        </xdr:cNvSpPr>
      </xdr:nvSpPr>
      <xdr:spPr>
        <a:xfrm>
          <a:off x="12329160" y="922020"/>
          <a:ext cx="2921231" cy="163068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83820</xdr:colOff>
      <xdr:row>18</xdr:row>
      <xdr:rowOff>175260</xdr:rowOff>
    </xdr:from>
    <xdr:to>
      <xdr:col>17</xdr:col>
      <xdr:colOff>510540</xdr:colOff>
      <xdr:row>31</xdr:row>
      <xdr:rowOff>15240</xdr:rowOff>
    </xdr:to>
    <xdr:graphicFrame macro="">
      <xdr:nvGraphicFramePr>
        <xdr:cNvPr id="27" name="Chart 26">
          <a:extLst>
            <a:ext uri="{FF2B5EF4-FFF2-40B4-BE49-F238E27FC236}">
              <a16:creationId xmlns:a16="http://schemas.microsoft.com/office/drawing/2014/main" id="{47B2F9D2-DF6F-4272-A713-157725D9B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403860</xdr:colOff>
      <xdr:row>10</xdr:row>
      <xdr:rowOff>60960</xdr:rowOff>
    </xdr:from>
    <xdr:to>
      <xdr:col>17</xdr:col>
      <xdr:colOff>396240</xdr:colOff>
      <xdr:row>19</xdr:row>
      <xdr:rowOff>144780</xdr:rowOff>
    </xdr:to>
    <xdr:graphicFrame macro="">
      <xdr:nvGraphicFramePr>
        <xdr:cNvPr id="28" name="Chart 27">
          <a:extLst>
            <a:ext uri="{FF2B5EF4-FFF2-40B4-BE49-F238E27FC236}">
              <a16:creationId xmlns:a16="http://schemas.microsoft.com/office/drawing/2014/main" id="{ADD15F16-070E-47C5-B7AA-FB990600F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160020</xdr:colOff>
      <xdr:row>8</xdr:row>
      <xdr:rowOff>83820</xdr:rowOff>
    </xdr:from>
    <xdr:to>
      <xdr:col>13</xdr:col>
      <xdr:colOff>434340</xdr:colOff>
      <xdr:row>11</xdr:row>
      <xdr:rowOff>22860</xdr:rowOff>
    </xdr:to>
    <xdr:sp macro="" textlink="">
      <xdr:nvSpPr>
        <xdr:cNvPr id="29" name="TextBox 28">
          <a:extLst>
            <a:ext uri="{FF2B5EF4-FFF2-40B4-BE49-F238E27FC236}">
              <a16:creationId xmlns:a16="http://schemas.microsoft.com/office/drawing/2014/main" id="{43D7E408-7DCB-7102-8A17-70AFD057ECDA}"/>
            </a:ext>
          </a:extLst>
        </xdr:cNvPr>
        <xdr:cNvSpPr txBox="1"/>
      </xdr:nvSpPr>
      <xdr:spPr>
        <a:xfrm>
          <a:off x="5646420" y="1546860"/>
          <a:ext cx="27127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Revenue vs Target by month</a:t>
          </a:r>
        </a:p>
      </xdr:txBody>
    </xdr:sp>
    <xdr:clientData/>
  </xdr:twoCellAnchor>
  <xdr:twoCellAnchor>
    <xdr:from>
      <xdr:col>9</xdr:col>
      <xdr:colOff>274320</xdr:colOff>
      <xdr:row>10</xdr:row>
      <xdr:rowOff>15240</xdr:rowOff>
    </xdr:from>
    <xdr:to>
      <xdr:col>11</xdr:col>
      <xdr:colOff>251460</xdr:colOff>
      <xdr:row>10</xdr:row>
      <xdr:rowOff>15240</xdr:rowOff>
    </xdr:to>
    <xdr:cxnSp macro="">
      <xdr:nvCxnSpPr>
        <xdr:cNvPr id="31" name="Straight Connector 30">
          <a:extLst>
            <a:ext uri="{FF2B5EF4-FFF2-40B4-BE49-F238E27FC236}">
              <a16:creationId xmlns:a16="http://schemas.microsoft.com/office/drawing/2014/main" id="{CF3908D4-EF1F-DB6A-9658-EBAEBAF3158E}"/>
            </a:ext>
          </a:extLst>
        </xdr:cNvPr>
        <xdr:cNvCxnSpPr/>
      </xdr:nvCxnSpPr>
      <xdr:spPr>
        <a:xfrm>
          <a:off x="5760720" y="1844040"/>
          <a:ext cx="119634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15</xdr:col>
          <xdr:colOff>289560</xdr:colOff>
          <xdr:row>5</xdr:row>
          <xdr:rowOff>121920</xdr:rowOff>
        </xdr:from>
        <xdr:to>
          <xdr:col>17</xdr:col>
          <xdr:colOff>0</xdr:colOff>
          <xdr:row>7</xdr:row>
          <xdr:rowOff>114300</xdr:rowOff>
        </xdr:to>
        <xdr:pic>
          <xdr:nvPicPr>
            <xdr:cNvPr id="36" name="Picture 35">
              <a:extLst>
                <a:ext uri="{FF2B5EF4-FFF2-40B4-BE49-F238E27FC236}">
                  <a16:creationId xmlns:a16="http://schemas.microsoft.com/office/drawing/2014/main" id="{5C2F0A2C-5558-C7F8-E23F-755EDA46843A}"/>
                </a:ext>
              </a:extLst>
            </xdr:cNvPr>
            <xdr:cNvPicPr>
              <a:picLocks noChangeAspect="1" noChangeArrowheads="1"/>
              <a:extLst>
                <a:ext uri="{84589F7E-364E-4C9E-8A38-B11213B215E9}">
                  <a14:cameraTool cellRange="'Analysis 02'!$V$6" spid="_x0000_s2298"/>
                </a:ext>
              </a:extLst>
            </xdr:cNvPicPr>
          </xdr:nvPicPr>
          <xdr:blipFill>
            <a:blip xmlns:r="http://schemas.openxmlformats.org/officeDocument/2006/relationships" r:embed="rId3"/>
            <a:srcRect/>
            <a:stretch>
              <a:fillRect/>
            </a:stretch>
          </xdr:blipFill>
          <xdr:spPr bwMode="auto">
            <a:xfrm>
              <a:off x="9433560" y="1036320"/>
              <a:ext cx="929640" cy="358140"/>
            </a:xfrm>
            <a:prstGeom prst="rect">
              <a:avLst/>
            </a:prstGeom>
            <a:noFill/>
            <a:ln>
              <a:solidFill>
                <a:srgbClr val="FFFFFF"/>
              </a:solidFill>
            </a:ln>
            <a:extLst>
              <a:ext uri="{909E8E84-426E-40DD-AFC4-6F175D3DCCD1}">
                <a14:hiddenFill>
                  <a:solidFill>
                    <a:srgbClr val="FFFFFF"/>
                  </a:solidFill>
                </a14:hiddenFill>
              </a:ext>
            </a:extLst>
          </xdr:spPr>
        </xdr:pic>
        <xdr:clientData/>
      </xdr:twoCellAnchor>
    </mc:Choice>
    <mc:Fallback/>
  </mc:AlternateContent>
  <xdr:twoCellAnchor>
    <xdr:from>
      <xdr:col>9</xdr:col>
      <xdr:colOff>251460</xdr:colOff>
      <xdr:row>4</xdr:row>
      <xdr:rowOff>53340</xdr:rowOff>
    </xdr:from>
    <xdr:to>
      <xdr:col>11</xdr:col>
      <xdr:colOff>510540</xdr:colOff>
      <xdr:row>6</xdr:row>
      <xdr:rowOff>38100</xdr:rowOff>
    </xdr:to>
    <xdr:sp macro="" textlink="">
      <xdr:nvSpPr>
        <xdr:cNvPr id="37" name="TextBox 36">
          <a:extLst>
            <a:ext uri="{FF2B5EF4-FFF2-40B4-BE49-F238E27FC236}">
              <a16:creationId xmlns:a16="http://schemas.microsoft.com/office/drawing/2014/main" id="{28CFA0FA-4F62-4287-B13D-6D9C651BD15E}"/>
            </a:ext>
          </a:extLst>
        </xdr:cNvPr>
        <xdr:cNvSpPr txBox="1"/>
      </xdr:nvSpPr>
      <xdr:spPr>
        <a:xfrm>
          <a:off x="5737860" y="784860"/>
          <a:ext cx="1478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Total</a:t>
          </a:r>
          <a:r>
            <a:rPr lang="en-IN" sz="1600" b="0" baseline="0"/>
            <a:t> Revenue</a:t>
          </a:r>
          <a:endParaRPr lang="en-IN" sz="1600" b="0"/>
        </a:p>
      </xdr:txBody>
    </xdr:sp>
    <xdr:clientData/>
  </xdr:twoCellAnchor>
  <xdr:twoCellAnchor>
    <xdr:from>
      <xdr:col>12</xdr:col>
      <xdr:colOff>365760</xdr:colOff>
      <xdr:row>4</xdr:row>
      <xdr:rowOff>53340</xdr:rowOff>
    </xdr:from>
    <xdr:to>
      <xdr:col>14</xdr:col>
      <xdr:colOff>388620</xdr:colOff>
      <xdr:row>6</xdr:row>
      <xdr:rowOff>38100</xdr:rowOff>
    </xdr:to>
    <xdr:sp macro="" textlink="">
      <xdr:nvSpPr>
        <xdr:cNvPr id="38" name="TextBox 37">
          <a:extLst>
            <a:ext uri="{FF2B5EF4-FFF2-40B4-BE49-F238E27FC236}">
              <a16:creationId xmlns:a16="http://schemas.microsoft.com/office/drawing/2014/main" id="{E41F7F1D-4A59-4E6A-9457-B915542A9071}"/>
            </a:ext>
          </a:extLst>
        </xdr:cNvPr>
        <xdr:cNvSpPr txBox="1"/>
      </xdr:nvSpPr>
      <xdr:spPr>
        <a:xfrm>
          <a:off x="7680960" y="784860"/>
          <a:ext cx="1242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0">
              <a:solidFill>
                <a:schemeClr val="dk1"/>
              </a:solidFill>
              <a:latin typeface="+mn-lt"/>
              <a:ea typeface="+mn-ea"/>
              <a:cs typeface="+mn-cs"/>
            </a:rPr>
            <a:t>Total Target</a:t>
          </a:r>
        </a:p>
      </xdr:txBody>
    </xdr:sp>
    <xdr:clientData/>
  </xdr:twoCellAnchor>
  <xdr:twoCellAnchor>
    <xdr:from>
      <xdr:col>15</xdr:col>
      <xdr:colOff>243840</xdr:colOff>
      <xdr:row>4</xdr:row>
      <xdr:rowOff>53340</xdr:rowOff>
    </xdr:from>
    <xdr:to>
      <xdr:col>18</xdr:col>
      <xdr:colOff>182880</xdr:colOff>
      <xdr:row>6</xdr:row>
      <xdr:rowOff>38100</xdr:rowOff>
    </xdr:to>
    <xdr:sp macro="" textlink="">
      <xdr:nvSpPr>
        <xdr:cNvPr id="39" name="TextBox 38">
          <a:extLst>
            <a:ext uri="{FF2B5EF4-FFF2-40B4-BE49-F238E27FC236}">
              <a16:creationId xmlns:a16="http://schemas.microsoft.com/office/drawing/2014/main" id="{ED1D9355-C370-4EB0-8A4F-90AB41C0010B}"/>
            </a:ext>
          </a:extLst>
        </xdr:cNvPr>
        <xdr:cNvSpPr txBox="1"/>
      </xdr:nvSpPr>
      <xdr:spPr>
        <a:xfrm>
          <a:off x="9387840" y="784860"/>
          <a:ext cx="1767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Variance</a:t>
          </a:r>
        </a:p>
      </xdr:txBody>
    </xdr:sp>
    <xdr:clientData/>
  </xdr:twoCellAnchor>
  <xdr:twoCellAnchor>
    <xdr:from>
      <xdr:col>12</xdr:col>
      <xdr:colOff>304800</xdr:colOff>
      <xdr:row>5</xdr:row>
      <xdr:rowOff>167640</xdr:rowOff>
    </xdr:from>
    <xdr:to>
      <xdr:col>14</xdr:col>
      <xdr:colOff>327660</xdr:colOff>
      <xdr:row>7</xdr:row>
      <xdr:rowOff>152400</xdr:rowOff>
    </xdr:to>
    <xdr:sp macro="" textlink="'Analysis 02'!$U$3">
      <xdr:nvSpPr>
        <xdr:cNvPr id="41" name="TextBox 40">
          <a:extLst>
            <a:ext uri="{FF2B5EF4-FFF2-40B4-BE49-F238E27FC236}">
              <a16:creationId xmlns:a16="http://schemas.microsoft.com/office/drawing/2014/main" id="{76E93CE1-4A2C-4E30-8013-D2E683DD64E6}"/>
            </a:ext>
          </a:extLst>
        </xdr:cNvPr>
        <xdr:cNvSpPr txBox="1"/>
      </xdr:nvSpPr>
      <xdr:spPr>
        <a:xfrm>
          <a:off x="7620000" y="1082040"/>
          <a:ext cx="1242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93DACF-40CE-4968-A393-EEF6C87DAF9A}" type="TxLink">
            <a:rPr lang="en-US" sz="1600" b="1" i="0" u="none" strike="noStrike">
              <a:solidFill>
                <a:schemeClr val="bg1">
                  <a:lumMod val="65000"/>
                </a:schemeClr>
              </a:solidFill>
              <a:latin typeface="Aptos Narrow"/>
              <a:ea typeface="+mn-ea"/>
              <a:cs typeface="+mn-cs"/>
            </a:rPr>
            <a:pPr marL="0" indent="0" algn="ctr"/>
            <a:t>$5 M</a:t>
          </a:fld>
          <a:endParaRPr lang="en-IN" sz="1600" b="1">
            <a:solidFill>
              <a:schemeClr val="bg1">
                <a:lumMod val="65000"/>
              </a:schemeClr>
            </a:solidFill>
            <a:latin typeface="+mn-lt"/>
            <a:ea typeface="+mn-ea"/>
            <a:cs typeface="+mn-cs"/>
          </a:endParaRPr>
        </a:p>
      </xdr:txBody>
    </xdr:sp>
    <xdr:clientData/>
  </xdr:twoCellAnchor>
  <xdr:twoCellAnchor>
    <xdr:from>
      <xdr:col>9</xdr:col>
      <xdr:colOff>205740</xdr:colOff>
      <xdr:row>4</xdr:row>
      <xdr:rowOff>160020</xdr:rowOff>
    </xdr:from>
    <xdr:to>
      <xdr:col>9</xdr:col>
      <xdr:colOff>251459</xdr:colOff>
      <xdr:row>7</xdr:row>
      <xdr:rowOff>114300</xdr:rowOff>
    </xdr:to>
    <xdr:sp macro="" textlink="">
      <xdr:nvSpPr>
        <xdr:cNvPr id="43" name="Rectangle 42">
          <a:extLst>
            <a:ext uri="{FF2B5EF4-FFF2-40B4-BE49-F238E27FC236}">
              <a16:creationId xmlns:a16="http://schemas.microsoft.com/office/drawing/2014/main" id="{C6E520C1-CDA0-8B8A-5603-6F64B62E406E}"/>
            </a:ext>
          </a:extLst>
        </xdr:cNvPr>
        <xdr:cNvSpPr/>
      </xdr:nvSpPr>
      <xdr:spPr>
        <a:xfrm>
          <a:off x="5692140" y="891540"/>
          <a:ext cx="45719" cy="5029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342900</xdr:colOff>
      <xdr:row>4</xdr:row>
      <xdr:rowOff>160020</xdr:rowOff>
    </xdr:from>
    <xdr:to>
      <xdr:col>12</xdr:col>
      <xdr:colOff>388619</xdr:colOff>
      <xdr:row>7</xdr:row>
      <xdr:rowOff>114300</xdr:rowOff>
    </xdr:to>
    <xdr:sp macro="" textlink="">
      <xdr:nvSpPr>
        <xdr:cNvPr id="44" name="Rectangle 43">
          <a:extLst>
            <a:ext uri="{FF2B5EF4-FFF2-40B4-BE49-F238E27FC236}">
              <a16:creationId xmlns:a16="http://schemas.microsoft.com/office/drawing/2014/main" id="{F72A014C-DDA9-48EA-BAAF-A60704FC8E45}"/>
            </a:ext>
          </a:extLst>
        </xdr:cNvPr>
        <xdr:cNvSpPr/>
      </xdr:nvSpPr>
      <xdr:spPr>
        <a:xfrm>
          <a:off x="7658100" y="891540"/>
          <a:ext cx="45719" cy="5029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91440</xdr:colOff>
      <xdr:row>4</xdr:row>
      <xdr:rowOff>160020</xdr:rowOff>
    </xdr:from>
    <xdr:to>
      <xdr:col>15</xdr:col>
      <xdr:colOff>137159</xdr:colOff>
      <xdr:row>7</xdr:row>
      <xdr:rowOff>114300</xdr:rowOff>
    </xdr:to>
    <xdr:sp macro="" textlink="">
      <xdr:nvSpPr>
        <xdr:cNvPr id="45" name="Rectangle 44">
          <a:extLst>
            <a:ext uri="{FF2B5EF4-FFF2-40B4-BE49-F238E27FC236}">
              <a16:creationId xmlns:a16="http://schemas.microsoft.com/office/drawing/2014/main" id="{DC434429-8DF4-4855-A60C-F654803788F7}"/>
            </a:ext>
          </a:extLst>
        </xdr:cNvPr>
        <xdr:cNvSpPr/>
      </xdr:nvSpPr>
      <xdr:spPr>
        <a:xfrm>
          <a:off x="9235440" y="891540"/>
          <a:ext cx="45719" cy="5029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3</xdr:row>
      <xdr:rowOff>152400</xdr:rowOff>
    </xdr:from>
    <xdr:to>
      <xdr:col>4</xdr:col>
      <xdr:colOff>304800</xdr:colOff>
      <xdr:row>19</xdr:row>
      <xdr:rowOff>45720</xdr:rowOff>
    </xdr:to>
    <xdr:sp macro="" textlink="">
      <xdr:nvSpPr>
        <xdr:cNvPr id="50" name="Rectangle: Diagonal Corners Rounded 49">
          <a:extLst>
            <a:ext uri="{FF2B5EF4-FFF2-40B4-BE49-F238E27FC236}">
              <a16:creationId xmlns:a16="http://schemas.microsoft.com/office/drawing/2014/main" id="{598CEFBD-3AD2-4815-B6F6-750F511853E7}"/>
            </a:ext>
          </a:extLst>
        </xdr:cNvPr>
        <xdr:cNvSpPr/>
      </xdr:nvSpPr>
      <xdr:spPr>
        <a:xfrm>
          <a:off x="144780" y="701040"/>
          <a:ext cx="2598420" cy="2819400"/>
        </a:xfrm>
        <a:prstGeom prst="round2DiagRect">
          <a:avLst>
            <a:gd name="adj1" fmla="val 1023"/>
            <a:gd name="adj2" fmla="val 141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358140</xdr:colOff>
      <xdr:row>3</xdr:row>
      <xdr:rowOff>152400</xdr:rowOff>
    </xdr:from>
    <xdr:to>
      <xdr:col>8</xdr:col>
      <xdr:colOff>441960</xdr:colOff>
      <xdr:row>19</xdr:row>
      <xdr:rowOff>38100</xdr:rowOff>
    </xdr:to>
    <xdr:sp macro="" textlink="">
      <xdr:nvSpPr>
        <xdr:cNvPr id="52" name="Rectangle: Diagonal Corners Rounded 51">
          <a:extLst>
            <a:ext uri="{FF2B5EF4-FFF2-40B4-BE49-F238E27FC236}">
              <a16:creationId xmlns:a16="http://schemas.microsoft.com/office/drawing/2014/main" id="{4A995F80-0E5F-45CF-8246-3A289ACCCE32}"/>
            </a:ext>
          </a:extLst>
        </xdr:cNvPr>
        <xdr:cNvSpPr/>
      </xdr:nvSpPr>
      <xdr:spPr>
        <a:xfrm>
          <a:off x="2796540" y="701040"/>
          <a:ext cx="2522220" cy="2811780"/>
        </a:xfrm>
        <a:prstGeom prst="round2DiagRect">
          <a:avLst>
            <a:gd name="adj1" fmla="val 103"/>
            <a:gd name="adj2" fmla="val 110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426720</xdr:colOff>
          <xdr:row>6</xdr:row>
          <xdr:rowOff>1</xdr:rowOff>
        </xdr:from>
        <xdr:to>
          <xdr:col>7</xdr:col>
          <xdr:colOff>9120</xdr:colOff>
          <xdr:row>10</xdr:row>
          <xdr:rowOff>140730</xdr:rowOff>
        </xdr:to>
        <xdr:pic>
          <xdr:nvPicPr>
            <xdr:cNvPr id="9" name="Picture 8">
              <a:extLst>
                <a:ext uri="{FF2B5EF4-FFF2-40B4-BE49-F238E27FC236}">
                  <a16:creationId xmlns:a16="http://schemas.microsoft.com/office/drawing/2014/main" id="{8D1446C3-14CE-3F14-2BE7-1EFA946934DA}"/>
                </a:ext>
              </a:extLst>
            </xdr:cNvPr>
            <xdr:cNvPicPr>
              <a:picLocks noChangeAspect="1" noChangeArrowheads="1"/>
              <a:extLst>
                <a:ext uri="{84589F7E-364E-4C9E-8A38-B11213B215E9}">
                  <a14:cameraTool cellRange="'Waffle chart'!$F$24:$O$33" spid="_x0000_s2299"/>
                </a:ext>
              </a:extLst>
            </xdr:cNvPicPr>
          </xdr:nvPicPr>
          <xdr:blipFill>
            <a:blip xmlns:r="http://schemas.openxmlformats.org/officeDocument/2006/relationships" r:embed="rId4"/>
            <a:srcRect/>
            <a:stretch>
              <a:fillRect/>
            </a:stretch>
          </xdr:blipFill>
          <xdr:spPr bwMode="auto">
            <a:xfrm>
              <a:off x="2865120" y="1097281"/>
              <a:ext cx="1411200" cy="8722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426720</xdr:colOff>
          <xdr:row>12</xdr:row>
          <xdr:rowOff>106680</xdr:rowOff>
        </xdr:from>
        <xdr:to>
          <xdr:col>7</xdr:col>
          <xdr:colOff>7620</xdr:colOff>
          <xdr:row>17</xdr:row>
          <xdr:rowOff>152424</xdr:rowOff>
        </xdr:to>
        <xdr:pic>
          <xdr:nvPicPr>
            <xdr:cNvPr id="11" name="Picture 10">
              <a:extLst>
                <a:ext uri="{FF2B5EF4-FFF2-40B4-BE49-F238E27FC236}">
                  <a16:creationId xmlns:a16="http://schemas.microsoft.com/office/drawing/2014/main" id="{0D134025-46D2-BF52-8D42-198E6BCE4534}"/>
                </a:ext>
              </a:extLst>
            </xdr:cNvPr>
            <xdr:cNvPicPr>
              <a:picLocks noChangeAspect="1" noChangeArrowheads="1"/>
              <a:extLst>
                <a:ext uri="{84589F7E-364E-4C9E-8A38-B11213B215E9}">
                  <a14:cameraTool cellRange="'Waffle chart'!$F$6:$O$15" spid="_x0000_s2300"/>
                </a:ext>
              </a:extLst>
            </xdr:cNvPicPr>
          </xdr:nvPicPr>
          <xdr:blipFill>
            <a:blip xmlns:r="http://schemas.openxmlformats.org/officeDocument/2006/relationships" r:embed="rId5"/>
            <a:srcRect/>
            <a:stretch>
              <a:fillRect/>
            </a:stretch>
          </xdr:blipFill>
          <xdr:spPr bwMode="auto">
            <a:xfrm>
              <a:off x="2865120" y="2301240"/>
              <a:ext cx="1409700" cy="96014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373380</xdr:colOff>
      <xdr:row>3</xdr:row>
      <xdr:rowOff>114300</xdr:rowOff>
    </xdr:from>
    <xdr:to>
      <xdr:col>5</xdr:col>
      <xdr:colOff>571500</xdr:colOff>
      <xdr:row>5</xdr:row>
      <xdr:rowOff>38100</xdr:rowOff>
    </xdr:to>
    <xdr:sp macro="" textlink="">
      <xdr:nvSpPr>
        <xdr:cNvPr id="12" name="TextBox 11">
          <a:extLst>
            <a:ext uri="{FF2B5EF4-FFF2-40B4-BE49-F238E27FC236}">
              <a16:creationId xmlns:a16="http://schemas.microsoft.com/office/drawing/2014/main" id="{F200370E-219E-4366-88E2-1C5B3E06DFD8}"/>
            </a:ext>
          </a:extLst>
        </xdr:cNvPr>
        <xdr:cNvSpPr txBox="1"/>
      </xdr:nvSpPr>
      <xdr:spPr>
        <a:xfrm>
          <a:off x="2811780" y="662940"/>
          <a:ext cx="807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Revenue </a:t>
          </a:r>
        </a:p>
      </xdr:txBody>
    </xdr:sp>
    <xdr:clientData/>
  </xdr:twoCellAnchor>
  <xdr:twoCellAnchor>
    <xdr:from>
      <xdr:col>4</xdr:col>
      <xdr:colOff>373380</xdr:colOff>
      <xdr:row>4</xdr:row>
      <xdr:rowOff>83820</xdr:rowOff>
    </xdr:from>
    <xdr:to>
      <xdr:col>6</xdr:col>
      <xdr:colOff>53340</xdr:colOff>
      <xdr:row>6</xdr:row>
      <xdr:rowOff>7620</xdr:rowOff>
    </xdr:to>
    <xdr:sp macro="" textlink="">
      <xdr:nvSpPr>
        <xdr:cNvPr id="13" name="TextBox 12">
          <a:extLst>
            <a:ext uri="{FF2B5EF4-FFF2-40B4-BE49-F238E27FC236}">
              <a16:creationId xmlns:a16="http://schemas.microsoft.com/office/drawing/2014/main" id="{D3C4B77B-1980-4AFC-A369-B0B37A232BF8}"/>
            </a:ext>
          </a:extLst>
        </xdr:cNvPr>
        <xdr:cNvSpPr txBox="1"/>
      </xdr:nvSpPr>
      <xdr:spPr>
        <a:xfrm>
          <a:off x="2811780" y="815340"/>
          <a:ext cx="8991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Generated </a:t>
          </a:r>
        </a:p>
      </xdr:txBody>
    </xdr:sp>
    <xdr:clientData/>
  </xdr:twoCellAnchor>
  <xdr:twoCellAnchor>
    <xdr:from>
      <xdr:col>4</xdr:col>
      <xdr:colOff>373380</xdr:colOff>
      <xdr:row>10</xdr:row>
      <xdr:rowOff>99060</xdr:rowOff>
    </xdr:from>
    <xdr:to>
      <xdr:col>5</xdr:col>
      <xdr:colOff>571500</xdr:colOff>
      <xdr:row>12</xdr:row>
      <xdr:rowOff>22860</xdr:rowOff>
    </xdr:to>
    <xdr:sp macro="" textlink="">
      <xdr:nvSpPr>
        <xdr:cNvPr id="14" name="TextBox 13">
          <a:extLst>
            <a:ext uri="{FF2B5EF4-FFF2-40B4-BE49-F238E27FC236}">
              <a16:creationId xmlns:a16="http://schemas.microsoft.com/office/drawing/2014/main" id="{F35A78F4-1270-402D-A98C-8068E05F6DA4}"/>
            </a:ext>
          </a:extLst>
        </xdr:cNvPr>
        <xdr:cNvSpPr txBox="1"/>
      </xdr:nvSpPr>
      <xdr:spPr>
        <a:xfrm>
          <a:off x="2811780" y="1927860"/>
          <a:ext cx="807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Revenue </a:t>
          </a:r>
        </a:p>
      </xdr:txBody>
    </xdr:sp>
    <xdr:clientData/>
  </xdr:twoCellAnchor>
  <xdr:twoCellAnchor>
    <xdr:from>
      <xdr:col>4</xdr:col>
      <xdr:colOff>373380</xdr:colOff>
      <xdr:row>11</xdr:row>
      <xdr:rowOff>68580</xdr:rowOff>
    </xdr:from>
    <xdr:to>
      <xdr:col>6</xdr:col>
      <xdr:colOff>53340</xdr:colOff>
      <xdr:row>12</xdr:row>
      <xdr:rowOff>175260</xdr:rowOff>
    </xdr:to>
    <xdr:sp macro="" textlink="">
      <xdr:nvSpPr>
        <xdr:cNvPr id="15" name="TextBox 14">
          <a:extLst>
            <a:ext uri="{FF2B5EF4-FFF2-40B4-BE49-F238E27FC236}">
              <a16:creationId xmlns:a16="http://schemas.microsoft.com/office/drawing/2014/main" id="{7787A14F-CAB9-46EC-AC70-B540650BEE3B}"/>
            </a:ext>
          </a:extLst>
        </xdr:cNvPr>
        <xdr:cNvSpPr txBox="1"/>
      </xdr:nvSpPr>
      <xdr:spPr>
        <a:xfrm>
          <a:off x="2811780" y="2080260"/>
          <a:ext cx="8991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Generated </a:t>
          </a:r>
        </a:p>
      </xdr:txBody>
    </xdr:sp>
    <xdr:clientData/>
  </xdr:twoCellAnchor>
  <xdr:twoCellAnchor>
    <xdr:from>
      <xdr:col>6</xdr:col>
      <xdr:colOff>571500</xdr:colOff>
      <xdr:row>5</xdr:row>
      <xdr:rowOff>83820</xdr:rowOff>
    </xdr:from>
    <xdr:to>
      <xdr:col>8</xdr:col>
      <xdr:colOff>350520</xdr:colOff>
      <xdr:row>7</xdr:row>
      <xdr:rowOff>7620</xdr:rowOff>
    </xdr:to>
    <xdr:sp macro="" textlink="">
      <xdr:nvSpPr>
        <xdr:cNvPr id="16" name="TextBox 15">
          <a:extLst>
            <a:ext uri="{FF2B5EF4-FFF2-40B4-BE49-F238E27FC236}">
              <a16:creationId xmlns:a16="http://schemas.microsoft.com/office/drawing/2014/main" id="{A05E9216-3F53-41C6-818E-E745EB3320F6}"/>
            </a:ext>
          </a:extLst>
        </xdr:cNvPr>
        <xdr:cNvSpPr txBox="1"/>
      </xdr:nvSpPr>
      <xdr:spPr>
        <a:xfrm>
          <a:off x="4229100" y="998220"/>
          <a:ext cx="9982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Revenue </a:t>
          </a:r>
        </a:p>
      </xdr:txBody>
    </xdr:sp>
    <xdr:clientData/>
  </xdr:twoCellAnchor>
  <xdr:twoCellAnchor>
    <xdr:from>
      <xdr:col>6</xdr:col>
      <xdr:colOff>571500</xdr:colOff>
      <xdr:row>6</xdr:row>
      <xdr:rowOff>68580</xdr:rowOff>
    </xdr:from>
    <xdr:to>
      <xdr:col>8</xdr:col>
      <xdr:colOff>358140</xdr:colOff>
      <xdr:row>7</xdr:row>
      <xdr:rowOff>175260</xdr:rowOff>
    </xdr:to>
    <xdr:sp macro="" textlink="">
      <xdr:nvSpPr>
        <xdr:cNvPr id="17" name="TextBox 16">
          <a:extLst>
            <a:ext uri="{FF2B5EF4-FFF2-40B4-BE49-F238E27FC236}">
              <a16:creationId xmlns:a16="http://schemas.microsoft.com/office/drawing/2014/main" id="{64F9E4E2-47A3-4053-BADC-B7DEF9EDCB2F}"/>
            </a:ext>
          </a:extLst>
        </xdr:cNvPr>
        <xdr:cNvSpPr txBox="1"/>
      </xdr:nvSpPr>
      <xdr:spPr>
        <a:xfrm>
          <a:off x="4229100" y="1165860"/>
          <a:ext cx="10058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Generated in</a:t>
          </a:r>
        </a:p>
      </xdr:txBody>
    </xdr:sp>
    <xdr:clientData/>
  </xdr:twoCellAnchor>
  <xdr:twoCellAnchor>
    <xdr:from>
      <xdr:col>6</xdr:col>
      <xdr:colOff>571500</xdr:colOff>
      <xdr:row>7</xdr:row>
      <xdr:rowOff>106680</xdr:rowOff>
    </xdr:from>
    <xdr:to>
      <xdr:col>8</xdr:col>
      <xdr:colOff>403860</xdr:colOff>
      <xdr:row>9</xdr:row>
      <xdr:rowOff>30480</xdr:rowOff>
    </xdr:to>
    <xdr:sp macro="" textlink="">
      <xdr:nvSpPr>
        <xdr:cNvPr id="18" name="TextBox 17">
          <a:extLst>
            <a:ext uri="{FF2B5EF4-FFF2-40B4-BE49-F238E27FC236}">
              <a16:creationId xmlns:a16="http://schemas.microsoft.com/office/drawing/2014/main" id="{5C105516-6568-4384-857F-320A91DA389C}"/>
            </a:ext>
          </a:extLst>
        </xdr:cNvPr>
        <xdr:cNvSpPr txBox="1"/>
      </xdr:nvSpPr>
      <xdr:spPr>
        <a:xfrm>
          <a:off x="4229100" y="1386840"/>
          <a:ext cx="10515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strike="noStrike" baseline="0">
              <a:solidFill>
                <a:srgbClr val="00B0F0"/>
              </a:solidFill>
            </a:rPr>
            <a:t>Weekends</a:t>
          </a:r>
        </a:p>
      </xdr:txBody>
    </xdr:sp>
    <xdr:clientData/>
  </xdr:twoCellAnchor>
  <xdr:twoCellAnchor>
    <xdr:from>
      <xdr:col>6</xdr:col>
      <xdr:colOff>571500</xdr:colOff>
      <xdr:row>12</xdr:row>
      <xdr:rowOff>15240</xdr:rowOff>
    </xdr:from>
    <xdr:to>
      <xdr:col>8</xdr:col>
      <xdr:colOff>350520</xdr:colOff>
      <xdr:row>13</xdr:row>
      <xdr:rowOff>121920</xdr:rowOff>
    </xdr:to>
    <xdr:sp macro="" textlink="">
      <xdr:nvSpPr>
        <xdr:cNvPr id="19" name="TextBox 18">
          <a:extLst>
            <a:ext uri="{FF2B5EF4-FFF2-40B4-BE49-F238E27FC236}">
              <a16:creationId xmlns:a16="http://schemas.microsoft.com/office/drawing/2014/main" id="{EFD65B15-A4A5-4CBA-A7FA-2514F500BAB2}"/>
            </a:ext>
          </a:extLst>
        </xdr:cNvPr>
        <xdr:cNvSpPr txBox="1"/>
      </xdr:nvSpPr>
      <xdr:spPr>
        <a:xfrm>
          <a:off x="4229100" y="2209800"/>
          <a:ext cx="9982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Revenue </a:t>
          </a:r>
        </a:p>
      </xdr:txBody>
    </xdr:sp>
    <xdr:clientData/>
  </xdr:twoCellAnchor>
  <xdr:twoCellAnchor>
    <xdr:from>
      <xdr:col>6</xdr:col>
      <xdr:colOff>571500</xdr:colOff>
      <xdr:row>13</xdr:row>
      <xdr:rowOff>0</xdr:rowOff>
    </xdr:from>
    <xdr:to>
      <xdr:col>8</xdr:col>
      <xdr:colOff>358140</xdr:colOff>
      <xdr:row>14</xdr:row>
      <xdr:rowOff>106680</xdr:rowOff>
    </xdr:to>
    <xdr:sp macro="" textlink="">
      <xdr:nvSpPr>
        <xdr:cNvPr id="20" name="TextBox 19">
          <a:extLst>
            <a:ext uri="{FF2B5EF4-FFF2-40B4-BE49-F238E27FC236}">
              <a16:creationId xmlns:a16="http://schemas.microsoft.com/office/drawing/2014/main" id="{BD48B255-3B7A-4C0B-BEE4-E12266583AB6}"/>
            </a:ext>
          </a:extLst>
        </xdr:cNvPr>
        <xdr:cNvSpPr txBox="1"/>
      </xdr:nvSpPr>
      <xdr:spPr>
        <a:xfrm>
          <a:off x="4229100" y="2377440"/>
          <a:ext cx="10058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strike="noStrike" baseline="0"/>
            <a:t>Generated in</a:t>
          </a:r>
        </a:p>
      </xdr:txBody>
    </xdr:sp>
    <xdr:clientData/>
  </xdr:twoCellAnchor>
  <xdr:twoCellAnchor>
    <xdr:from>
      <xdr:col>6</xdr:col>
      <xdr:colOff>571500</xdr:colOff>
      <xdr:row>14</xdr:row>
      <xdr:rowOff>38100</xdr:rowOff>
    </xdr:from>
    <xdr:to>
      <xdr:col>8</xdr:col>
      <xdr:colOff>403860</xdr:colOff>
      <xdr:row>15</xdr:row>
      <xdr:rowOff>144780</xdr:rowOff>
    </xdr:to>
    <xdr:sp macro="" textlink="">
      <xdr:nvSpPr>
        <xdr:cNvPr id="21" name="TextBox 20">
          <a:extLst>
            <a:ext uri="{FF2B5EF4-FFF2-40B4-BE49-F238E27FC236}">
              <a16:creationId xmlns:a16="http://schemas.microsoft.com/office/drawing/2014/main" id="{5BBC174C-B884-4876-8F51-5C680D5FB90D}"/>
            </a:ext>
          </a:extLst>
        </xdr:cNvPr>
        <xdr:cNvSpPr txBox="1"/>
      </xdr:nvSpPr>
      <xdr:spPr>
        <a:xfrm>
          <a:off x="4229100" y="2598420"/>
          <a:ext cx="10515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strike="noStrike" baseline="0">
              <a:solidFill>
                <a:schemeClr val="tx1">
                  <a:lumMod val="65000"/>
                  <a:lumOff val="35000"/>
                </a:schemeClr>
              </a:solidFill>
            </a:rPr>
            <a:t>Weekdays</a:t>
          </a:r>
        </a:p>
      </xdr:txBody>
    </xdr:sp>
    <xdr:clientData/>
  </xdr:twoCellAnchor>
  <xdr:twoCellAnchor>
    <xdr:from>
      <xdr:col>9</xdr:col>
      <xdr:colOff>137160</xdr:colOff>
      <xdr:row>5</xdr:row>
      <xdr:rowOff>106680</xdr:rowOff>
    </xdr:from>
    <xdr:to>
      <xdr:col>11</xdr:col>
      <xdr:colOff>396240</xdr:colOff>
      <xdr:row>7</xdr:row>
      <xdr:rowOff>91440</xdr:rowOff>
    </xdr:to>
    <xdr:sp macro="" textlink="'Analysis 02'!$T$3">
      <xdr:nvSpPr>
        <xdr:cNvPr id="22" name="TextBox 21">
          <a:extLst>
            <a:ext uri="{FF2B5EF4-FFF2-40B4-BE49-F238E27FC236}">
              <a16:creationId xmlns:a16="http://schemas.microsoft.com/office/drawing/2014/main" id="{0BE81C60-F14F-4AF8-B6F2-5CE838FF9EAB}"/>
            </a:ext>
          </a:extLst>
        </xdr:cNvPr>
        <xdr:cNvSpPr txBox="1"/>
      </xdr:nvSpPr>
      <xdr:spPr>
        <a:xfrm>
          <a:off x="5623560" y="1021080"/>
          <a:ext cx="1478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602E15-4B17-4334-B874-673E84810D13}" type="TxLink">
            <a:rPr lang="en-US" sz="1400" b="1" i="0" u="none" strike="noStrike">
              <a:solidFill>
                <a:srgbClr val="00B0F0"/>
              </a:solidFill>
              <a:latin typeface="Aptos Narrow"/>
            </a:rPr>
            <a:pPr algn="ctr"/>
            <a:t>$5 M</a:t>
          </a:fld>
          <a:endParaRPr lang="en-IN" sz="1400" b="1">
            <a:solidFill>
              <a:srgbClr val="00B0F0"/>
            </a:solidFill>
          </a:endParaRPr>
        </a:p>
      </xdr:txBody>
    </xdr:sp>
    <xdr:clientData/>
  </xdr:twoCellAnchor>
  <xdr:twoCellAnchor>
    <xdr:from>
      <xdr:col>6</xdr:col>
      <xdr:colOff>472440</xdr:colOff>
      <xdr:row>8</xdr:row>
      <xdr:rowOff>152400</xdr:rowOff>
    </xdr:from>
    <xdr:to>
      <xdr:col>8</xdr:col>
      <xdr:colOff>396240</xdr:colOff>
      <xdr:row>10</xdr:row>
      <xdr:rowOff>137160</xdr:rowOff>
    </xdr:to>
    <xdr:sp macro="" textlink="'Waffle chart'!C4">
      <xdr:nvSpPr>
        <xdr:cNvPr id="40" name="TextBox 39">
          <a:extLst>
            <a:ext uri="{FF2B5EF4-FFF2-40B4-BE49-F238E27FC236}">
              <a16:creationId xmlns:a16="http://schemas.microsoft.com/office/drawing/2014/main" id="{BFA95FD0-8D28-4D17-8458-3F708361AFFF}"/>
            </a:ext>
          </a:extLst>
        </xdr:cNvPr>
        <xdr:cNvSpPr txBox="1"/>
      </xdr:nvSpPr>
      <xdr:spPr>
        <a:xfrm>
          <a:off x="4130040" y="1615440"/>
          <a:ext cx="11430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1941DE-5E1F-4BBC-A567-CBC3069FA320}" type="TxLink">
            <a:rPr lang="en-US" sz="1600" b="1" i="0" u="none" strike="noStrike">
              <a:solidFill>
                <a:srgbClr val="00B0F0"/>
              </a:solidFill>
              <a:latin typeface="Aptos Narrow"/>
              <a:ea typeface="+mn-ea"/>
              <a:cs typeface="+mn-cs"/>
            </a:rPr>
            <a:pPr marL="0" indent="0" algn="ctr"/>
            <a:t>28.54%</a:t>
          </a:fld>
          <a:endParaRPr lang="en-IN" sz="1600" b="1" i="0" u="none" strike="noStrike">
            <a:solidFill>
              <a:srgbClr val="00B0F0"/>
            </a:solidFill>
            <a:latin typeface="Aptos Narrow"/>
            <a:ea typeface="+mn-ea"/>
            <a:cs typeface="+mn-cs"/>
          </a:endParaRPr>
        </a:p>
      </xdr:txBody>
    </xdr:sp>
    <xdr:clientData/>
  </xdr:twoCellAnchor>
  <xdr:twoCellAnchor>
    <xdr:from>
      <xdr:col>6</xdr:col>
      <xdr:colOff>403860</xdr:colOff>
      <xdr:row>15</xdr:row>
      <xdr:rowOff>83820</xdr:rowOff>
    </xdr:from>
    <xdr:to>
      <xdr:col>8</xdr:col>
      <xdr:colOff>426720</xdr:colOff>
      <xdr:row>17</xdr:row>
      <xdr:rowOff>68580</xdr:rowOff>
    </xdr:to>
    <xdr:sp macro="" textlink="'Waffle chart'!C3">
      <xdr:nvSpPr>
        <xdr:cNvPr id="24" name="TextBox 23">
          <a:extLst>
            <a:ext uri="{FF2B5EF4-FFF2-40B4-BE49-F238E27FC236}">
              <a16:creationId xmlns:a16="http://schemas.microsoft.com/office/drawing/2014/main" id="{16A2BFAA-2C7A-492A-BA75-3EA7C4A2BEBD}"/>
            </a:ext>
          </a:extLst>
        </xdr:cNvPr>
        <xdr:cNvSpPr txBox="1"/>
      </xdr:nvSpPr>
      <xdr:spPr>
        <a:xfrm>
          <a:off x="4061460" y="2827020"/>
          <a:ext cx="1242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F36128-5B2B-402A-9DA5-96E14F64A0E1}" type="TxLink">
            <a:rPr lang="en-US" sz="1600" b="1" i="0" u="none" strike="noStrike">
              <a:solidFill>
                <a:schemeClr val="tx1">
                  <a:lumMod val="65000"/>
                  <a:lumOff val="35000"/>
                </a:schemeClr>
              </a:solidFill>
              <a:latin typeface="Aptos Narrow"/>
              <a:ea typeface="+mn-ea"/>
              <a:cs typeface="+mn-cs"/>
            </a:rPr>
            <a:pPr marL="0" indent="0" algn="ctr"/>
            <a:t>71.46%</a:t>
          </a:fld>
          <a:endParaRPr lang="en-IN" sz="1600" b="1" i="0" u="none" strike="noStrike">
            <a:solidFill>
              <a:schemeClr val="tx1">
                <a:lumMod val="65000"/>
                <a:lumOff val="35000"/>
              </a:schemeClr>
            </a:solidFill>
            <a:latin typeface="Aptos Narrow"/>
            <a:ea typeface="+mn-ea"/>
            <a:cs typeface="+mn-cs"/>
          </a:endParaRPr>
        </a:p>
      </xdr:txBody>
    </xdr:sp>
    <xdr:clientData/>
  </xdr:twoCellAnchor>
  <xdr:twoCellAnchor>
    <xdr:from>
      <xdr:col>0</xdr:col>
      <xdr:colOff>45720</xdr:colOff>
      <xdr:row>8</xdr:row>
      <xdr:rowOff>76200</xdr:rowOff>
    </xdr:from>
    <xdr:to>
      <xdr:col>4</xdr:col>
      <xdr:colOff>388620</xdr:colOff>
      <xdr:row>15</xdr:row>
      <xdr:rowOff>99060</xdr:rowOff>
    </xdr:to>
    <xdr:graphicFrame macro="">
      <xdr:nvGraphicFramePr>
        <xdr:cNvPr id="4" name="Chart 3">
          <a:extLst>
            <a:ext uri="{FF2B5EF4-FFF2-40B4-BE49-F238E27FC236}">
              <a16:creationId xmlns:a16="http://schemas.microsoft.com/office/drawing/2014/main" id="{44E2ED39-211A-47B4-8D58-3A44B7B6C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182880</xdr:colOff>
      <xdr:row>3</xdr:row>
      <xdr:rowOff>129540</xdr:rowOff>
    </xdr:from>
    <xdr:to>
      <xdr:col>3</xdr:col>
      <xdr:colOff>472440</xdr:colOff>
      <xdr:row>6</xdr:row>
      <xdr:rowOff>175260</xdr:rowOff>
    </xdr:to>
    <xdr:sp macro="" textlink="">
      <xdr:nvSpPr>
        <xdr:cNvPr id="10" name="TextBox 9">
          <a:extLst>
            <a:ext uri="{FF2B5EF4-FFF2-40B4-BE49-F238E27FC236}">
              <a16:creationId xmlns:a16="http://schemas.microsoft.com/office/drawing/2014/main" id="{615FD5D2-BA4D-4DE0-9D82-118C1DCBDBFB}"/>
            </a:ext>
          </a:extLst>
        </xdr:cNvPr>
        <xdr:cNvSpPr txBox="1"/>
      </xdr:nvSpPr>
      <xdr:spPr>
        <a:xfrm>
          <a:off x="182880" y="678180"/>
          <a:ext cx="21183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Revenue by</a:t>
          </a:r>
          <a:r>
            <a:rPr lang="en-IN" sz="1400" b="0" baseline="0"/>
            <a:t> Quarter with percentage change</a:t>
          </a:r>
          <a:endParaRPr lang="en-IN" sz="1400" b="0"/>
        </a:p>
      </xdr:txBody>
    </xdr:sp>
    <xdr:clientData/>
  </xdr:twoCellAnchor>
  <xdr:twoCellAnchor>
    <xdr:from>
      <xdr:col>0</xdr:col>
      <xdr:colOff>297180</xdr:colOff>
      <xdr:row>15</xdr:row>
      <xdr:rowOff>140970</xdr:rowOff>
    </xdr:from>
    <xdr:to>
      <xdr:col>0</xdr:col>
      <xdr:colOff>426720</xdr:colOff>
      <xdr:row>16</xdr:row>
      <xdr:rowOff>87630</xdr:rowOff>
    </xdr:to>
    <xdr:sp macro="" textlink="">
      <xdr:nvSpPr>
        <xdr:cNvPr id="26" name="Oval 25">
          <a:extLst>
            <a:ext uri="{FF2B5EF4-FFF2-40B4-BE49-F238E27FC236}">
              <a16:creationId xmlns:a16="http://schemas.microsoft.com/office/drawing/2014/main" id="{E0B56211-BE14-3C35-D213-8221EE504578}"/>
            </a:ext>
          </a:extLst>
        </xdr:cNvPr>
        <xdr:cNvSpPr/>
      </xdr:nvSpPr>
      <xdr:spPr>
        <a:xfrm>
          <a:off x="297180" y="2884170"/>
          <a:ext cx="129540" cy="12954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297180</xdr:colOff>
      <xdr:row>17</xdr:row>
      <xdr:rowOff>49530</xdr:rowOff>
    </xdr:from>
    <xdr:to>
      <xdr:col>0</xdr:col>
      <xdr:colOff>426720</xdr:colOff>
      <xdr:row>17</xdr:row>
      <xdr:rowOff>179070</xdr:rowOff>
    </xdr:to>
    <xdr:sp macro="" textlink="">
      <xdr:nvSpPr>
        <xdr:cNvPr id="30" name="Oval 29">
          <a:extLst>
            <a:ext uri="{FF2B5EF4-FFF2-40B4-BE49-F238E27FC236}">
              <a16:creationId xmlns:a16="http://schemas.microsoft.com/office/drawing/2014/main" id="{D1CBDF11-826A-4518-8151-B909A2D8EF8B}"/>
            </a:ext>
          </a:extLst>
        </xdr:cNvPr>
        <xdr:cNvSpPr/>
      </xdr:nvSpPr>
      <xdr:spPr>
        <a:xfrm>
          <a:off x="297180" y="3158490"/>
          <a:ext cx="129540" cy="129540"/>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388620</xdr:colOff>
      <xdr:row>15</xdr:row>
      <xdr:rowOff>38100</xdr:rowOff>
    </xdr:from>
    <xdr:to>
      <xdr:col>2</xdr:col>
      <xdr:colOff>266700</xdr:colOff>
      <xdr:row>17</xdr:row>
      <xdr:rowOff>7620</xdr:rowOff>
    </xdr:to>
    <xdr:sp macro="" textlink="">
      <xdr:nvSpPr>
        <xdr:cNvPr id="33" name="TextBox 32">
          <a:extLst>
            <a:ext uri="{FF2B5EF4-FFF2-40B4-BE49-F238E27FC236}">
              <a16:creationId xmlns:a16="http://schemas.microsoft.com/office/drawing/2014/main" id="{95F58086-BD2B-46C8-9D2E-5FC7198484E3}"/>
            </a:ext>
          </a:extLst>
        </xdr:cNvPr>
        <xdr:cNvSpPr txBox="1"/>
      </xdr:nvSpPr>
      <xdr:spPr>
        <a:xfrm>
          <a:off x="388620" y="2781300"/>
          <a:ext cx="1097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Above</a:t>
          </a:r>
          <a:r>
            <a:rPr lang="en-IN" sz="1100" b="0" baseline="0"/>
            <a:t> Average</a:t>
          </a:r>
          <a:endParaRPr lang="en-IN" sz="1100" b="0"/>
        </a:p>
      </xdr:txBody>
    </xdr:sp>
    <xdr:clientData/>
  </xdr:twoCellAnchor>
  <xdr:twoCellAnchor>
    <xdr:from>
      <xdr:col>0</xdr:col>
      <xdr:colOff>388620</xdr:colOff>
      <xdr:row>16</xdr:row>
      <xdr:rowOff>129540</xdr:rowOff>
    </xdr:from>
    <xdr:to>
      <xdr:col>2</xdr:col>
      <xdr:colOff>266700</xdr:colOff>
      <xdr:row>18</xdr:row>
      <xdr:rowOff>99060</xdr:rowOff>
    </xdr:to>
    <xdr:sp macro="" textlink="">
      <xdr:nvSpPr>
        <xdr:cNvPr id="34" name="TextBox 33">
          <a:extLst>
            <a:ext uri="{FF2B5EF4-FFF2-40B4-BE49-F238E27FC236}">
              <a16:creationId xmlns:a16="http://schemas.microsoft.com/office/drawing/2014/main" id="{5E59A319-30F1-42FD-A311-52748246B50D}"/>
            </a:ext>
          </a:extLst>
        </xdr:cNvPr>
        <xdr:cNvSpPr txBox="1"/>
      </xdr:nvSpPr>
      <xdr:spPr>
        <a:xfrm>
          <a:off x="388620" y="3055620"/>
          <a:ext cx="1097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Below</a:t>
          </a:r>
          <a:r>
            <a:rPr lang="en-IN" sz="1100" b="0" baseline="0"/>
            <a:t> Average</a:t>
          </a:r>
          <a:endParaRPr lang="en-IN" sz="1100" b="0"/>
        </a:p>
      </xdr:txBody>
    </xdr:sp>
    <xdr:clientData/>
  </xdr:twoCellAnchor>
  <xdr:twoCellAnchor>
    <xdr:from>
      <xdr:col>3</xdr:col>
      <xdr:colOff>160020</xdr:colOff>
      <xdr:row>17</xdr:row>
      <xdr:rowOff>83820</xdr:rowOff>
    </xdr:from>
    <xdr:to>
      <xdr:col>4</xdr:col>
      <xdr:colOff>182880</xdr:colOff>
      <xdr:row>17</xdr:row>
      <xdr:rowOff>83820</xdr:rowOff>
    </xdr:to>
    <xdr:cxnSp macro="">
      <xdr:nvCxnSpPr>
        <xdr:cNvPr id="42" name="Straight Connector 41">
          <a:extLst>
            <a:ext uri="{FF2B5EF4-FFF2-40B4-BE49-F238E27FC236}">
              <a16:creationId xmlns:a16="http://schemas.microsoft.com/office/drawing/2014/main" id="{D46CB3E6-425B-CA52-6591-067E9A020882}"/>
            </a:ext>
          </a:extLst>
        </xdr:cNvPr>
        <xdr:cNvCxnSpPr/>
      </xdr:nvCxnSpPr>
      <xdr:spPr>
        <a:xfrm>
          <a:off x="1988820" y="3192780"/>
          <a:ext cx="632460" cy="0"/>
        </a:xfrm>
        <a:prstGeom prst="line">
          <a:avLst/>
        </a:prstGeom>
        <a:ln>
          <a:solidFill>
            <a:schemeClr val="bg1">
              <a:lumMod val="75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525780</xdr:colOff>
      <xdr:row>15</xdr:row>
      <xdr:rowOff>152400</xdr:rowOff>
    </xdr:from>
    <xdr:to>
      <xdr:col>4</xdr:col>
      <xdr:colOff>403860</xdr:colOff>
      <xdr:row>17</xdr:row>
      <xdr:rowOff>38100</xdr:rowOff>
    </xdr:to>
    <xdr:sp macro="" textlink="">
      <xdr:nvSpPr>
        <xdr:cNvPr id="47" name="TextBox 46">
          <a:extLst>
            <a:ext uri="{FF2B5EF4-FFF2-40B4-BE49-F238E27FC236}">
              <a16:creationId xmlns:a16="http://schemas.microsoft.com/office/drawing/2014/main" id="{EF45DF3C-4043-4E8A-8866-EEE20AB63374}"/>
            </a:ext>
          </a:extLst>
        </xdr:cNvPr>
        <xdr:cNvSpPr txBox="1"/>
      </xdr:nvSpPr>
      <xdr:spPr>
        <a:xfrm>
          <a:off x="1744980" y="289560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baseline="0"/>
            <a:t> Average Line</a:t>
          </a:r>
          <a:endParaRPr lang="en-IN" sz="1100" b="0"/>
        </a:p>
      </xdr:txBody>
    </xdr:sp>
    <xdr:clientData/>
  </xdr:twoCellAnchor>
  <xdr:twoCellAnchor>
    <xdr:from>
      <xdr:col>0</xdr:col>
      <xdr:colOff>137160</xdr:colOff>
      <xdr:row>19</xdr:row>
      <xdr:rowOff>106681</xdr:rowOff>
    </xdr:from>
    <xdr:to>
      <xdr:col>8</xdr:col>
      <xdr:colOff>434340</xdr:colOff>
      <xdr:row>31</xdr:row>
      <xdr:rowOff>43296</xdr:rowOff>
    </xdr:to>
    <xdr:sp macro="" textlink="">
      <xdr:nvSpPr>
        <xdr:cNvPr id="35" name="Rectangle: Diagonal Corners Rounded 34">
          <a:extLst>
            <a:ext uri="{FF2B5EF4-FFF2-40B4-BE49-F238E27FC236}">
              <a16:creationId xmlns:a16="http://schemas.microsoft.com/office/drawing/2014/main" id="{F7BFC088-112C-4A96-A752-99A83FA3973D}"/>
            </a:ext>
          </a:extLst>
        </xdr:cNvPr>
        <xdr:cNvSpPr>
          <a:spLocks noChangeAspect="1"/>
        </xdr:cNvSpPr>
      </xdr:nvSpPr>
      <xdr:spPr>
        <a:xfrm>
          <a:off x="137160" y="3561658"/>
          <a:ext cx="5146271" cy="2118706"/>
        </a:xfrm>
        <a:prstGeom prst="round2Diag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351559</xdr:colOff>
      <xdr:row>22</xdr:row>
      <xdr:rowOff>71004</xdr:rowOff>
    </xdr:from>
    <xdr:to>
      <xdr:col>8</xdr:col>
      <xdr:colOff>46759</xdr:colOff>
      <xdr:row>30</xdr:row>
      <xdr:rowOff>78624</xdr:rowOff>
    </xdr:to>
    <xdr:graphicFrame macro="">
      <xdr:nvGraphicFramePr>
        <xdr:cNvPr id="46" name="Chart 45">
          <a:extLst>
            <a:ext uri="{FF2B5EF4-FFF2-40B4-BE49-F238E27FC236}">
              <a16:creationId xmlns:a16="http://schemas.microsoft.com/office/drawing/2014/main" id="{4877C864-3617-4541-AF2C-9C88B25ED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312420</xdr:colOff>
      <xdr:row>19</xdr:row>
      <xdr:rowOff>76200</xdr:rowOff>
    </xdr:from>
    <xdr:to>
      <xdr:col>6</xdr:col>
      <xdr:colOff>510540</xdr:colOff>
      <xdr:row>21</xdr:row>
      <xdr:rowOff>45720</xdr:rowOff>
    </xdr:to>
    <xdr:sp macro="" textlink="">
      <xdr:nvSpPr>
        <xdr:cNvPr id="48" name="TextBox 47">
          <a:extLst>
            <a:ext uri="{FF2B5EF4-FFF2-40B4-BE49-F238E27FC236}">
              <a16:creationId xmlns:a16="http://schemas.microsoft.com/office/drawing/2014/main" id="{45CA0875-4C1C-4BA9-9A4D-A3842A4FEF2D}"/>
            </a:ext>
          </a:extLst>
        </xdr:cNvPr>
        <xdr:cNvSpPr txBox="1"/>
      </xdr:nvSpPr>
      <xdr:spPr>
        <a:xfrm>
          <a:off x="312420" y="3550920"/>
          <a:ext cx="38557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Revenue by</a:t>
          </a:r>
          <a:r>
            <a:rPr lang="en-IN" sz="1400" b="0" baseline="0"/>
            <a:t> Weekday with percentage change</a:t>
          </a:r>
          <a:endParaRPr lang="en-IN" sz="1400" b="0"/>
        </a:p>
      </xdr:txBody>
    </xdr:sp>
    <xdr:clientData/>
  </xdr:twoCellAnchor>
  <xdr:twoCellAnchor>
    <xdr:from>
      <xdr:col>0</xdr:col>
      <xdr:colOff>175260</xdr:colOff>
      <xdr:row>5</xdr:row>
      <xdr:rowOff>175260</xdr:rowOff>
    </xdr:from>
    <xdr:to>
      <xdr:col>3</xdr:col>
      <xdr:colOff>464820</xdr:colOff>
      <xdr:row>9</xdr:row>
      <xdr:rowOff>38100</xdr:rowOff>
    </xdr:to>
    <xdr:sp macro="" textlink="'Analysis 02'!AF17">
      <xdr:nvSpPr>
        <xdr:cNvPr id="49" name="TextBox 48">
          <a:extLst>
            <a:ext uri="{FF2B5EF4-FFF2-40B4-BE49-F238E27FC236}">
              <a16:creationId xmlns:a16="http://schemas.microsoft.com/office/drawing/2014/main" id="{F5527B45-5B19-45B6-BF5B-B14AD74AB2BD}"/>
            </a:ext>
          </a:extLst>
        </xdr:cNvPr>
        <xdr:cNvSpPr txBox="1"/>
      </xdr:nvSpPr>
      <xdr:spPr>
        <a:xfrm>
          <a:off x="175260" y="1089660"/>
          <a:ext cx="21183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407913-7B46-4BF4-AEC3-31E8958115B7}" type="TxLink">
            <a:rPr lang="en-US" sz="1200" b="0" i="0" u="none" strike="noStrike">
              <a:solidFill>
                <a:schemeClr val="bg1">
                  <a:lumMod val="50000"/>
                </a:schemeClr>
              </a:solidFill>
              <a:latin typeface="Aptos Narrow"/>
            </a:rPr>
            <a:pPr/>
            <a:t>The line in the chart represents $12,52,128 Average revenue</a:t>
          </a:fld>
          <a:endParaRPr lang="en-IN" sz="1200" b="0">
            <a:solidFill>
              <a:schemeClr val="bg1">
                <a:lumMod val="50000"/>
              </a:schemeClr>
            </a:solidFill>
          </a:endParaRPr>
        </a:p>
      </xdr:txBody>
    </xdr:sp>
    <xdr:clientData/>
  </xdr:twoCellAnchor>
  <xdr:twoCellAnchor>
    <xdr:from>
      <xdr:col>0</xdr:col>
      <xdr:colOff>312420</xdr:colOff>
      <xdr:row>20</xdr:row>
      <xdr:rowOff>91440</xdr:rowOff>
    </xdr:from>
    <xdr:to>
      <xdr:col>5</xdr:col>
      <xdr:colOff>396240</xdr:colOff>
      <xdr:row>23</xdr:row>
      <xdr:rowOff>137160</xdr:rowOff>
    </xdr:to>
    <xdr:sp macro="" textlink="'Analysis 02'!AQ23">
      <xdr:nvSpPr>
        <xdr:cNvPr id="25" name="TextBox 24">
          <a:extLst>
            <a:ext uri="{FF2B5EF4-FFF2-40B4-BE49-F238E27FC236}">
              <a16:creationId xmlns:a16="http://schemas.microsoft.com/office/drawing/2014/main" id="{9C1E9644-9782-4ADA-B191-B8447360D743}"/>
            </a:ext>
          </a:extLst>
        </xdr:cNvPr>
        <xdr:cNvSpPr txBox="1"/>
      </xdr:nvSpPr>
      <xdr:spPr>
        <a:xfrm>
          <a:off x="312420" y="3749040"/>
          <a:ext cx="31318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FC36B6-CB76-443A-9D83-D4933861823A}" type="TxLink">
            <a:rPr lang="en-US" sz="1200" b="0" i="0" u="none" strike="noStrike">
              <a:solidFill>
                <a:schemeClr val="bg1">
                  <a:lumMod val="50000"/>
                </a:schemeClr>
              </a:solidFill>
              <a:latin typeface="Aptos Narrow"/>
              <a:ea typeface="+mn-ea"/>
              <a:cs typeface="+mn-cs"/>
            </a:rPr>
            <a:pPr marL="0" indent="0"/>
            <a:t>The line in the chart represents $7,15,502 Average revenue</a:t>
          </a:fld>
          <a:endParaRPr lang="en-IN" sz="1200" b="0" i="0" u="none" strike="noStrike">
            <a:solidFill>
              <a:schemeClr val="bg1">
                <a:lumMod val="50000"/>
              </a:schemeClr>
            </a:solidFill>
            <a:latin typeface="Aptos Narrow"/>
            <a:ea typeface="+mn-ea"/>
            <a:cs typeface="+mn-cs"/>
          </a:endParaRPr>
        </a:p>
      </xdr:txBody>
    </xdr:sp>
    <xdr:clientData/>
  </xdr:twoCellAnchor>
  <xdr:twoCellAnchor>
    <xdr:from>
      <xdr:col>0</xdr:col>
      <xdr:colOff>495300</xdr:colOff>
      <xdr:row>29</xdr:row>
      <xdr:rowOff>163485</xdr:rowOff>
    </xdr:from>
    <xdr:to>
      <xdr:col>1</xdr:col>
      <xdr:colOff>15240</xdr:colOff>
      <xdr:row>30</xdr:row>
      <xdr:rowOff>110145</xdr:rowOff>
    </xdr:to>
    <xdr:sp macro="" textlink="">
      <xdr:nvSpPr>
        <xdr:cNvPr id="51" name="Oval 50">
          <a:extLst>
            <a:ext uri="{FF2B5EF4-FFF2-40B4-BE49-F238E27FC236}">
              <a16:creationId xmlns:a16="http://schemas.microsoft.com/office/drawing/2014/main" id="{0012A01B-0778-46F0-9EA6-6A1494014795}"/>
            </a:ext>
          </a:extLst>
        </xdr:cNvPr>
        <xdr:cNvSpPr/>
      </xdr:nvSpPr>
      <xdr:spPr>
        <a:xfrm>
          <a:off x="495300" y="5436871"/>
          <a:ext cx="126076" cy="128501"/>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539496</xdr:colOff>
      <xdr:row>29</xdr:row>
      <xdr:rowOff>60615</xdr:rowOff>
    </xdr:from>
    <xdr:to>
      <xdr:col>2</xdr:col>
      <xdr:colOff>417576</xdr:colOff>
      <xdr:row>31</xdr:row>
      <xdr:rowOff>31174</xdr:rowOff>
    </xdr:to>
    <xdr:sp macro="" textlink="">
      <xdr:nvSpPr>
        <xdr:cNvPr id="53" name="TextBox 52">
          <a:extLst>
            <a:ext uri="{FF2B5EF4-FFF2-40B4-BE49-F238E27FC236}">
              <a16:creationId xmlns:a16="http://schemas.microsoft.com/office/drawing/2014/main" id="{FB45776F-3335-4AAC-90AA-5880D640235E}"/>
            </a:ext>
          </a:extLst>
        </xdr:cNvPr>
        <xdr:cNvSpPr txBox="1"/>
      </xdr:nvSpPr>
      <xdr:spPr>
        <a:xfrm>
          <a:off x="539496" y="5334001"/>
          <a:ext cx="1090353" cy="334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Above</a:t>
          </a:r>
          <a:r>
            <a:rPr lang="en-IN" sz="1100" b="0" baseline="0"/>
            <a:t> Average</a:t>
          </a:r>
          <a:endParaRPr lang="en-IN" sz="1100" b="0"/>
        </a:p>
      </xdr:txBody>
    </xdr:sp>
    <xdr:clientData/>
  </xdr:twoCellAnchor>
  <xdr:twoCellAnchor>
    <xdr:from>
      <xdr:col>3</xdr:col>
      <xdr:colOff>141732</xdr:colOff>
      <xdr:row>29</xdr:row>
      <xdr:rowOff>171105</xdr:rowOff>
    </xdr:from>
    <xdr:to>
      <xdr:col>3</xdr:col>
      <xdr:colOff>271272</xdr:colOff>
      <xdr:row>30</xdr:row>
      <xdr:rowOff>117765</xdr:rowOff>
    </xdr:to>
    <xdr:sp macro="" textlink="">
      <xdr:nvSpPr>
        <xdr:cNvPr id="54" name="Oval 53">
          <a:extLst>
            <a:ext uri="{FF2B5EF4-FFF2-40B4-BE49-F238E27FC236}">
              <a16:creationId xmlns:a16="http://schemas.microsoft.com/office/drawing/2014/main" id="{CAEE0452-D83E-4098-80CD-C610E56D04E4}"/>
            </a:ext>
          </a:extLst>
        </xdr:cNvPr>
        <xdr:cNvSpPr/>
      </xdr:nvSpPr>
      <xdr:spPr>
        <a:xfrm>
          <a:off x="1960141" y="5444491"/>
          <a:ext cx="129540" cy="128501"/>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178308</xdr:colOff>
      <xdr:row>29</xdr:row>
      <xdr:rowOff>68235</xdr:rowOff>
    </xdr:from>
    <xdr:to>
      <xdr:col>5</xdr:col>
      <xdr:colOff>56388</xdr:colOff>
      <xdr:row>31</xdr:row>
      <xdr:rowOff>38794</xdr:rowOff>
    </xdr:to>
    <xdr:sp macro="" textlink="">
      <xdr:nvSpPr>
        <xdr:cNvPr id="55" name="TextBox 54">
          <a:extLst>
            <a:ext uri="{FF2B5EF4-FFF2-40B4-BE49-F238E27FC236}">
              <a16:creationId xmlns:a16="http://schemas.microsoft.com/office/drawing/2014/main" id="{26C50717-A984-490C-8E54-664D99DC6458}"/>
            </a:ext>
          </a:extLst>
        </xdr:cNvPr>
        <xdr:cNvSpPr txBox="1"/>
      </xdr:nvSpPr>
      <xdr:spPr>
        <a:xfrm>
          <a:off x="1996717" y="5341621"/>
          <a:ext cx="1090353" cy="334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Below</a:t>
          </a:r>
          <a:r>
            <a:rPr lang="en-IN" sz="1100" b="0" baseline="0"/>
            <a:t> Average</a:t>
          </a:r>
          <a:endParaRPr lang="en-IN" sz="1100" b="0"/>
        </a:p>
      </xdr:txBody>
    </xdr:sp>
    <xdr:clientData/>
  </xdr:twoCellAnchor>
  <xdr:twoCellAnchor>
    <xdr:from>
      <xdr:col>6</xdr:col>
      <xdr:colOff>320040</xdr:colOff>
      <xdr:row>29</xdr:row>
      <xdr:rowOff>60615</xdr:rowOff>
    </xdr:from>
    <xdr:to>
      <xdr:col>8</xdr:col>
      <xdr:colOff>198120</xdr:colOff>
      <xdr:row>31</xdr:row>
      <xdr:rowOff>31174</xdr:rowOff>
    </xdr:to>
    <xdr:sp macro="" textlink="">
      <xdr:nvSpPr>
        <xdr:cNvPr id="62" name="TextBox 61">
          <a:extLst>
            <a:ext uri="{FF2B5EF4-FFF2-40B4-BE49-F238E27FC236}">
              <a16:creationId xmlns:a16="http://schemas.microsoft.com/office/drawing/2014/main" id="{959CE615-7AE0-46F5-B180-410E9CCE992D}"/>
            </a:ext>
          </a:extLst>
        </xdr:cNvPr>
        <xdr:cNvSpPr txBox="1"/>
      </xdr:nvSpPr>
      <xdr:spPr>
        <a:xfrm>
          <a:off x="3956858" y="5334001"/>
          <a:ext cx="1090353" cy="334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baseline="0"/>
            <a:t> Average Line</a:t>
          </a:r>
          <a:endParaRPr lang="en-IN" sz="1100" b="0"/>
        </a:p>
      </xdr:txBody>
    </xdr:sp>
    <xdr:clientData/>
  </xdr:twoCellAnchor>
  <xdr:twoCellAnchor>
    <xdr:from>
      <xdr:col>5</xdr:col>
      <xdr:colOff>451104</xdr:colOff>
      <xdr:row>30</xdr:row>
      <xdr:rowOff>46414</xdr:rowOff>
    </xdr:from>
    <xdr:to>
      <xdr:col>6</xdr:col>
      <xdr:colOff>473964</xdr:colOff>
      <xdr:row>30</xdr:row>
      <xdr:rowOff>46414</xdr:rowOff>
    </xdr:to>
    <xdr:cxnSp macro="">
      <xdr:nvCxnSpPr>
        <xdr:cNvPr id="63" name="Straight Connector 62">
          <a:extLst>
            <a:ext uri="{FF2B5EF4-FFF2-40B4-BE49-F238E27FC236}">
              <a16:creationId xmlns:a16="http://schemas.microsoft.com/office/drawing/2014/main" id="{F24F417A-30F1-4E8F-B848-7F5E52CA470A}"/>
            </a:ext>
          </a:extLst>
        </xdr:cNvPr>
        <xdr:cNvCxnSpPr/>
      </xdr:nvCxnSpPr>
      <xdr:spPr>
        <a:xfrm>
          <a:off x="3481786" y="5501641"/>
          <a:ext cx="628996" cy="0"/>
        </a:xfrm>
        <a:prstGeom prst="line">
          <a:avLst/>
        </a:prstGeom>
        <a:ln>
          <a:solidFill>
            <a:schemeClr val="bg1">
              <a:lumMod val="75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342900</xdr:colOff>
      <xdr:row>0</xdr:row>
      <xdr:rowOff>179832</xdr:rowOff>
    </xdr:from>
    <xdr:to>
      <xdr:col>5</xdr:col>
      <xdr:colOff>106680</xdr:colOff>
      <xdr:row>2</xdr:row>
      <xdr:rowOff>149352</xdr:rowOff>
    </xdr:to>
    <xdr:sp macro="" textlink="">
      <xdr:nvSpPr>
        <xdr:cNvPr id="56" name="TextBox 55">
          <a:extLst>
            <a:ext uri="{FF2B5EF4-FFF2-40B4-BE49-F238E27FC236}">
              <a16:creationId xmlns:a16="http://schemas.microsoft.com/office/drawing/2014/main" id="{F7AEC13C-9E3E-4656-9562-F1D512E8213E}"/>
            </a:ext>
          </a:extLst>
        </xdr:cNvPr>
        <xdr:cNvSpPr txBox="1"/>
      </xdr:nvSpPr>
      <xdr:spPr>
        <a:xfrm>
          <a:off x="342900" y="179832"/>
          <a:ext cx="2811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gradFill>
                <a:gsLst>
                  <a:gs pos="17000">
                    <a:schemeClr val="accent1">
                      <a:lumMod val="60000"/>
                      <a:lumOff val="40000"/>
                    </a:schemeClr>
                  </a:gs>
                  <a:gs pos="98000">
                    <a:schemeClr val="tx1">
                      <a:lumMod val="75000"/>
                      <a:lumOff val="25000"/>
                    </a:schemeClr>
                  </a:gs>
                </a:gsLst>
                <a:lin ang="0" scaled="1"/>
              </a:gradFill>
            </a:rPr>
            <a:t>Zex </a:t>
          </a:r>
          <a:r>
            <a:rPr lang="en-IN" sz="1400" b="1">
              <a:gradFill>
                <a:gsLst>
                  <a:gs pos="17000">
                    <a:schemeClr val="accent1">
                      <a:lumMod val="60000"/>
                      <a:lumOff val="40000"/>
                    </a:schemeClr>
                  </a:gs>
                  <a:gs pos="98000">
                    <a:schemeClr val="accent4">
                      <a:lumMod val="75000"/>
                    </a:schemeClr>
                  </a:gs>
                </a:gsLst>
                <a:lin ang="0" scaled="1"/>
              </a:gradFill>
            </a:rPr>
            <a:t>Business</a:t>
          </a:r>
          <a:r>
            <a:rPr lang="en-IN" sz="1400" b="1">
              <a:gradFill>
                <a:gsLst>
                  <a:gs pos="17000">
                    <a:schemeClr val="accent1">
                      <a:lumMod val="60000"/>
                      <a:lumOff val="40000"/>
                    </a:schemeClr>
                  </a:gs>
                  <a:gs pos="98000">
                    <a:schemeClr val="tx1">
                      <a:lumMod val="75000"/>
                      <a:lumOff val="25000"/>
                    </a:schemeClr>
                  </a:gs>
                </a:gsLst>
                <a:lin ang="0" scaled="1"/>
              </a:gradFill>
            </a:rPr>
            <a:t> </a:t>
          </a:r>
          <a:r>
            <a:rPr lang="en-IN" sz="1400" b="1">
              <a:gradFill>
                <a:gsLst>
                  <a:gs pos="17000">
                    <a:schemeClr val="accent1">
                      <a:lumMod val="60000"/>
                      <a:lumOff val="40000"/>
                    </a:schemeClr>
                  </a:gs>
                  <a:gs pos="98000">
                    <a:schemeClr val="bg2">
                      <a:lumMod val="75000"/>
                    </a:schemeClr>
                  </a:gs>
                </a:gsLst>
                <a:lin ang="0" scaled="1"/>
              </a:gradFill>
            </a:rPr>
            <a:t>Dashboard</a:t>
          </a:r>
        </a:p>
      </xdr:txBody>
    </xdr:sp>
    <xdr:clientData/>
  </xdr:twoCellAnchor>
  <xdr:twoCellAnchor>
    <xdr:from>
      <xdr:col>5</xdr:col>
      <xdr:colOff>236220</xdr:colOff>
      <xdr:row>1</xdr:row>
      <xdr:rowOff>31242</xdr:rowOff>
    </xdr:from>
    <xdr:to>
      <xdr:col>7</xdr:col>
      <xdr:colOff>7620</xdr:colOff>
      <xdr:row>2</xdr:row>
      <xdr:rowOff>115062</xdr:rowOff>
    </xdr:to>
    <xdr:sp macro="" textlink="">
      <xdr:nvSpPr>
        <xdr:cNvPr id="60" name="Rectangle: Rounded Corners 59">
          <a:hlinkClick xmlns:r="http://schemas.openxmlformats.org/officeDocument/2006/relationships" r:id="rId8"/>
          <a:extLst>
            <a:ext uri="{FF2B5EF4-FFF2-40B4-BE49-F238E27FC236}">
              <a16:creationId xmlns:a16="http://schemas.microsoft.com/office/drawing/2014/main" id="{510C2733-B89B-46FB-9D45-A0919B2C615E}"/>
            </a:ext>
          </a:extLst>
        </xdr:cNvPr>
        <xdr:cNvSpPr/>
      </xdr:nvSpPr>
      <xdr:spPr>
        <a:xfrm>
          <a:off x="3284220" y="214122"/>
          <a:ext cx="990600" cy="2667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Time Frame</a:t>
          </a:r>
        </a:p>
      </xdr:txBody>
    </xdr:sp>
    <xdr:clientData/>
  </xdr:twoCellAnchor>
  <xdr:twoCellAnchor>
    <xdr:from>
      <xdr:col>7</xdr:col>
      <xdr:colOff>426720</xdr:colOff>
      <xdr:row>1</xdr:row>
      <xdr:rowOff>31242</xdr:rowOff>
    </xdr:from>
    <xdr:to>
      <xdr:col>9</xdr:col>
      <xdr:colOff>198120</xdr:colOff>
      <xdr:row>2</xdr:row>
      <xdr:rowOff>115062</xdr:rowOff>
    </xdr:to>
    <xdr:sp macro="" textlink="">
      <xdr:nvSpPr>
        <xdr:cNvPr id="61" name="Rectangle: Rounded Corners 60">
          <a:hlinkClick xmlns:r="http://schemas.openxmlformats.org/officeDocument/2006/relationships" r:id="rId9"/>
          <a:extLst>
            <a:ext uri="{FF2B5EF4-FFF2-40B4-BE49-F238E27FC236}">
              <a16:creationId xmlns:a16="http://schemas.microsoft.com/office/drawing/2014/main" id="{FE6B49CA-9918-4D6D-AA4F-088DF59C94F7}"/>
            </a:ext>
          </a:extLst>
        </xdr:cNvPr>
        <xdr:cNvSpPr/>
      </xdr:nvSpPr>
      <xdr:spPr>
        <a:xfrm>
          <a:off x="4693920" y="214122"/>
          <a:ext cx="9906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Profit View</a:t>
          </a:r>
        </a:p>
      </xdr:txBody>
    </xdr:sp>
    <xdr:clientData/>
  </xdr:twoCellAnchor>
  <xdr:twoCellAnchor>
    <xdr:from>
      <xdr:col>10</xdr:col>
      <xdr:colOff>7620</xdr:colOff>
      <xdr:row>1</xdr:row>
      <xdr:rowOff>31242</xdr:rowOff>
    </xdr:from>
    <xdr:to>
      <xdr:col>12</xdr:col>
      <xdr:colOff>48420</xdr:colOff>
      <xdr:row>2</xdr:row>
      <xdr:rowOff>115062</xdr:rowOff>
    </xdr:to>
    <xdr:sp macro="" textlink="">
      <xdr:nvSpPr>
        <xdr:cNvPr id="64" name="Rectangle: Rounded Corners 63">
          <a:hlinkClick xmlns:r="http://schemas.openxmlformats.org/officeDocument/2006/relationships" r:id="rId10"/>
          <a:extLst>
            <a:ext uri="{FF2B5EF4-FFF2-40B4-BE49-F238E27FC236}">
              <a16:creationId xmlns:a16="http://schemas.microsoft.com/office/drawing/2014/main" id="{D5E9B378-8DE6-4A0E-94F7-92AABE704F93}"/>
            </a:ext>
          </a:extLst>
        </xdr:cNvPr>
        <xdr:cNvSpPr/>
      </xdr:nvSpPr>
      <xdr:spPr>
        <a:xfrm>
          <a:off x="6103620" y="214122"/>
          <a:ext cx="1260000" cy="2667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Store</a:t>
          </a:r>
          <a:r>
            <a:rPr lang="en-IN" sz="1100" baseline="0"/>
            <a:t> Dashboard</a:t>
          </a:r>
        </a:p>
        <a:p>
          <a:pPr algn="ctr"/>
          <a:endParaRPr lang="en-IN" sz="1100"/>
        </a:p>
        <a:p>
          <a:pPr algn="ctr"/>
          <a:endParaRPr lang="en-IN" sz="1100"/>
        </a:p>
      </xdr:txBody>
    </xdr:sp>
    <xdr:clientData/>
  </xdr:twoCellAnchor>
  <xdr:twoCellAnchor>
    <xdr:from>
      <xdr:col>19</xdr:col>
      <xdr:colOff>205740</xdr:colOff>
      <xdr:row>3</xdr:row>
      <xdr:rowOff>152400</xdr:rowOff>
    </xdr:from>
    <xdr:to>
      <xdr:col>20</xdr:col>
      <xdr:colOff>518160</xdr:colOff>
      <xdr:row>5</xdr:row>
      <xdr:rowOff>45720</xdr:rowOff>
    </xdr:to>
    <xdr:sp macro="[0]!Time_HideShow" textlink="">
      <xdr:nvSpPr>
        <xdr:cNvPr id="66" name="Rectangle: Rounded Corners 65">
          <a:extLst>
            <a:ext uri="{FF2B5EF4-FFF2-40B4-BE49-F238E27FC236}">
              <a16:creationId xmlns:a16="http://schemas.microsoft.com/office/drawing/2014/main" id="{A1B69FF6-AFEF-768F-A281-638B84E2F20C}"/>
            </a:ext>
          </a:extLst>
        </xdr:cNvPr>
        <xdr:cNvSpPr/>
      </xdr:nvSpPr>
      <xdr:spPr>
        <a:xfrm>
          <a:off x="11788140" y="701040"/>
          <a:ext cx="922020" cy="259080"/>
        </a:xfrm>
        <a:prstGeom prst="roundRect">
          <a:avLst>
            <a:gd name="adj" fmla="val 16667"/>
          </a:avLst>
        </a:prstGeom>
        <a:solidFill>
          <a:srgbClr val="1560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Open Filter</a:t>
          </a:r>
        </a:p>
      </xdr:txBody>
    </xdr:sp>
    <xdr:clientData/>
  </xdr:twoCellAnchor>
  <xdr:twoCellAnchor>
    <xdr:from>
      <xdr:col>18</xdr:col>
      <xdr:colOff>276048</xdr:colOff>
      <xdr:row>3</xdr:row>
      <xdr:rowOff>152400</xdr:rowOff>
    </xdr:from>
    <xdr:to>
      <xdr:col>21</xdr:col>
      <xdr:colOff>276048</xdr:colOff>
      <xdr:row>25</xdr:row>
      <xdr:rowOff>13827</xdr:rowOff>
    </xdr:to>
    <xdr:grpSp>
      <xdr:nvGrpSpPr>
        <xdr:cNvPr id="68" name="Group 67" hidden="1">
          <a:extLst>
            <a:ext uri="{FF2B5EF4-FFF2-40B4-BE49-F238E27FC236}">
              <a16:creationId xmlns:a16="http://schemas.microsoft.com/office/drawing/2014/main" id="{67A581B8-2235-F49C-2815-6F59B778E5D2}"/>
            </a:ext>
          </a:extLst>
        </xdr:cNvPr>
        <xdr:cNvGrpSpPr/>
      </xdr:nvGrpSpPr>
      <xdr:grpSpPr>
        <a:xfrm>
          <a:off x="11222471" y="701919"/>
          <a:ext cx="1824404" cy="3891235"/>
          <a:chOff x="11248848" y="701040"/>
          <a:chExt cx="1828800" cy="3884787"/>
        </a:xfrm>
      </xdr:grpSpPr>
      <mc:AlternateContent xmlns:mc="http://schemas.openxmlformats.org/markup-compatibility/2006">
        <mc:Choice xmlns:a14="http://schemas.microsoft.com/office/drawing/2010/main" Requires="a14">
          <xdr:graphicFrame macro="">
            <xdr:nvGraphicFramePr>
              <xdr:cNvPr id="32" name="Store Name" hidden="1">
                <a:extLst>
                  <a:ext uri="{FF2B5EF4-FFF2-40B4-BE49-F238E27FC236}">
                    <a16:creationId xmlns:a16="http://schemas.microsoft.com/office/drawing/2014/main" id="{45C9E30D-502D-40E4-6DB1-AB5F7AA29714}"/>
                  </a:ext>
                </a:extLst>
              </xdr:cNvPr>
              <xdr:cNvGraphicFramePr/>
            </xdr:nvGraphicFramePr>
            <xdr:xfrm>
              <a:off x="11248848" y="1293987"/>
              <a:ext cx="1828800" cy="329184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11222471" y="1295850"/>
                <a:ext cx="1824404" cy="3297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0]!Time_HideShow" textlink="">
        <xdr:nvSpPr>
          <xdr:cNvPr id="67" name="Rectangle: Rounded Corners 66" hidden="1">
            <a:extLst>
              <a:ext uri="{FF2B5EF4-FFF2-40B4-BE49-F238E27FC236}">
                <a16:creationId xmlns:a16="http://schemas.microsoft.com/office/drawing/2014/main" id="{5E90E99C-623B-4AA4-B728-35C7139019CA}"/>
              </a:ext>
            </a:extLst>
          </xdr:cNvPr>
          <xdr:cNvSpPr/>
        </xdr:nvSpPr>
        <xdr:spPr>
          <a:xfrm>
            <a:off x="11788140" y="701040"/>
            <a:ext cx="922020" cy="259080"/>
          </a:xfrm>
          <a:prstGeom prst="roundRect">
            <a:avLst>
              <a:gd name="adj"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Close Filter</a:t>
            </a:r>
          </a:p>
        </xdr:txBody>
      </xdr: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30T07:30:58.316"/>
    </inkml:context>
    <inkml:brush xml:id="br0">
      <inkml:brushProperty name="width" value="0.035" units="cm"/>
      <inkml:brushProperty name="height" value="0.035" units="cm"/>
    </inkml:brush>
  </inkml:definitions>
  <inkml:trace contextRef="#ctx0" brushRef="#br0">25 150 24575,'-1'-9'0,"1"0"0,1-1 0,0 1 0,0-1 0,1 1 0,0 0 0,7-17 0,-7 22 0,0 0 0,0 1 0,1-1 0,-1 1 0,1 0 0,0-1 0,-1 1 0,2 0 0,-1 1 0,0-1 0,0 1 0,1-1 0,0 1 0,-1 0 0,1 0 0,0 1 0,0-1 0,0 1 0,0 0 0,6-1 0,-6 0 0,0 2 0,0-1 0,0 0 0,0 1 0,0-1 0,0 1 0,1 0 0,-1 1 0,0-1 0,0 1 0,0 0 0,0 0 0,0 0 0,0 0 0,-1 1 0,1-1 0,4 4 0,-8-5 0,0 0 0,0 0 0,1 0 0,-1 0 0,0 0 0,0 0 0,0 0 0,0 0 0,0 0 0,0 0 0,0 1 0,0-1 0,0 0 0,0 0 0,0 0 0,0 0 0,0 0 0,0 0 0,0 0 0,0 1 0,0-1 0,0 0 0,0 0 0,0 0 0,0 0 0,0 0 0,0 0 0,0 0 0,0 0 0,0 1 0,0-1 0,0 0 0,0 0 0,0 0 0,0 0 0,0 0 0,0 0 0,0 0 0,0 0 0,-1 0 0,1 1 0,0-1 0,0 0 0,0 0 0,0 0 0,0 0 0,0 0 0,0 0 0,0 0 0,-1 0 0,1 0 0,0 0 0,0 0 0,-11 3 0,-10 0 0,-1-3 0,13 0 0,-1 0 0,1 0 0,0 1 0,-16 4 0,22-4 0,1 0 0,-1 0 0,1 0 0,-1 0 0,1 0 0,0 1 0,-1-1 0,1 1 0,0 0 0,0 0 0,0 0 0,0 0 0,1 0 0,-1 0 0,0 0 0,1 0 0,-1 1 0,1-1 0,0 0 0,-2 6 0,-4 14 0,1 0 0,1 1 0,1-1 0,1 1 0,1 0 0,1 1 0,4 44 0,-3-64 0,0 1 0,1 0 0,0 0 0,0-1 0,0 1 0,1-1 0,0 1 0,-1-1 0,1 1 0,1-1 0,-1 0 0,4 5 0,-3-7 0,0 1 0,-1-1 0,1 0 0,0 0 0,0 0 0,0 0 0,0-1 0,1 1 0,-1-1 0,0 0 0,1 0 0,-1 0 0,0 0 0,1-1 0,-1 1 0,8-1 0,88-2-1365,-85 2-5461</inkml:trace>
  <inkml:trace contextRef="#ctx0" brushRef="#br0" timeOffset="2590.03">343 235 24575,'-1'11'0,"-1"0"0,1 0 0,-2 0 0,1 0 0,-2 0 0,-5 13 0,4-12 0,1 1 0,0-1 0,1 1 0,-3 16 0,4-12 0,1 0 0,0 0 0,1 0 0,1 0 0,1-1 0,0 1 0,1 0 0,1-1 0,0 0 0,10 22 0,-11-32 0,0 1 0,0-1 0,1 0 0,0-1 0,0 1 0,0-1 0,7 7 0,-10-11 0,0 0 0,1 0 0,-1 0 0,1-1 0,-1 1 0,1 0 0,-1 0 0,1-1 0,-1 1 0,1-1 0,-1 1 0,1-1 0,0 0 0,-1 0 0,1 0 0,0 0 0,-1 0 0,1 0 0,0 0 0,-1 0 0,1-1 0,0 1 0,-1 0 0,1-1 0,-1 0 0,1 1 0,-1-1 0,1 0 0,-1 0 0,1 0 0,-1 0 0,0 0 0,0 0 0,1 0 0,0-2 0,2-1 0,0-1 0,-1 1 0,0 0 0,0-1 0,0 0 0,0 0 0,-1 0 0,0 0 0,0 0 0,0 0 0,-1-1 0,0 1 0,0-1 0,1-7 0,-1-12 0,0 0 0,-4-26 0,0 1 0,4 44 0,-1 0 0,0 0 0,-1 0 0,0 0 0,0 1 0,0-1 0,0 0 0,-4-7 0,4 11 0,0 0 0,-1 0 0,1 0 0,0 1 0,-1-1 0,0 1 0,1-1 0,-1 1 0,0-1 0,0 1 0,1 0 0,-1 0 0,0 0 0,0 0 0,0 0 0,-1 0 0,1 1 0,0-1 0,0 1 0,0 0 0,0-1 0,-1 1 0,1 0 0,0 0 0,-4 1 0,-36 6-1365,23-2-5461</inkml:trace>
  <inkml:trace contextRef="#ctx0" brushRef="#br0" timeOffset="5326.74">576 383 24575,'1'32'0,"2"0"0,14 58 0,-9-57 0,-2 1 0,2 45 0,-8-34 0,-1-38 0,1-30 0,-2-1 0,-1 0 0,-1-1 0,-9-32 0,7 34 0,1 0 0,1 0 0,-3-45 0,7-3 0,2-69 0,-2 138 0,0 0 0,1 0 0,-1 0 0,0 0 0,1 0 0,-1 1 0,1-1 0,0 0 0,-1 0 0,1 0 0,0 0 0,0 1 0,0-1 0,1 0 0,-1 1 0,0-1 0,1 1 0,-1-1 0,1 1 0,-1 0 0,1 0 0,-1-1 0,1 1 0,0 0 0,0 0 0,0 1 0,0-1 0,-1 0 0,1 1 0,0-1 0,0 1 0,0 0 0,0-1 0,0 1 0,0 0 0,0 0 0,0 0 0,0 0 0,0 1 0,0-1 0,4 2 0,-1-1 0,0 0 0,0 1 0,0-1 0,-1 1 0,1 0 0,0 1 0,-1-1 0,0 1 0,0 0 0,1 0 0,-1 0 0,-1 1 0,1-1 0,-1 1 0,1 0 0,2 4 0,-2 3 0,-1-1 0,0 1 0,-1 0 0,0 0 0,0 0 0,-2 0 0,1 0 0,-1 0 0,-1 0 0,0 0 0,-4 18 0,5-24-54,-1 0-1,0 0 0,-1 0 1,1 0-1,-1-1 1,0 1-1,0 0 0,-1-1 1,1 0-1,-1 1 1,0-1-1,0 0 0,0-1 1,-1 1-1,1 0 0,-1-1 1,0 0-1,0 0 1,0 0-1,0 0 0,0-1 1,-1 0-1,0 0 1,-8 3-1,-5-1-6771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30T07:31:06.738"/>
    </inkml:context>
    <inkml:brush xml:id="br0">
      <inkml:brushProperty name="width" value="0.035" units="cm"/>
      <inkml:brushProperty name="height" value="0.035" units="cm"/>
    </inkml:brush>
  </inkml:definitions>
  <inkml:trace contextRef="#ctx0" brushRef="#br0">6 0 24575,'-2'60'0,"0"-39"0,1-1 0,1 0 0,0 0 0,2 0 0,0 0 0,2 0 0,6 22 0,-8-37 0,0 1 0,1 0 0,0-1 0,0 1 0,0-1 0,0 0 0,1 0 0,0 0 0,0-1 0,9 8 0,-11-10 0,1-1 0,-1 0 0,0 0 0,1 0 0,-1 0 0,0 0 0,1 0 0,-1 0 0,1-1 0,0 0 0,-1 1 0,1-1 0,-1 0 0,1 0 0,0 0 0,-1-1 0,1 1 0,-1-1 0,1 1 0,-1-1 0,1 0 0,-1 0 0,1 0 0,-1 0 0,0 0 0,0 0 0,1-1 0,1-1 0,2-2 0,0 0 0,0 0 0,0-1 0,0 0 0,-1 0 0,0 0 0,0 0 0,-1-1 0,0 0 0,0 0 0,0 0 0,-1-1 0,0 1 0,-1-1 0,0 1 0,3-13 0,-2-8 0,0 0 0,-2 0 0,-2-35 0,1 58 0,9 15 0,3 13 0,16 43 0,79 202 0,-96-235 0,51 165 0,-60-190 0,-1-1 0,0 0 0,0 1 0,0-1 0,-1 1 0,0-1 0,-1 11 0,0-16 0,1 0 0,-1 1 0,1-1 0,-1 0 0,0 0 0,0 0 0,0 0 0,0 0 0,0 0 0,0 0 0,-1 0 0,1-1 0,0 1 0,-1 0 0,0-1 0,1 1 0,-1-1 0,0 1 0,0-1 0,0 0 0,0 0 0,0 0 0,0 0 0,0 0 0,0 0 0,0-1 0,-4 1 0,-2 1 0,0-1 0,0 0 0,0-1 0,0 0 0,0 0 0,0-1 0,0 0 0,0 0 0,-14-5 0,18 5 0,-1-1 0,0 0 0,0 0 0,1-1 0,0 1 0,-1-1 0,1 0 0,0-1 0,0 1 0,0-1 0,1 1 0,-1-1 0,1 0 0,0 0 0,0-1 0,-2-4 0,-1-3 0,1-1 0,1 1 0,0-1 0,1 0 0,0 0 0,-2-25 0,4 9 0,1 0 0,4-32 0,-2 51 18,0 0 0,0 0 0,1 0 0,1 1-1,4-11 1,-4 12-228,0 0 0,-1 0-1,0-1 1,-1 0 0,0 0-1,2-15 1,-4 13-6616</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30T07:31:21.116"/>
    </inkml:context>
    <inkml:brush xml:id="br0">
      <inkml:brushProperty name="width" value="0.035" units="cm"/>
      <inkml:brushProperty name="height" value="0.035" units="cm"/>
    </inkml:brush>
  </inkml:definitions>
  <inkml:trace contextRef="#ctx0" brushRef="#br0">1 402 24575,'466'0'0,"-440"-1"0,-1-2 0,31-6 0,-15 1 0,-39 8-114,1-1 1,-1 1-1,1-1 0,-1 0 0,1 0 1,-1 0-1,0 0 0,0 0 0,1 0 1,-1-1-1,2-1 0,5-6-6712</inkml:trace>
  <inkml:trace contextRef="#ctx0" brushRef="#br0" timeOffset="2078.86">509 0 24575,'1'5'0,"0"0"0,1 0 0,0-1 0,0 1 0,0-1 0,0 0 0,1 1 0,0-1 0,4 5 0,1 2 0,87 121 0,-85-122 0,0 0 0,1-1 0,0 0 0,0 0 0,21 11 0,-22-15 0,0 1 0,0 1 0,0 0 0,-1 0 0,0 1 0,-1 0 0,0 0 0,13 18 0,-19-23 0,-1 0 0,1 0 0,-1 0 0,0 0 0,0 0 0,-1 1 0,1-1 0,-1 0 0,1 0 0,-1 1 0,0-1 0,0 0 0,0 0 0,-1 1 0,1-1 0,-1 0 0,0 0 0,0 0 0,0 1 0,0-1 0,-3 3 0,-3 8 0,-1-1 0,-1 0 0,-14 17 0,-5 8 0,-74 119 0,88-131-41,10-17-223,-1 0-1,0 0 0,-1 0 0,-9 11 0,6-10-6561</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8.800167824076" backgroundQuery="1" createdVersion="8" refreshedVersion="8" minRefreshableVersion="3" recordCount="0" supportSubquery="1" supportAdvancedDrill="1" xr:uid="{B70F6E9F-0102-49FF-BC24-5D961F78CDA6}">
  <cacheSource type="external" connectionId="8"/>
  <cacheFields count="2">
    <cacheField name="[dim_customer].[Gender].[Gender]" caption="Gender" numFmtId="0" hierarchy="12" level="1">
      <sharedItems count="2">
        <s v="Female"/>
        <s v="Male"/>
      </sharedItems>
    </cacheField>
    <cacheField name="[Measures].[Profit margin]" caption="Profit margin" numFmtId="0" hierarchy="42" level="32767"/>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8.800240625002" backgroundQuery="1" createdVersion="8" refreshedVersion="8" minRefreshableVersion="3" recordCount="0" supportSubquery="1" supportAdvancedDrill="1" xr:uid="{0ED2B2B0-1BF8-44A2-9D36-B9BEB0A3F276}">
  <cacheSource type="external" connectionId="8"/>
  <cacheFields count="12">
    <cacheField name="[Measures].[Total Revenue]" caption="Total Revenue" numFmtId="0" hierarchy="40" level="32767"/>
    <cacheField name="[Measures].[COGS]" caption="COGS" numFmtId="0" hierarchy="41" level="32767"/>
    <cacheField name="[Measures].[Profit margin]" caption="Profit margin" numFmtId="0" hierarchy="42" level="32767"/>
    <cacheField name="[Measures].[% Profit margin]" caption="% Profit margin" numFmtId="0" hierarchy="43" level="32767"/>
    <cacheField name="[Measures].[# transaction]" caption="# transaction" numFmtId="0" hierarchy="44" level="32767"/>
    <cacheField name="[Measures].[Total refund]" caption="Total refund" numFmtId="0" hierarchy="45" level="32767"/>
    <cacheField name="[Measures].[total qty sold]" caption="total qty sold" numFmtId="0" hierarchy="46" level="32767"/>
    <cacheField name="[Measures].[total qty returned]" caption="total qty returned" numFmtId="0" hierarchy="47" level="32767"/>
    <cacheField name="[Measures].[% qty return]" caption="% qty return" numFmtId="0" hierarchy="48" level="32767"/>
    <cacheField name="[Measures].[# products]" caption="# products" numFmtId="0" hierarchy="49" level="32767"/>
    <cacheField name="[Measures].[Total target]" caption="Total target" numFmtId="0" hierarchy="50" level="32767"/>
    <cacheField name="[Date].[Month].[Month]" caption="Month" numFmtId="0" hierarchy="3"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1"/>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oneField="1">
      <fieldsUsage count="1">
        <fieldUsage x="1"/>
      </fieldsUsage>
    </cacheHierarchy>
    <cacheHierarchy uniqueName="[Measures].[Profit margin]" caption="Profit margin" measure="1" displayFolder="" measureGroup="_measures" count="0" oneField="1">
      <fieldsUsage count="1">
        <fieldUsage x="2"/>
      </fieldsUsage>
    </cacheHierarchy>
    <cacheHierarchy uniqueName="[Measures].[% Profit margin]" caption="% Profit margin" measure="1" displayFolder="" measureGroup="_measures" count="0" oneField="1">
      <fieldsUsage count="1">
        <fieldUsage x="3"/>
      </fieldsUsage>
    </cacheHierarchy>
    <cacheHierarchy uniqueName="[Measures].[# transaction]" caption="# transaction" measure="1" displayFolder="" measureGroup="_measures" count="0" oneField="1">
      <fieldsUsage count="1">
        <fieldUsage x="4"/>
      </fieldsUsage>
    </cacheHierarchy>
    <cacheHierarchy uniqueName="[Measures].[Total refund]" caption="Total refund" measure="1" displayFolder="" measureGroup="_measures" count="0" oneField="1">
      <fieldsUsage count="1">
        <fieldUsage x="5"/>
      </fieldsUsage>
    </cacheHierarchy>
    <cacheHierarchy uniqueName="[Measures].[total qty sold]" caption="total qty sold" measure="1" displayFolder="" measureGroup="_measures" count="0" oneField="1">
      <fieldsUsage count="1">
        <fieldUsage x="6"/>
      </fieldsUsage>
    </cacheHierarchy>
    <cacheHierarchy uniqueName="[Measures].[total qty returned]" caption="total qty returned" measure="1" displayFolder="" measureGroup="_measures" count="0" oneField="1">
      <fieldsUsage count="1">
        <fieldUsage x="7"/>
      </fieldsUsage>
    </cacheHierarchy>
    <cacheHierarchy uniqueName="[Measures].[% qty return]" caption="% qty return" measure="1" displayFolder="" measureGroup="_measures" count="0" oneField="1">
      <fieldsUsage count="1">
        <fieldUsage x="8"/>
      </fieldsUsage>
    </cacheHierarchy>
    <cacheHierarchy uniqueName="[Measures].[# products]" caption="# products" measure="1" displayFolder="" measureGroup="_measures" count="0" oneField="1">
      <fieldsUsage count="1">
        <fieldUsage x="9"/>
      </fieldsUsage>
    </cacheHierarchy>
    <cacheHierarchy uniqueName="[Measures].[Total target]" caption="Total target" measure="1" displayFolder="" measureGroup="_measures" count="0" oneField="1">
      <fieldsUsage count="1">
        <fieldUsage x="10"/>
      </fieldsUsage>
    </cacheHierarchy>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8.800243865742" backgroundQuery="1" createdVersion="8" refreshedVersion="8" minRefreshableVersion="3" recordCount="0" supportSubquery="1" supportAdvancedDrill="1" xr:uid="{96C88F82-8D7E-4360-8F4E-19EBEF2E8386}">
  <cacheSource type="external" connectionId="8"/>
  <cacheFields count="4">
    <cacheField name="[dim_salesPerson].[Store Name].[Store Name]" caption="Store Name" numFmtId="0" hierarchy="19" level="1">
      <sharedItems count="10">
        <s v="Barron-Fleming"/>
        <s v="Berg-Trujillo"/>
        <s v="Lee-Myers"/>
        <s v="Lopez"/>
        <s v="Martinez"/>
        <s v="Miller"/>
        <s v="Myers-Lopez"/>
        <s v="Novak PLC"/>
        <s v="Thomas"/>
        <s v="Valdez"/>
      </sharedItems>
    </cacheField>
    <cacheField name="[Measures].[Total Revenue]" caption="Total Revenue" numFmtId="0" hierarchy="40" level="32767"/>
    <cacheField name="[Measures].[Total target]" caption="Total target" numFmtId="0" hierarchy="50" level="32767"/>
    <cacheField name="[Date].[Month].[Month]" caption="Month" numFmtId="0" hierarchy="3"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0"/>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1"/>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oneField="1">
      <fieldsUsage count="1">
        <fieldUsage x="2"/>
      </fieldsUsage>
    </cacheHierarchy>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789126851851" backgroundQuery="1" createdVersion="8" refreshedVersion="8" minRefreshableVersion="3" recordCount="0" supportSubquery="1" supportAdvancedDrill="1" xr:uid="{7229FA2A-4A6C-4AAC-9E04-84D49DF2F4C2}">
  <cacheSource type="external" connectionId="8"/>
  <cacheFields count="4">
    <cacheField name="[products_table].[Product Name].[Product Name]" caption="Product Name" numFmtId="0" hierarchy="33" level="1">
      <sharedItems count="5">
        <s v="Include Breeze"/>
        <s v="Itself Breeze"/>
        <s v="Property Mist"/>
        <s v="Race Rush"/>
        <s v="Somebody Fusion"/>
      </sharedItems>
    </cacheField>
    <cacheField name="[Measures].[Profit margin]" caption="Profit margin" numFmtId="0" hierarchy="42" level="32767"/>
    <cacheField name="[products_table].[Category].[Category]" caption="Category" numFmtId="0" hierarchy="34" level="1">
      <sharedItems count="8">
        <s v="Alcoholic Beverage"/>
        <s v="Coffee"/>
        <s v="Energy Drink"/>
        <s v="Juice"/>
        <s v="Soft Drink"/>
        <s v="Sports Drink"/>
        <s v="Tea"/>
        <s v="Water"/>
      </sharedItems>
    </cacheField>
    <cacheField name="[Date].[Month].[Month]" caption="Month" numFmtId="0" hierarchy="3"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22222221" backgroundQuery="1" createdVersion="8" refreshedVersion="8" minRefreshableVersion="3" recordCount="0" supportSubquery="1" supportAdvancedDrill="1" xr:uid="{4C58FE76-1C7C-44F2-9243-BF9040275E0A}">
  <cacheSource type="external" connectionId="8"/>
  <cacheFields count="5">
    <cacheField name="[dim_customer].[Full name].[Full name]" caption="Full name" numFmtId="0" hierarchy="14" level="1">
      <sharedItems count="5">
        <s v="John Brown"/>
        <s v="Judith Simmons"/>
        <s v="Laura Gross"/>
        <s v="Nicholas Young"/>
        <s v="Paul Noble"/>
      </sharedItems>
    </cacheField>
    <cacheField name="[dim_customer].[Location].[Location]" caption="Location" numFmtId="0" hierarchy="13" level="1">
      <sharedItems count="5">
        <s v="Florida"/>
        <s v="Indiana"/>
        <s v="Maryland"/>
        <s v="New York"/>
        <s v="Wisconsin"/>
      </sharedItems>
    </cacheField>
    <cacheField name="[Measures].[# customers]" caption="# customers" numFmtId="0" hierarchy="52" level="32767"/>
    <cacheField name="[Measures].[# Locations]" caption="# Locations" numFmtId="0" hierarchy="53"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4"/>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oneField="1">
      <fieldsUsage count="1">
        <fieldUsage x="2"/>
      </fieldsUsage>
    </cacheHierarchy>
    <cacheHierarchy uniqueName="[Measures].[# Locations]" caption="# Locations" measure="1" displayFolder="" measureGroup="_measures" count="0" oneField="1">
      <fieldsUsage count="1">
        <fieldUsage x="3"/>
      </fieldsUsage>
    </cacheHierarchy>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24652777" backgroundQuery="1" createdVersion="8" refreshedVersion="8" minRefreshableVersion="3" recordCount="0" supportSubquery="1" supportAdvancedDrill="1" xr:uid="{65A9EAD7-6935-48BB-9C1D-67E2C3096936}">
  <cacheSource type="external" connectionId="8"/>
  <cacheFields count="3">
    <cacheField name="[Measures].[Profit margin]" caption="Profit margin" numFmtId="0" hierarchy="42" level="32767"/>
    <cacheField name="[dim_customer].[Customer Age group].[Customer Age group]" caption="Customer Age group" numFmtId="0" hierarchy="16" level="1">
      <sharedItems count="5">
        <s v="0-20"/>
        <s v="21-30"/>
        <s v="31-40"/>
        <s v="41-50"/>
        <s v="50 +"/>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1"/>
      </fieldsUsage>
    </cacheHierarchy>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0"/>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26967594" backgroundQuery="1" createdVersion="8" refreshedVersion="8" minRefreshableVersion="3" recordCount="0" supportSubquery="1" supportAdvancedDrill="1" xr:uid="{B7397307-32A9-403C-890B-780F87FC9DCD}">
  <cacheSource type="external" connectionId="8"/>
  <cacheFields count="2">
    <cacheField name="[Measures].[Average of Customer Age]" caption="Average of Customer Age" numFmtId="0" hierarchy="39"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oneField="1">
      <fieldsUsage count="1">
        <fieldUsage x="0"/>
      </fieldsUsage>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29629626" backgroundQuery="1" createdVersion="8" refreshedVersion="8" minRefreshableVersion="3" recordCount="0" supportSubquery="1" supportAdvancedDrill="1" xr:uid="{4F5CD037-F5B1-415A-8D6E-2541A4DC908C}">
  <cacheSource type="external" connectionId="8"/>
  <cacheFields count="3">
    <cacheField name="[dim_customer].[Full name].[Full name]" caption="Full name" numFmtId="0" hierarchy="14" level="1">
      <sharedItems count="5">
        <s v="Bobby Abbott"/>
        <s v="Christine Hawkins"/>
        <s v="Jeffery Powell"/>
        <s v="Lisa West"/>
        <s v="Travis Ewing"/>
      </sharedItems>
    </cacheField>
    <cacheField name="[Measures].[Profit margin]" caption="Profit margin" numFmtId="0" hierarchy="42"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32175928" backgroundQuery="1" createdVersion="8" refreshedVersion="8" minRefreshableVersion="3" recordCount="0" supportSubquery="1" supportAdvancedDrill="1" xr:uid="{711AAD1D-F11A-4D0B-8B9B-F75631D53C27}">
  <cacheSource type="external" connectionId="8"/>
  <cacheFields count="4">
    <cacheField name="[dim_customer].[Full name].[Full name]" caption="Full name" numFmtId="0" hierarchy="14" level="1">
      <sharedItems count="5">
        <s v="John Brown"/>
        <s v="Judith Simmons"/>
        <s v="Laura Gross"/>
        <s v="Nicholas Young"/>
        <s v="Paul Noble"/>
      </sharedItems>
    </cacheField>
    <cacheField name="[Measures].[Profit margin]" caption="Profit margin" numFmtId="0" hierarchy="42" level="32767"/>
    <cacheField name="[dim_customer].[Location].[Location]" caption="Location" numFmtId="0" hierarchy="13" level="1">
      <sharedItems count="5">
        <s v="Florida"/>
        <s v="Indiana"/>
        <s v="Maryland"/>
        <s v="New York"/>
        <s v="Wisconsin"/>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3"/>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34606483" backgroundQuery="1" createdVersion="8" refreshedVersion="8" minRefreshableVersion="3" recordCount="0" supportSubquery="1" supportAdvancedDrill="1" xr:uid="{EEEB9D86-09A8-4E78-B470-26F3C10F6B6B}">
  <cacheSource type="external" connectionId="8"/>
  <cacheFields count="3">
    <cacheField name="[Measures].[Profit margin]" caption="Profit margin" numFmtId="0" hierarchy="42" level="32767"/>
    <cacheField name="[Date].[Month].[Month]" caption="Month" numFmtId="0" hierarchy="3" level="1">
      <sharedItems count="12">
        <s v="Jan"/>
        <s v="Feb"/>
        <s v="Mar"/>
        <s v="Apr"/>
        <s v="May"/>
        <s v="Jun"/>
        <s v="Jul"/>
        <s v="Aug"/>
        <s v="Sep"/>
        <s v="Oct"/>
        <s v="Nov"/>
        <s v="Dec"/>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0"/>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36689816" backgroundQuery="1" createdVersion="8" refreshedVersion="8" minRefreshableVersion="3" recordCount="0" supportSubquery="1" supportAdvancedDrill="1" xr:uid="{96444664-E38C-40EB-A19F-4691E867FF96}">
  <cacheSource type="external" connectionId="8"/>
  <cacheFields count="3">
    <cacheField name="[Measures].[Profit margin]" caption="Profit margin" numFmtId="0" hierarchy="42" level="32767"/>
    <cacheField name="[Date].[Month].[Month]" caption="Month" numFmtId="0" hierarchy="3" level="1">
      <sharedItems count="12">
        <s v="Jan"/>
        <s v="Feb"/>
        <s v="Mar"/>
        <s v="Apr"/>
        <s v="May"/>
        <s v="Jun"/>
        <s v="Jul"/>
        <s v="Aug"/>
        <s v="Sep"/>
        <s v="Oct"/>
        <s v="Nov"/>
        <s v="Dec"/>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0"/>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39120371" backgroundQuery="1" createdVersion="8" refreshedVersion="8" minRefreshableVersion="3" recordCount="0" supportSubquery="1" supportAdvancedDrill="1" xr:uid="{BE906986-2A06-49F2-AAEA-60577AF9F11B}">
  <cacheSource type="external" connectionId="8"/>
  <cacheFields count="5">
    <cacheField name="[Measures].[Total Revenue]" caption="Total Revenue" numFmtId="0" hierarchy="40" level="32767"/>
    <cacheField name="[Measures].[COGS]" caption="COGS" numFmtId="0" hierarchy="41" level="32767"/>
    <cacheField name="[Measures].[Profit margin]" caption="Profit margin" numFmtId="0" hierarchy="42" level="32767"/>
    <cacheField name="[Measures].[% Profit margin]" caption="% Profit margin" numFmtId="0" hierarchy="43"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4"/>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oneField="1">
      <fieldsUsage count="1">
        <fieldUsage x="1"/>
      </fieldsUsage>
    </cacheHierarchy>
    <cacheHierarchy uniqueName="[Measures].[Profit margin]" caption="Profit margin" measure="1" displayFolder="" measureGroup="_measures" count="0" oneField="1">
      <fieldsUsage count="1">
        <fieldUsage x="2"/>
      </fieldsUsage>
    </cacheHierarchy>
    <cacheHierarchy uniqueName="[Measures].[% Profit margin]" caption="% Profit margin" measure="1" displayFolder="" measureGroup="_measures" count="0" oneField="1">
      <fieldsUsage count="1">
        <fieldUsage x="3"/>
      </fieldsUsage>
    </cacheHierarchy>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41435188" backgroundQuery="1" createdVersion="8" refreshedVersion="8" minRefreshableVersion="3" recordCount="0" supportSubquery="1" supportAdvancedDrill="1" xr:uid="{B83451FB-631B-42C3-B468-B1DBCEEB834F}">
  <cacheSource type="external" connectionId="8"/>
  <cacheFields count="3">
    <cacheField name="[products_table].[Product Name].[Product Name]" caption="Product Name" numFmtId="0" hierarchy="33" level="1">
      <sharedItems count="5">
        <s v="Include Breeze"/>
        <s v="Itself Breeze"/>
        <s v="Property Mist"/>
        <s v="Race Rush"/>
        <s v="Somebody Fusion"/>
      </sharedItems>
    </cacheField>
    <cacheField name="[Measures].[total qty sold]" caption="total qty sold" numFmtId="0" hierarchy="46"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oneField="1">
      <fieldsUsage count="1">
        <fieldUsage x="1"/>
      </fieldsUsage>
    </cacheHierarchy>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44675928" backgroundQuery="1" createdVersion="8" refreshedVersion="8" minRefreshableVersion="3" recordCount="0" supportSubquery="1" supportAdvancedDrill="1" xr:uid="{D02E6CAF-EE08-4010-B02A-F8C1B45C27F3}">
  <cacheSource type="external" connectionId="8"/>
  <cacheFields count="3">
    <cacheField name="[Measures].[Profit margin]" caption="Profit margin" numFmtId="0" hierarchy="42" level="32767"/>
    <cacheField name="[products_table].[Product Name].[Product Name]" caption="Product Name" numFmtId="0" hierarchy="33" level="1">
      <sharedItems count="5">
        <s v="Attorney Mist"/>
        <s v="Begin Brew"/>
        <s v="Common Splash"/>
        <s v="Eight Brew"/>
        <s v="Onto Dew"/>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0"/>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47222223" backgroundQuery="1" createdVersion="8" refreshedVersion="8" minRefreshableVersion="3" recordCount="0" supportSubquery="1" supportAdvancedDrill="1" xr:uid="{F20C8DE5-FE8D-4CCD-9863-47D737C345E4}">
  <cacheSource type="external" connectionId="8"/>
  <cacheFields count="3">
    <cacheField name="[dim_customer].[Full name].[Full name]" caption="Full name" numFmtId="0" hierarchy="14" level="1">
      <sharedItems count="5">
        <s v="John Brown"/>
        <s v="Judith Simmons"/>
        <s v="Laura Gross"/>
        <s v="Nicholas Young"/>
        <s v="Paul Noble"/>
      </sharedItems>
    </cacheField>
    <cacheField name="[Measures].[Profit margin]" caption="Profit margin" numFmtId="0" hierarchy="42"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49768517" backgroundQuery="1" createdVersion="8" refreshedVersion="8" minRefreshableVersion="3" recordCount="0" supportSubquery="1" supportAdvancedDrill="1" xr:uid="{D03F778A-052D-4172-86AA-C083B19733F3}">
  <cacheSource type="external" connectionId="8"/>
  <cacheFields count="4">
    <cacheField name="[dim_customer].[Full name].[Full name]" caption="Full name" numFmtId="0" hierarchy="14" level="1">
      <sharedItems count="5">
        <s v="John Brown"/>
        <s v="Judith Simmons"/>
        <s v="Laura Gross"/>
        <s v="Nicholas Young"/>
        <s v="Paul Noble"/>
      </sharedItems>
    </cacheField>
    <cacheField name="[Measures].[Profit margin]" caption="Profit margin" numFmtId="0" hierarchy="42" level="32767"/>
    <cacheField name="[dim_customer].[Location].[Location]" caption="Location" numFmtId="0" hierarchy="13" level="1">
      <sharedItems count="5">
        <s v="California"/>
        <s v="Michigan"/>
        <s v="Missouri"/>
        <s v="Virginia"/>
        <s v="Washington"/>
      </sharedItems>
    </cacheField>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3"/>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51967595" backgroundQuery="1" createdVersion="8" refreshedVersion="8" minRefreshableVersion="3" recordCount="0" supportSubquery="1" supportAdvancedDrill="1" xr:uid="{806BE9AB-D358-4E1C-829F-8339483BD807}">
  <cacheSource type="external" connectionId="8"/>
  <cacheFields count="3">
    <cacheField name="[Date].[Day].[Day]" caption="Day" numFmtId="0" hierarchy="5" level="1">
      <sharedItems count="7">
        <s v="Sun"/>
        <s v="Mon"/>
        <s v="Tue"/>
        <s v="Wed"/>
        <s v="Thu"/>
        <s v="Fri"/>
        <s v="Sat"/>
      </sharedItems>
    </cacheField>
    <cacheField name="[Measures].[Profit margin]" caption="Profit margin" numFmtId="0" hierarchy="42"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2" memberValueDatatype="130" unbalanced="0">
      <fieldsUsage count="2">
        <fieldUsage x="-1"/>
        <fieldUsage x="0"/>
      </fieldsUsage>
    </cacheHierarchy>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54166666" backgroundQuery="1" createdVersion="8" refreshedVersion="8" minRefreshableVersion="3" recordCount="0" supportSubquery="1" supportAdvancedDrill="1" xr:uid="{E96F6413-9F56-4004-BCA5-F320DE714957}">
  <cacheSource type="external" connectionId="8"/>
  <cacheFields count="3">
    <cacheField name="[dim_customer].[Gender].[Gender]" caption="Gender" numFmtId="0" hierarchy="12" level="1">
      <sharedItems count="2">
        <s v="Female"/>
        <s v="Male"/>
      </sharedItems>
    </cacheField>
    <cacheField name="[Measures].[Profit margin]" caption="Profit margin" numFmtId="0" hierarchy="42"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oneField="1">
      <fieldsUsage count="1">
        <fieldUsage x="1"/>
      </fieldsUsage>
    </cacheHierarchy>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2956134259" backgroundQuery="1" createdVersion="8" refreshedVersion="8" minRefreshableVersion="3" recordCount="0" supportSubquery="1" supportAdvancedDrill="1" xr:uid="{8E01D55C-8F0B-4AD7-B377-635B6143DA68}">
  <cacheSource type="external" connectionId="8"/>
  <cacheFields count="3">
    <cacheField name="[Measures].[# products]" caption="# products" numFmtId="0" hierarchy="49" level="32767"/>
    <cacheField name="[Measures].[% qty return]" caption="% qty return" numFmtId="0" hierarchy="48" level="32767"/>
    <cacheField name="[products_table].[Category].[Category]" caption="Category" numFmtId="0" hierarchy="34"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oneField="1">
      <fieldsUsage count="1">
        <fieldUsage x="1"/>
      </fieldsUsage>
    </cacheHierarchy>
    <cacheHierarchy uniqueName="[Measures].[# products]" caption="# products" measure="1" displayFolder="" measureGroup="_measures" count="0" oneField="1">
      <fieldsUsage count="1">
        <fieldUsage x="0"/>
      </fieldsUsage>
    </cacheHierarchy>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4191319443" backgroundQuery="1" createdVersion="8" refreshedVersion="8" minRefreshableVersion="3" recordCount="0" supportSubquery="1" supportAdvancedDrill="1" xr:uid="{C1E076EC-FBEF-41CA-8952-A04AA3170645}">
  <cacheSource type="external" connectionId="8"/>
  <cacheFields count="4">
    <cacheField name="[Date].[Month].[Month]" caption="Month" numFmtId="0" hierarchy="3" level="1">
      <sharedItems count="12">
        <s v="Jan"/>
        <s v="Feb"/>
        <s v="Mar"/>
        <s v="Apr"/>
        <s v="May"/>
        <s v="Jun"/>
        <s v="Jul"/>
        <s v="Aug"/>
        <s v="Sep"/>
        <s v="Oct"/>
        <s v="Nov"/>
        <s v="Dec"/>
      </sharedItems>
    </cacheField>
    <cacheField name="[Measures].[Total Revenue]" caption="Total Revenue" numFmtId="0" hierarchy="40" level="32767"/>
    <cacheField name="[Measures].[Total target]" caption="Total target" numFmtId="0" hierarchy="50" level="32767"/>
    <cacheField name="[dim_salesPerson].[Store Name].[Store Name]" caption="Store Name" numFmtId="0" hierarchy="19"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3"/>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1"/>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oneField="1">
      <fieldsUsage count="1">
        <fieldUsage x="2"/>
      </fieldsUsage>
    </cacheHierarchy>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4193171298" backgroundQuery="1" createdVersion="8" refreshedVersion="8" minRefreshableVersion="3" recordCount="0" supportSubquery="1" supportAdvancedDrill="1" xr:uid="{6DA86E51-D532-47BD-B8C5-9FFA0B159D02}">
  <cacheSource type="external" connectionId="8"/>
  <cacheFields count="3">
    <cacheField name="[Measures].[Total Revenue]" caption="Total Revenue" numFmtId="0" hierarchy="40" level="32767"/>
    <cacheField name="[Measures].[Total target]" caption="Total target" numFmtId="0" hierarchy="50" level="32767"/>
    <cacheField name="[dim_salesPerson].[Store Name].[Store Name]" caption="Store Name" numFmtId="0" hierarchy="19" level="1">
      <sharedItems containsSemiMixedTypes="0" containsNonDate="0" containsString="0"/>
    </cacheField>
  </cacheFields>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oneField="1">
      <fieldsUsage count="1">
        <fieldUsage x="1"/>
      </fieldsUsage>
    </cacheHierarchy>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4195486107" backgroundQuery="1" createdVersion="8" refreshedVersion="8" minRefreshableVersion="3" recordCount="0" supportSubquery="1" supportAdvancedDrill="1" xr:uid="{529DB0BD-13B2-4B16-ACA9-9016C54A960A}">
  <cacheSource type="external" connectionId="8"/>
  <cacheFields count="4">
    <cacheField name="[Measures].[Total Revenue]" caption="Total Revenue" numFmtId="0" hierarchy="40" level="32767"/>
    <cacheField name="[dim_salesPerson].[Store Name].[Store Name]" caption="Store Name" numFmtId="0" hierarchy="19" level="1">
      <sharedItems containsSemiMixedTypes="0" containsNonDate="0" containsString="0"/>
    </cacheField>
    <cacheField name="[Date].[Week Type].[Week Type]" caption="Week Type" numFmtId="0" hierarchy="7" level="1">
      <sharedItems count="2">
        <s v="Weekday"/>
        <s v="Weekend"/>
      </sharedItems>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2" memberValueDatatype="130" unbalanced="0">
      <fieldsUsage count="2">
        <fieldUsage x="-1"/>
        <fieldUsage x="2"/>
      </fieldsUsage>
    </cacheHierarchy>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1"/>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y uniqueName="Unsupported0" caption="_measures" measure="1" count="0">
      <extLst>
        <ext xmlns:x14="http://schemas.microsoft.com/office/spreadsheetml/2009/9/main" uri="{8CF416AD-EC4C-4aba-99F5-12A058AE0983}">
          <x14:cacheHierarchy ignore="1"/>
        </ext>
      </extLst>
    </cacheHierarchy>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4197337962" backgroundQuery="1" createdVersion="8" refreshedVersion="8" minRefreshableVersion="3" recordCount="0" supportSubquery="1" supportAdvancedDrill="1" xr:uid="{41FC146E-3A54-4352-B8BC-ED0A694EC17D}">
  <cacheSource type="external" connectionId="8"/>
  <cacheFields count="4">
    <cacheField name="[Measures].[Total Revenue]" caption="Total Revenue" numFmtId="0" hierarchy="40" level="32767"/>
    <cacheField name="[dim_salesPerson].[Store Name].[Store Name]" caption="Store Name" numFmtId="0" hierarchy="19" level="1">
      <sharedItems containsSemiMixedTypes="0" containsNonDate="0" containsString="0"/>
    </cacheField>
    <cacheField name="[Date].[Quarter].[Quarter]" caption="Quarter" numFmtId="0" hierarchy="8" level="1">
      <sharedItems count="4">
        <s v="Q-1"/>
        <s v="Q-2"/>
        <s v="Q-3"/>
        <s v="Q-4"/>
      </sharedItems>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fieldsUsage count="2">
        <fieldUsage x="-1"/>
        <fieldUsage x="2"/>
      </fieldsUsage>
    </cacheHierarchy>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1"/>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y uniqueName="Unsupported0" caption="_measures" measure="1" count="0">
      <extLst>
        <ext xmlns:x14="http://schemas.microsoft.com/office/spreadsheetml/2009/9/main" uri="{8CF416AD-EC4C-4aba-99F5-12A058AE0983}">
          <x14:cacheHierarchy ignore="1"/>
        </ext>
      </extLst>
    </cacheHierarchy>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6001.894199189817" backgroundQuery="1" createdVersion="8" refreshedVersion="8" minRefreshableVersion="3" recordCount="0" supportSubquery="1" supportAdvancedDrill="1" xr:uid="{71ED24CA-DC60-4308-AE75-006CB90DB7E2}">
  <cacheSource type="external" connectionId="8"/>
  <cacheFields count="4">
    <cacheField name="[Measures].[Total Revenue]" caption="Total Revenue" numFmtId="0" hierarchy="40" level="32767"/>
    <cacheField name="[dim_salesPerson].[Store Name].[Store Name]" caption="Store Name" numFmtId="0" hierarchy="19" level="1">
      <sharedItems containsSemiMixedTypes="0" containsNonDate="0" containsString="0"/>
    </cacheField>
    <cacheField name="[Date].[Day].[Day]" caption="Day" numFmtId="0" hierarchy="5" level="1">
      <sharedItems count="7">
        <s v="Sun"/>
        <s v="Mon"/>
        <s v="Tue"/>
        <s v="Wed"/>
        <s v="Thu"/>
        <s v="Fri"/>
        <s v="Sat"/>
      </sharedItems>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2" memberValueDatatype="130" unbalanced="0">
      <fieldsUsage count="2">
        <fieldUsage x="-1"/>
        <fieldUsage x="2"/>
      </fieldsUsage>
    </cacheHierarchy>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1"/>
      </fieldsUsage>
    </cacheHierarchy>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oneField="1">
      <fieldsUsage count="1">
        <fieldUsage x="0"/>
      </fieldsUsage>
    </cacheHierarchy>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y uniqueName="Unsupported0" caption="_measures" measure="1" count="0">
      <extLst>
        <ext xmlns:x14="http://schemas.microsoft.com/office/spreadsheetml/2009/9/main" uri="{8CF416AD-EC4C-4aba-99F5-12A058AE0983}">
          <x14:cacheHierarchy ignore="1"/>
        </ext>
      </extLst>
    </cacheHierarchy>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8.800215972224" backgroundQuery="1" createdVersion="3" refreshedVersion="8" minRefreshableVersion="3" recordCount="0" supportSubquery="1" supportAdvancedDrill="1" xr:uid="{2AACF2B5-4DD3-4535-B7F0-A93C3BB5C4CA}">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5636728"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8.800238541669" backgroundQuery="1" createdVersion="3" refreshedVersion="8" minRefreshableVersion="3" recordCount="0" supportSubquery="1" supportAdvancedDrill="1" xr:uid="{680C6BE3-B449-4620-9C81-1C3B7D616E71}">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_measures].[_measures]" caption="_measures" attribute="1" defaultMemberUniqueName="[_measures].[_measures].[All]" allUniqueName="[_measures].[_measures].[All]" dimensionUniqueName="[_measure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Day]" caption="Day" attribute="1" defaultMemberUniqueName="[Date].[Day].[All]" allUniqueName="[Date].[Day].[All]" dimensionUniqueName="[Date]" displayFolder="" count="0" memberValueDatatype="130" unbalanced="0"/>
    <cacheHierarchy uniqueName="[Date].[Day number]" caption="Day number" attribute="1" defaultMemberUniqueName="[Date].[Day number].[All]" allUniqueName="[Date].[Day number].[All]" dimensionUniqueName="[Date]" displayFolder="" count="0" memberValueDatatype="20" unbalanced="0"/>
    <cacheHierarchy uniqueName="[Date].[Week Type]" caption="Week Type" attribute="1" defaultMemberUniqueName="[Date].[Week Type].[All]" allUniqueName="[Date].[Week 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 Name]" caption="First Name" attribute="1" defaultMemberUniqueName="[dim_customer].[First Name].[All]" allUniqueName="[dim_customer].[First Name].[All]" dimensionUniqueName="[dim_customer]" displayFolder="" count="0" memberValueDatatype="130" unbalanced="0"/>
    <cacheHierarchy uniqueName="[dim_customer].[Last Name]" caption="Last Name" attribute="1" defaultMemberUniqueName="[dim_customer].[Last Name].[All]" allUniqueName="[dim_customer].[Last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Age]" caption="Age" attribute="1" defaultMemberUniqueName="[dim_salesPerson].[Age].[All]" allUniqueName="[dim_salesPerson].[Age].[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0" memberValueDatatype="13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0"/>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2317112"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Shahab" refreshedDate="45999.719352893517" backgroundQuery="1" createdVersion="3" refreshedVersion="8" minRefreshableVersion="3" recordCount="0" supportSubquery="1" supportAdvancedDrill="1" xr:uid="{4D07F76F-B000-4447-B617-9D5FC308CD3D}">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_measures].[_measures]" caption="_measures" attribute="1" defaultMemberUniqueName="[_measures].[_measures].[All]" allUniqueName="[_measures].[_measures].[All]" dimensionUniqueName="[_measures]" displayFolder="" count="2" memberValueDatatype="130" unbalanced="0"/>
    <cacheHierarchy uniqueName="[Date].[Order Date]" caption="Order Date" attribute="1" time="1" defaultMemberUniqueName="[Date].[Order Date].[All]" allUniqueName="[Date].[Order 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cacheHierarchy uniqueName="[Date].[Month number]" caption="Month number" attribute="1" defaultMemberUniqueName="[Date].[Month number].[All]" allUniqueName="[Date].[Month number].[All]" dimensionUniqueName="[Date]" displayFolder="" count="2" memberValueDatatype="20" unbalanced="0"/>
    <cacheHierarchy uniqueName="[Date].[Day]" caption="Day" attribute="1" defaultMemberUniqueName="[Date].[Day].[All]" allUniqueName="[Date].[Day].[All]" dimensionUniqueName="[Date]" displayFolder="" count="2" memberValueDatatype="130" unbalanced="0"/>
    <cacheHierarchy uniqueName="[Date].[Day number]" caption="Day number" attribute="1" defaultMemberUniqueName="[Date].[Day number].[All]" allUniqueName="[Date].[Day number].[All]" dimensionUniqueName="[Date]" displayFolder="" count="2" memberValueDatatype="20" unbalanced="0"/>
    <cacheHierarchy uniqueName="[Date].[Week Type]" caption="Week Type" attribute="1" defaultMemberUniqueName="[Date].[Week Type].[All]" allUniqueName="[Date].[Week Typ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irst Name]" caption="First Name" attribute="1" defaultMemberUniqueName="[dim_customer].[First Name].[All]" allUniqueName="[dim_customer].[First Name].[All]" dimensionUniqueName="[dim_customer]" displayFolder="" count="2" memberValueDatatype="130" unbalanced="0"/>
    <cacheHierarchy uniqueName="[dim_customer].[Last Name]" caption="Last Name" attribute="1" defaultMemberUniqueName="[dim_customer].[Last Name].[All]" allUniqueName="[dim_customer].[Last Name].[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cacheHierarchy uniqueName="[dim_customer].[Full name]" caption="Full name" attribute="1" defaultMemberUniqueName="[dim_customer].[Full name].[All]" allUniqueName="[dim_customer].[Full name].[All]" dimensionUniqueName="[dim_customer]" displayFolder="" count="2" memberValueDatatype="130" unbalanced="0"/>
    <cacheHierarchy uniqueName="[dim_customer].[Customer Age]" caption="Customer Age" attribute="1" defaultMemberUniqueName="[dim_customer].[Customer Age].[All]" allUniqueName="[dim_customer].[Customer Age].[All]" dimensionUniqueName="[dim_customer]" displayFolder="" count="2"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cacheHierarchy uniqueName="[dim_salesPerson].[Sales Person ID]" caption="Sales Person ID" attribute="1" defaultMemberUniqueName="[dim_salesPerson].[Sales Person ID].[All]" allUniqueName="[dim_salesPerson].[Sales Person ID].[All]" dimensionUniqueName="[dim_salesPerson]" displayFolder="" count="2" memberValueDatatype="20" unbalanced="0"/>
    <cacheHierarchy uniqueName="[dim_salesPerson].[Full name]" caption="Full name" attribute="1" defaultMemberUniqueName="[dim_salesPerson].[Full name].[All]" allUniqueName="[dim_salesPerson].[Full name].[All]" dimensionUniqueName="[dim_salesPerson]" displayFolder="" count="2"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Age]" caption="Age" attribute="1" defaultMemberUniqueName="[dim_salesPerson].[Age].[All]" allUniqueName="[dim_salesPerson].[Age].[All]" dimensionUniqueName="[dim_salesPerson]" displayFolder="" count="2" memberValueDatatype="20" unbalanced="0"/>
    <cacheHierarchy uniqueName="[fact_table].[Product ID]" caption="Product ID" attribute="1" defaultMemberUniqueName="[fact_table].[Product ID].[All]" allUniqueName="[fact_table].[Product ID].[All]" dimensionUniqueName="[fact_table]" displayFolder="" count="2" memberValueDatatype="20" unbalanced="0"/>
    <cacheHierarchy uniqueName="[fact_table].[Customer ID]" caption="Customer ID" attribute="1" defaultMemberUniqueName="[fact_table].[Customer ID].[All]" allUniqueName="[fact_table].[Customer ID].[All]" dimensionUniqueName="[fact_table]" displayFolder="" count="2" memberValueDatatype="20" unbalanced="0"/>
    <cacheHierarchy uniqueName="[fact_table].[Sales Person ID]" caption="Sales Person ID" attribute="1" defaultMemberUniqueName="[fact_table].[Sales Person ID].[All]" allUniqueName="[fact_table].[Sales Person ID].[All]" dimensionUniqueName="[fact_table]" displayFolder="" count="2" memberValueDatatype="20" unbalanced="0"/>
    <cacheHierarchy uniqueName="[fact_table].[Quantity Sold]" caption="Quantity Sold" attribute="1" defaultMemberUniqueName="[fact_table].[Quantity Sold].[All]" allUniqueName="[fact_table].[Quantity Sold].[All]" dimensionUniqueName="[fact_table]" displayFolder="" count="2"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cacheHierarchy uniqueName="[fact_table].[Quantity Returned]" caption="Quantity Returned" attribute="1" defaultMemberUniqueName="[fact_table].[Quantity Returned].[All]" allUniqueName="[fact_table].[Quantity Returned].[All]" dimensionUniqueName="[fact_table]" displayFolder="" count="2" memberValueDatatype="20" unbalanced="0"/>
    <cacheHierarchy uniqueName="[fact_table].[Order Date]" caption="Order Date" attribute="1" time="1" defaultMemberUniqueName="[fact_table].[Order Date].[All]" allUniqueName="[fact_table].[Order Date].[All]" dimensionUniqueName="[fact_table]" displayFolder="" count="2" memberValueDatatype="7" unbalanced="0"/>
    <cacheHierarchy uniqueName="[Measures]" caption="Measures" attribute="1" keyAttribute="1" defaultMemberUniqueName="[Measures].[__No measures defined]" dimensionUniqueName="[Measures]" displayFolder="" measures="1" count="1" memberValueDatatype="130" unbalanced="0"/>
    <cacheHierarchy uniqueName="[monthly_store_targets].[Store ID]" caption="Store ID" attribute="1" defaultMemberUniqueName="[monthly_store_targets].[Store ID].[All]" allUniqueName="[monthly_store_targets].[Store ID].[All]" dimensionUniqueName="[monthly_store_targets]" displayFolder="" count="2" memberValueDatatype="20" unbalanced="0"/>
    <cacheHierarchy uniqueName="[monthly_store_targets].[Date]" caption="Date" attribute="1" time="1" defaultMemberUniqueName="[monthly_store_targets].[Date].[All]" allUniqueName="[monthly_store_targets].[Date].[All]" dimensionUniqueName="[monthly_store_targets]" displayFolder="" count="2"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2" memberValueDatatype="20" unbalanced="0"/>
    <cacheHierarchy uniqueName="[monthly_store_targets].[Month Name]" caption="Month Name" attribute="1" defaultMemberUniqueName="[monthly_store_targets].[Month Name].[All]" allUniqueName="[monthly_store_targets].[Month Name].[All]" dimensionUniqueName="[monthly_store_targets]" displayFolder="" count="2" memberValueDatatype="130" unbalanced="0"/>
    <cacheHierarchy uniqueName="[products_table].[Product ID]" caption="Product ID" attribute="1" defaultMemberUniqueName="[products_table].[Product ID].[All]" allUniqueName="[products_table].[Product ID].[All]" dimensionUniqueName="[products_table]" displayFolder="" count="2" memberValueDatatype="20" unbalanced="0"/>
    <cacheHierarchy uniqueName="[products_table].[Product Name]" caption="Product Name" attribute="1" defaultMemberUniqueName="[products_table].[Product Name].[All]" allUniqueName="[products_table].[Product 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Sales Price]" caption="Sales Price" attribute="1" defaultMemberUniqueName="[products_table].[Sales Price].[All]" allUniqueName="[products_table].[Sales Price].[All]" dimensionUniqueName="[products_table]" displayFolder="" count="2" memberValueDatatype="5" unbalanced="0"/>
    <cacheHierarchy uniqueName="[products_table].[Cost Price]" caption="Cost Price" attribute="1" defaultMemberUniqueName="[products_table].[Cost Price].[All]" allUniqueName="[products_table].[Cost Price].[All]" dimensionUniqueName="[products_table]" displayFolder="" count="2" memberValueDatatype="5" unbalanced="0"/>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31"/>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5"/>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_measures" count="0"/>
    <cacheHierarchy uniqueName="[Measures].[COGS]" caption="COGS" measure="1" displayFolder="" measureGroup="_measures" count="0"/>
    <cacheHierarchy uniqueName="[Measures].[Profit margin]" caption="Profit margin" measure="1" displayFolder="" measureGroup="_measures" count="0"/>
    <cacheHierarchy uniqueName="[Measures].[% Profit margin]" caption="% Profit margin" measure="1" displayFolder="" measureGroup="_measures" count="0"/>
    <cacheHierarchy uniqueName="[Measures].[# transaction]" caption="# transaction" measure="1" displayFolder="" measureGroup="_measures" count="0"/>
    <cacheHierarchy uniqueName="[Measures].[Total refund]" caption="Total refund" measure="1" displayFolder="" measureGroup="_measures" count="0"/>
    <cacheHierarchy uniqueName="[Measures].[total qty sold]" caption="total qty sold" measure="1" displayFolder="" measureGroup="_measures" count="0"/>
    <cacheHierarchy uniqueName="[Measures].[total qty returned]" caption="total qty returned" measure="1" displayFolder="" measureGroup="_measures" count="0"/>
    <cacheHierarchy uniqueName="[Measures].[% qty return]" caption="% qty return" measure="1" displayFolder="" measureGroup="_measures" count="0"/>
    <cacheHierarchy uniqueName="[Measures].[# products]" caption="# products" measure="1" displayFolder="" measureGroup="_measures" count="0"/>
    <cacheHierarchy uniqueName="[Measures].[Total target]" caption="Total target" measure="1" displayFolder="" measureGroup="_measures" count="0"/>
    <cacheHierarchy uniqueName="[Measures].[Variance %]" caption="Variance %" measure="1" displayFolder="" measureGroup="_measures" count="0"/>
    <cacheHierarchy uniqueName="[Measures].[# customers]" caption="# customers" measure="1" displayFolder="" measureGroup="_measures" count="0"/>
    <cacheHierarchy uniqueName="[Measures].[# Locations]" caption="# Locations" measure="1" displayFolder="" measureGroup="_measures"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8">
    <dimension name="_measures" uniqueName="[_measures]" caption="_measures"/>
    <dimension name="Date" uniqueName="[Date]" caption="Date"/>
    <dimension name="dim_customer" uniqueName="[dim_customer]" caption="dim_customer"/>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_measures" caption="_measures"/>
    <measureGroup name="Date" caption="Date"/>
    <measureGroup name="dim_customer" caption="dim_customer"/>
    <measureGroup name="dim_salesPerson" caption="dim_salesPerson"/>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licerData="1" pivotCacheId="8929294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227F7-FF3B-439F-B33E-414DC0EEBF68}" name="Store_revenue_target" cacheId="34" applyNumberFormats="0" applyBorderFormats="0" applyFontFormats="0" applyPatternFormats="0" applyAlignmentFormats="0" applyWidthHeightFormats="1" dataCaption="Values" tag="565e569f-7853-4eda-8ae4-ea61935b045f" updatedVersion="8" minRefreshableVersion="3" useAutoFormatting="1" itemPrintTitles="1" createdVersion="8" indent="0" compact="0" compactData="0" multipleFieldFilters="0" chartFormat="6">
  <location ref="A7:C18" firstHeaderRow="0" firstDataRow="1" firstDataCol="1"/>
  <pivotFields count="4">
    <pivotField axis="axisRow" compact="0" allDrilled="1" outline="0"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1">
    <i>
      <x v="8"/>
    </i>
    <i>
      <x v="5"/>
    </i>
    <i>
      <x v="4"/>
    </i>
    <i>
      <x v="2"/>
    </i>
    <i>
      <x v="9"/>
    </i>
    <i>
      <x v="6"/>
    </i>
    <i>
      <x v="3"/>
    </i>
    <i>
      <x v="7"/>
    </i>
    <i>
      <x/>
    </i>
    <i>
      <x v="1"/>
    </i>
    <i t="grand">
      <x/>
    </i>
  </rowItems>
  <colFields count="1">
    <field x="-2"/>
  </colFields>
  <colItems count="2">
    <i>
      <x/>
    </i>
    <i i="1">
      <x v="1"/>
    </i>
  </colItems>
  <dataFields count="2">
    <dataField fld="1" subtotal="count" baseField="0" baseItem="0"/>
    <dataField fld="2" subtotal="count" baseField="0" baseItem="0"/>
  </dataFields>
  <pivotHierarchies count="62">
    <pivotHierarchy dragToData="1"/>
    <pivotHierarchy dragToData="1"/>
    <pivotHierarchy dragToData="1"/>
    <pivotHierarchy multipleItemSelectionAllowed="1" dragToData="1">
      <members count="1" level="1">
        <member name="[Date].[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_measur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B7C20D-D1B7-4601-87A1-8852ECF006F0}" name="KPI" cacheId="33" applyNumberFormats="0" applyBorderFormats="0" applyFontFormats="0" applyPatternFormats="0" applyAlignmentFormats="0" applyWidthHeightFormats="1" dataCaption="Values" tag="4967e1cb-4ee5-4364-a711-21b1551eb592" updatedVersion="8" minRefreshableVersion="3" useAutoFormatting="1" subtotalHiddenItems="1" itemPrintTitles="1" createdVersion="8" indent="0" outline="1" outlineData="1" multipleFieldFilters="0">
  <location ref="A3:K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6"/>
    <dataField fld="1" subtotal="count" baseField="0" baseItem="0" numFmtId="166"/>
    <dataField fld="2" subtotal="count" baseField="0" baseItem="0"/>
    <dataField fld="3" subtotal="count" baseField="0" baseItem="0" numFmtId="10"/>
    <dataField fld="4" subtotal="count" baseField="0" baseItem="0" numFmtId="165"/>
    <dataField fld="5" subtotal="count" baseField="0" baseItem="0"/>
    <dataField fld="6" subtotal="count" baseField="0" baseItem="0" numFmtId="1"/>
    <dataField fld="7" subtotal="count" baseField="0" baseItem="0" numFmtId="1"/>
    <dataField fld="8" subtotal="count" baseField="0" baseItem="0" numFmtId="10"/>
    <dataField fld="9" subtotal="count" baseField="0" baseItem="0" numFmtId="1"/>
    <dataField fld="10" subtotal="count" baseField="0" baseItem="0" numFmtId="166"/>
  </dataFields>
  <formats count="10">
    <format dxfId="67">
      <pivotArea outline="0" collapsedLevelsAreSubtotals="1" fieldPosition="0"/>
    </format>
    <format dxfId="66">
      <pivotArea outline="0" collapsedLevelsAreSubtotals="1" fieldPosition="0">
        <references count="1">
          <reference field="4294967294" count="1" selected="0">
            <x v="3"/>
          </reference>
        </references>
      </pivotArea>
    </format>
    <format dxfId="65">
      <pivotArea outline="0" collapsedLevelsAreSubtotals="1" fieldPosition="0">
        <references count="1">
          <reference field="4294967294" count="1" selected="0">
            <x v="4"/>
          </reference>
        </references>
      </pivotArea>
    </format>
    <format dxfId="64">
      <pivotArea outline="0" collapsedLevelsAreSubtotals="1" fieldPosition="0">
        <references count="1">
          <reference field="4294967294" count="1" selected="0">
            <x v="6"/>
          </reference>
        </references>
      </pivotArea>
    </format>
    <format dxfId="63">
      <pivotArea outline="0" collapsedLevelsAreSubtotals="1" fieldPosition="0">
        <references count="1">
          <reference field="4294967294" count="1" selected="0">
            <x v="7"/>
          </reference>
        </references>
      </pivotArea>
    </format>
    <format dxfId="62">
      <pivotArea outline="0" collapsedLevelsAreSubtotals="1" fieldPosition="0">
        <references count="1">
          <reference field="4294967294" count="1" selected="0">
            <x v="8"/>
          </reference>
        </references>
      </pivotArea>
    </format>
    <format dxfId="61">
      <pivotArea outline="0" collapsedLevelsAreSubtotals="1" fieldPosition="0">
        <references count="1">
          <reference field="4294967294" count="1" selected="0">
            <x v="9"/>
          </reference>
        </references>
      </pivotArea>
    </format>
    <format dxfId="60">
      <pivotArea outline="0" collapsedLevelsAreSubtotals="1" fieldPosition="0">
        <references count="1">
          <reference field="4294967294" count="1" selected="0">
            <x v="0"/>
          </reference>
        </references>
      </pivotArea>
    </format>
    <format dxfId="59">
      <pivotArea outline="0" collapsedLevelsAreSubtotals="1" fieldPosition="0">
        <references count="1">
          <reference field="4294967294" count="1" selected="0">
            <x v="1"/>
          </reference>
        </references>
      </pivotArea>
    </format>
    <format dxfId="58">
      <pivotArea outline="0" collapsedLevelsAreSubtotals="1" fieldPosition="0">
        <references count="1">
          <reference field="4294967294" count="1" selected="0">
            <x v="10"/>
          </reference>
        </references>
      </pivotArea>
    </format>
  </formats>
  <pivotHierarchies count="62">
    <pivotHierarchy dragToData="1"/>
    <pivotHierarchy dragToData="1"/>
    <pivotHierarchy dragToData="1"/>
    <pivotHierarchy multipleItemSelectionAllowed="1" dragToData="1">
      <members count="1" level="1">
        <member name="[Date].[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4C2C8-F843-43D8-8C0A-402563F5F3A4}" name="PivotTable1" cacheId="39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1:C13"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6">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outline="0" fieldPosition="0">
        <references count="1">
          <reference field="0" count="0"/>
        </references>
      </pivotArea>
    </format>
    <format dxfId="32">
      <pivotArea dataOnly="0" labelOnly="1" outline="0" fieldPosition="0">
        <references count="1">
          <reference field="4294967294" count="2">
            <x v="0"/>
            <x v="1"/>
          </reference>
        </references>
      </pivotArea>
    </format>
    <format dxfId="3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e]"/>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FCA61-28BA-4BD0-89F1-2C0AFD004B09}" name="PivotTable5" cacheId="40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Z2:AB4" firstHeaderRow="0"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2">
    <i>
      <x/>
    </i>
    <i>
      <x v="1"/>
    </i>
  </rowItems>
  <colFields count="1">
    <field x="-2"/>
  </colFields>
  <colItems count="2">
    <i>
      <x/>
    </i>
    <i i="1">
      <x v="1"/>
    </i>
  </colItems>
  <dataFields count="2">
    <dataField fld="0" subtotal="count" baseField="0" baseItem="0"/>
    <dataField name="Total Revenue2" fld="3" subtotal="count" showDataAs="percentOfTotal" baseField="0" baseItem="0" numFmtId="10">
      <extLst>
        <ext xmlns:x14="http://schemas.microsoft.com/office/spreadsheetml/2009/9/main" uri="{E15A36E0-9728-4e99-A89B-3F7291B0FE68}">
          <x14:dataField sourceField="0" uniqueName="[__Xl2].[Measures].[Total Revenue]"/>
        </ext>
      </extLst>
    </dataField>
  </dataFields>
  <formats count="5">
    <format dxfId="41">
      <pivotArea type="all" dataOnly="0" outline="0" fieldPosition="0"/>
    </format>
    <format dxfId="40">
      <pivotArea outline="0" collapsedLevelsAreSubtotals="1" fieldPosition="0"/>
    </format>
    <format dxfId="39">
      <pivotArea dataOnly="0" labelOnly="1" outline="0" fieldPosition="0">
        <references count="1">
          <reference field="4294967294" count="1">
            <x v="0"/>
          </reference>
        </references>
      </pivotArea>
    </format>
    <format dxfId="38">
      <pivotArea outline="0" collapsedLevelsAreSubtotals="1" fieldPosition="0"/>
    </format>
    <format dxfId="37">
      <pivotArea outline="0" fieldPosition="0">
        <references count="1">
          <reference field="4294967294" count="1">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e]"/>
        <x15:activeTabTopLevelEntity name="[_measures]"/>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66C79-1DBC-4FA0-B63B-18ECE3E3CBC2}" name="PivotTable3" cacheId="40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P2:AR9" firstHeaderRow="0"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7">
        <item x="0"/>
        <item x="1"/>
        <item x="2"/>
        <item x="3"/>
        <item x="4"/>
        <item x="5"/>
        <item x="6"/>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i>
    <i>
      <x v="1"/>
    </i>
    <i>
      <x v="2"/>
    </i>
    <i>
      <x v="3"/>
    </i>
    <i>
      <x v="4"/>
    </i>
    <i>
      <x v="5"/>
    </i>
    <i>
      <x v="6"/>
    </i>
  </rowItems>
  <colFields count="1">
    <field x="-2"/>
  </colFields>
  <colItems count="2">
    <i>
      <x/>
    </i>
    <i i="1">
      <x v="1"/>
    </i>
  </colItems>
  <dataFields count="2">
    <dataField fld="0" subtotal="count" baseField="0" baseItem="0"/>
    <dataField name="Total Revenue2" fld="3" subtotal="count" showDataAs="percentDiff" baseField="2" baseItem="1048828" numFmtId="10">
      <extLst>
        <ext xmlns:x14="http://schemas.microsoft.com/office/spreadsheetml/2009/9/main" uri="{E15A36E0-9728-4e99-A89B-3F7291B0FE68}">
          <x14:dataField sourceField="0" uniqueName="[__Xl2].[Measures].[Total Revenue]"/>
        </ext>
      </extLst>
    </dataField>
  </dataFields>
  <formats count="6">
    <format dxfId="47">
      <pivotArea type="all" dataOnly="0" outline="0" fieldPosition="0"/>
    </format>
    <format dxfId="46">
      <pivotArea outline="0" collapsedLevelsAreSubtotals="1" fieldPosition="0"/>
    </format>
    <format dxfId="45">
      <pivotArea dataOnly="0" labelOnly="1" outline="0" fieldPosition="0">
        <references count="1">
          <reference field="4294967294" count="1">
            <x v="0"/>
          </reference>
        </references>
      </pivotArea>
    </format>
    <format dxfId="44">
      <pivotArea outline="0" collapsedLevelsAreSubtotals="1" fieldPosition="0"/>
    </format>
    <format dxfId="43">
      <pivotArea outline="0" fieldPosition="0">
        <references count="1">
          <reference field="4294967294" count="1" selected="0">
            <x v="1"/>
          </reference>
        </references>
      </pivotArea>
    </format>
    <format dxfId="42">
      <pivotArea outline="0" fieldPosition="0">
        <references count="1">
          <reference field="4294967294" count="1">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_measures]"/>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2717D8-4F67-4D61-9EBB-790072E60704}" name="PivotTable4" cacheId="398" applyNumberFormats="0" applyBorderFormats="0" applyFontFormats="0" applyPatternFormats="0" applyAlignmentFormats="0" applyWidthHeightFormats="1" dataCaption="Values" tag="b8433f9d-64d4-4fc6-90fe-74197b07478d" updatedVersion="8" minRefreshableVersion="3" useAutoFormatting="1" rowGrandTotals="0" colGrandTotals="0" itemPrintTitles="1" createdVersion="8" indent="0" compact="0" compactData="0" multipleFieldFilters="0" chartFormat="2">
  <location ref="T2:U3"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4">
    <format dxfId="51">
      <pivotArea type="all" dataOnly="0" outline="0" fieldPosition="0"/>
    </format>
    <format dxfId="50">
      <pivotArea outline="0" collapsedLevelsAreSubtotals="1" fieldPosition="0"/>
    </format>
    <format dxfId="49">
      <pivotArea dataOnly="0" labelOnly="1" outline="0" fieldPosition="0">
        <references count="1">
          <reference field="4294967294" count="2">
            <x v="0"/>
            <x v="1"/>
          </reference>
        </references>
      </pivotArea>
    </format>
    <format dxfId="48">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_measures]"/>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B10F20-1ED0-4A4E-892D-4C1447BF4032}" name="PivotTable2" cacheId="40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F2:AH6" firstHeaderRow="0"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fld="0" subtotal="count" baseField="0" baseItem="0"/>
    <dataField name="Total Revenue2" fld="3" subtotal="count" showDataAs="percentDiff" baseField="2" baseItem="1048828" numFmtId="168">
      <extLst>
        <ext xmlns:x14="http://schemas.microsoft.com/office/spreadsheetml/2009/9/main" uri="{E15A36E0-9728-4e99-A89B-3F7291B0FE68}">
          <x14:dataField sourceField="0" uniqueName="[__Xl2].[Measures].[Total Revenue]"/>
        </ext>
      </extLst>
    </dataField>
  </dataFields>
  <formats count="6">
    <format dxfId="57">
      <pivotArea type="all" dataOnly="0" outline="0" fieldPosition="0"/>
    </format>
    <format dxfId="56">
      <pivotArea outline="0" collapsedLevelsAreSubtotals="1" fieldPosition="0"/>
    </format>
    <format dxfId="55">
      <pivotArea dataOnly="0" labelOnly="1" outline="0" fieldPosition="0">
        <references count="1">
          <reference field="4294967294" count="1">
            <x v="0"/>
          </reference>
        </references>
      </pivotArea>
    </format>
    <format dxfId="54">
      <pivotArea outline="0" collapsedLevelsAreSubtotals="1" fieldPosition="0"/>
    </format>
    <format dxfId="53">
      <pivotArea outline="0" fieldPosition="0">
        <references count="1">
          <reference field="4294967294" count="1">
            <x v="1"/>
          </reference>
        </references>
      </pivotArea>
    </format>
    <format dxfId="52">
      <pivotArea outline="0" fieldPosition="0">
        <references count="1">
          <reference field="4294967294" count="1" selected="0">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_measures]"/>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0A4DEF-4F86-4606-ABAD-D7D07A897473}" name="btCustomers" cacheId="344" applyNumberFormats="0" applyBorderFormats="0" applyFontFormats="0" applyPatternFormats="0" applyAlignmentFormats="0" applyWidthHeightFormats="1" dataCaption="Values" tag="7fa672a9-ec1f-447b-837e-bef657eeea88" updatedVersion="8" minRefreshableVersion="3" useAutoFormatting="1" rowGrandTotals="0" colGrandTotals="0" itemPrintTitles="1" createdVersion="8" indent="0" compact="0" compactData="0" multipleFieldFilters="0">
  <location ref="F7:G12"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4"/>
    </i>
    <i>
      <x/>
    </i>
    <i>
      <x v="3"/>
    </i>
    <i>
      <x v="1"/>
    </i>
    <i>
      <x v="2"/>
    </i>
  </rowItems>
  <colItems count="1">
    <i/>
  </colItems>
  <dataFields count="1">
    <dataField fld="1" subtotal="count" baseField="0" baseItem="0" numFmtId="167"/>
  </dataFields>
  <formats count="1">
    <format dxfId="9">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top="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080115-67FA-496D-914F-A16D875185D7}" name="btlocations" cacheId="347" applyNumberFormats="0" applyBorderFormats="0" applyFontFormats="0" applyPatternFormats="0" applyAlignmentFormats="0" applyWidthHeightFormats="1" dataCaption="Values" tag="404dc302-a5ed-475a-90b2-6e7a79557235" updatedVersion="8" minRefreshableVersion="3" useAutoFormatting="1" rowGrandTotals="0" colGrandTotals="0" itemPrintTitles="1" createdVersion="8" indent="0" compact="0" compactData="0" multipleFieldFilters="0">
  <location ref="L7:M12" firstHeaderRow="1" firstDataRow="1" firstDataCol="1"/>
  <pivotFields count="4">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3"/>
    </i>
    <i>
      <x v="2"/>
    </i>
    <i>
      <x v="4"/>
    </i>
    <i>
      <x v="1"/>
    </i>
    <i>
      <x/>
    </i>
  </rowItems>
  <colItems count="1">
    <i/>
  </colItems>
  <dataFields count="1">
    <dataField fld="1" subtotal="count" baseField="0" baseItem="0" numFmtId="167"/>
  </dataFields>
  <formats count="1">
    <format dxfId="10">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 iMeasureHier="42">
      <autoFilter ref="A1">
        <filterColumn colId="0">
          <top10 top="0" val="5" filterVal="5"/>
        </filterColumn>
      </autoFilter>
    </filter>
    <filter fld="0" type="count" id="1" iMeasureHier="4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EE077A-9935-4B89-B91C-96A08AE02401}" name="month Profit" cacheId="353" applyNumberFormats="0" applyBorderFormats="0" applyFontFormats="0" applyPatternFormats="0" applyAlignmentFormats="0" applyWidthHeightFormats="1" dataCaption="Values" tag="bbdd67ed-99db-47a6-9e11-7c85d6a04097" updatedVersion="8" minRefreshableVersion="3" useAutoFormatting="1" rowGrandTotals="0" colGrandTotals="0" itemPrintTitles="1" createdVersion="8" indent="0" compact="0" compactData="0" multipleFieldFilters="0" chartFormat="3">
  <location ref="AS4:AT1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71"/>
  </dataFields>
  <formats count="2">
    <format dxfId="12">
      <pivotArea outline="0" fieldPosition="0">
        <references count="1">
          <reference field="4294967294" count="1">
            <x v="0"/>
          </reference>
        </references>
      </pivotArea>
    </format>
    <format dxfId="1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52D0D5-5710-4346-AA47-12ED313CF4AD}" name="Top Quantity" cacheId="359" applyNumberFormats="0" applyBorderFormats="0" applyFontFormats="0" applyPatternFormats="0" applyAlignmentFormats="0" applyWidthHeightFormats="1" dataCaption="Values" tag="ca6cb308-1214-4aa3-aad2-685f11df3872" updatedVersion="8" minRefreshableVersion="3" useAutoFormatting="1" subtotalHiddenItems="1" rowGrandTotals="0" colGrandTotals="0" itemPrintTitles="1" createdVersion="8" indent="0" compact="0" compactData="0" multipleFieldFilters="0">
  <location ref="BP4:BQ9"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1"/>
    </i>
    <i>
      <x/>
    </i>
    <i>
      <x v="2"/>
    </i>
    <i>
      <x v="3"/>
    </i>
    <i>
      <x v="4"/>
    </i>
  </rowItems>
  <colItems count="1">
    <i/>
  </colItems>
  <dataFields count="1">
    <dataField fld="1" subtotal="count" baseField="0" baseItem="0"/>
  </dataFields>
  <formats count="1">
    <format dxfId="13">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_measures]"/>
        <x15:activeTabTopLevelEntity name="[dim_customer]"/>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3C805A-C6E5-4B7E-AB70-4E9C60372FE5}" name="PivotTable13" cacheId="27" applyNumberFormats="0" applyBorderFormats="0" applyFontFormats="0" applyPatternFormats="0" applyAlignmentFormats="0" applyWidthHeightFormats="1" dataCaption="Values" tag="7d787602-6ff5-48da-b1b9-120d2f3d028b" updatedVersion="8" minRefreshableVersion="3" useAutoFormatting="1" rowGrandTotals="0" colGrandTotals="0" itemPrintTitles="1" createdVersion="8" indent="0" compact="0" compactData="0" multipleFieldFilters="0">
  <location ref="AI4:AJ6" firstHeaderRow="1" firstDataRow="1" firstDataCol="1"/>
  <pivotFields count="2">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2">
    <i>
      <x/>
    </i>
    <i>
      <x v="1"/>
    </i>
  </rowItems>
  <colItems count="1">
    <i/>
  </colItems>
  <dataFields count="1">
    <dataField fld="1" subtotal="count" showDataAs="percentOfTotal" baseField="0" baseItem="0" numFmtId="10"/>
  </dataFields>
  <formats count="2">
    <format dxfId="15">
      <pivotArea outline="0" collapsedLevelsAreSubtotals="1" fieldPosition="0"/>
    </format>
    <format dxfId="14">
      <pivotArea outline="0" fieldPosition="0">
        <references count="1">
          <reference field="4294967294" count="1">
            <x v="0"/>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71BF51-5C06-4952-84AE-50032950BB4E}" name="MoM %" cacheId="350" applyNumberFormats="0" applyBorderFormats="0" applyFontFormats="0" applyPatternFormats="0" applyAlignmentFormats="0" applyWidthHeightFormats="1" dataCaption="Values" tag="6fbab557-bde5-4558-b9d8-879c8e369abc" updatedVersion="8" minRefreshableVersion="3" useAutoFormatting="1" rowGrandTotals="0" colGrandTotals="0" itemPrintTitles="1" createdVersion="8" indent="0" compact="0" compactData="0" multipleFieldFilters="0">
  <location ref="AO4:AP1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showDataAs="percentDiff" baseField="1" baseItem="1048828" numFmtId="168"/>
  </dataFields>
  <formats count="2">
    <format dxfId="17">
      <pivotArea outline="0" fieldPosition="0">
        <references count="1">
          <reference field="4294967294" count="1">
            <x v="0"/>
          </reference>
        </references>
      </pivotArea>
    </format>
    <format dxfId="16">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B7D4C9-3FD4-45CA-AF68-5A3AB5DAFFC8}" name="AvgAge" cacheId="341" applyNumberFormats="0" applyBorderFormats="0" applyFontFormats="0" applyPatternFormats="0" applyAlignmentFormats="0" applyWidthHeightFormats="1" dataCaption="Values" tag="a5feabe3-87c9-4069-9706-4667306ba9b4" updatedVersion="8" minRefreshableVersion="3" useAutoFormatting="1" rowGrandTotals="0" colGrandTotals="0" itemPrintTitles="1" createdVersion="8" indent="0" compact="0" compactData="0" multipleFieldFilters="0">
  <location ref="AD4:AD5"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Customer Age" fld="0" subtotal="average" baseField="0" baseItem="0"/>
  </dataFields>
  <formats count="1">
    <format dxfId="18">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E0B88D-CFC4-4CE8-BA3C-11E055DF4D4A}" name="tpCustomers" cacheId="365" applyNumberFormats="0" applyBorderFormats="0" applyFontFormats="0" applyPatternFormats="0" applyAlignmentFormats="0" applyWidthHeightFormats="1" dataCaption="Values" tag="539bcd46-b0c2-4f6d-b902-cb4f52f054eb" updatedVersion="8" minRefreshableVersion="3" useAutoFormatting="1" rowGrandTotals="0" colGrandTotals="0" itemPrintTitles="1" createdVersion="8" indent="0" compact="0" compactData="0" multipleFieldFilters="0">
  <location ref="C7:D12" firstHeaderRow="1" firstDataRow="1" firstDataCol="1"/>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4"/>
    </i>
    <i>
      <x v="2"/>
    </i>
    <i>
      <x v="1"/>
    </i>
    <i>
      <x v="3"/>
    </i>
  </rowItems>
  <colItems count="1">
    <i/>
  </colItems>
  <dataFields count="1">
    <dataField fld="1" subtotal="count" baseField="0" baseItem="0" numFmtId="167"/>
  </dataFields>
  <formats count="1">
    <format dxfId="19">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E6A3B2-18BE-4936-8F67-353FAD589905}" name="TP Products" cacheId="362" applyNumberFormats="0" applyBorderFormats="0" applyFontFormats="0" applyPatternFormats="0" applyAlignmentFormats="0" applyWidthHeightFormats="1" dataCaption="Values" tag="8b8c5457-db04-40f3-8eb0-0a56b4c375cd" updatedVersion="8" minRefreshableVersion="3" useAutoFormatting="1" subtotalHiddenItems="1" rowGrandTotals="0" colGrandTotals="0" itemPrintTitles="1" createdVersion="8" indent="0" compact="0" compactData="0" multipleFieldFilters="0">
  <location ref="BL4:BM9"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i>
    <i>
      <x v="3"/>
    </i>
    <i>
      <x v="4"/>
    </i>
    <i>
      <x v="2"/>
    </i>
    <i>
      <x v="1"/>
    </i>
  </rowItems>
  <colItems count="1">
    <i/>
  </colItems>
  <dataFields count="1">
    <dataField fld="0" subtotal="count" baseField="0" baseItem="0" numFmtId="171"/>
  </dataFields>
  <formats count="1">
    <format dxfId="20">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3068FF-9861-4777-B8D2-8EF13F30EA1E}" name="ProductKPIs" cacheId="356" applyNumberFormats="0" applyBorderFormats="0" applyFontFormats="0" applyPatternFormats="0" applyAlignmentFormats="0" applyWidthHeightFormats="1" dataCaption="Values" tag="9afb77a0-7d38-472d-9932-d3daf07dc926" updatedVersion="8" minRefreshableVersion="3" useAutoFormatting="1" itemPrintTitles="1" createdVersion="8" indent="0" outline="1" outlineData="1" multipleFieldFilters="0">
  <location ref="R4:U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3" subtotal="count" baseField="0" baseItem="0" numFmtId="9"/>
    <dataField fld="2" subtotal="count" baseField="0" baseItem="0"/>
  </dataFields>
  <formats count="2">
    <format dxfId="22">
      <pivotArea outline="0" collapsedLevelsAreSubtotals="1" fieldPosition="0"/>
    </format>
    <format dxfId="21">
      <pivotArea outline="0" collapsedLevelsAreSubtotals="1" fieldPosition="0">
        <references count="1">
          <reference field="4294967294" count="1" selected="0">
            <x v="2"/>
          </reference>
        </references>
      </pivotArea>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F30745A-7377-44C4-9509-3893E2680840}" name="tpLocations" cacheId="368" applyNumberFormats="0" applyBorderFormats="0" applyFontFormats="0" applyPatternFormats="0" applyAlignmentFormats="0" applyWidthHeightFormats="1" dataCaption="Values" tag="b354fbd7-aabd-421b-a759-7fed2f41bde6" updatedVersion="8" minRefreshableVersion="3" useAutoFormatting="1" rowGrandTotals="0" colGrandTotals="0" itemPrintTitles="1" createdVersion="8" indent="0" compact="0" compactData="0" multipleFieldFilters="0">
  <location ref="I7:J12" firstHeaderRow="1" firstDataRow="1" firstDataCol="1"/>
  <pivotFields count="4">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4"/>
    </i>
    <i>
      <x/>
    </i>
    <i>
      <x v="1"/>
    </i>
    <i>
      <x v="3"/>
    </i>
    <i>
      <x v="2"/>
    </i>
  </rowItems>
  <colItems count="1">
    <i/>
  </colItems>
  <dataFields count="1">
    <dataField fld="1" subtotal="count" baseField="0" baseItem="0" numFmtId="167"/>
  </dataFields>
  <formats count="1">
    <format dxfId="23">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2" type="count" id="2" iMeasureHier="4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3A400C-CEC6-47C1-AF14-C92CD511E17C}" name="#Products,Return%" cacheId="377" applyNumberFormats="0" applyBorderFormats="0" applyFontFormats="0" applyPatternFormats="0" applyAlignmentFormats="0" applyWidthHeightFormats="1" dataCaption="Values" tag="74aa56d2-151f-4815-82cf-424c71895199" updatedVersion="8" minRefreshableVersion="3" useAutoFormatting="1" subtotalHiddenItems="1" rowGrandTotals="0" colGrandTotals="0" itemPrintTitles="1" createdVersion="8" indent="0" compact="0" compactData="0" multipleFieldFilters="0">
  <location ref="BI4:BJ5"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0"/>
  </dataFields>
  <formats count="2">
    <format dxfId="25">
      <pivotArea outline="0" collapsedLevelsAreSubtotals="1" fieldPosition="0"/>
    </format>
    <format dxfId="24">
      <pivotArea outline="0" fieldPosition="0">
        <references count="1">
          <reference field="4294967294" count="1" selected="0">
            <x v="1"/>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C2E113-F887-4332-879A-CBA8E4B6EC9D}" name="#CustomerLocation" cacheId="335" applyNumberFormats="0" applyBorderFormats="0" applyFontFormats="0" applyPatternFormats="0" applyAlignmentFormats="0" applyWidthHeightFormats="1" dataCaption="Values" tag="cd0ca2fa-08e3-454e-8024-fc549e2800f7" updatedVersion="8" minRefreshableVersion="3" useAutoFormatting="1" rowGrandTotals="0" colGrandTotals="0" itemPrintTitles="1" createdVersion="8" indent="0" compact="0" compactData="0" multipleFieldFilters="0">
  <location ref="L25:M26" firstHeaderRow="0" firstDataRow="1" firstDataCol="0"/>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2" subtotal="count" baseField="0" baseItem="0"/>
    <dataField fld="3" subtotal="count" baseField="0" baseItem="0"/>
  </dataFields>
  <formats count="1">
    <format dxfId="26">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1" type="count" id="3" iMeasureHier="42">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4C240D-8926-403F-993C-5C4F387E40D5}" name="WeekDay Profit" cacheId="371" applyNumberFormats="0" applyBorderFormats="0" applyFontFormats="0" applyPatternFormats="0" applyAlignmentFormats="0" applyWidthHeightFormats="1" dataCaption="Values" tag="e5a16f67-cfd0-4d22-996d-fd3e2d0d102f" updatedVersion="8" minRefreshableVersion="3" useAutoFormatting="1" subtotalHiddenItems="1" rowGrandTotals="0" colGrandTotals="0" itemPrintTitles="1" createdVersion="8" indent="0" compact="0" compactData="0" multipleFieldFilters="0">
  <location ref="BB4:BC11" firstHeaderRow="1" firstDataRow="1" firstDataCol="1"/>
  <pivotFields count="3">
    <pivotField axis="axisRow" compact="0" allDrilled="1" outline="0" subtotalTop="0" showAll="0"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171"/>
  </dataFields>
  <formats count="2">
    <format dxfId="28">
      <pivotArea outline="0" collapsedLevelsAreSubtotals="1" fieldPosition="0"/>
    </format>
    <format dxfId="27">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E476D8-FF8D-40B5-BDCE-0E6609B6DC51}" name="AgeGroup" cacheId="338" applyNumberFormats="0" applyBorderFormats="0" applyFontFormats="0" applyPatternFormats="0" applyAlignmentFormats="0" applyWidthHeightFormats="1" dataCaption="Values" tag="9a7ef828-ce20-4d29-969d-58f94906fa66" updatedVersion="8" minRefreshableVersion="3" useAutoFormatting="1" subtotalHiddenItems="1" rowGrandTotals="0" colGrandTotals="0" itemPrintTitles="1" createdVersion="8" indent="0" compact="0" compactData="0" multipleFieldFilters="0" chartFormat="5">
  <location ref="Z4:AA9"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numFmtId="171"/>
  </dataFields>
  <formats count="1">
    <format dxfId="2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3400742-D976-4019-A720-52823101C9D5}" name="Top Category" cacheId="134" applyNumberFormats="0" applyBorderFormats="0" applyFontFormats="0" applyPatternFormats="0" applyAlignmentFormats="0" applyWidthHeightFormats="1" dataCaption="Values" tag="0f5a4773-5176-4c1a-a3c8-72936d8dbd97" updatedVersion="8" minRefreshableVersion="3" useAutoFormatting="1" subtotalHiddenItems="1" rowGrandTotals="0" colGrandTotals="0" itemPrintTitles="1" createdVersion="8" indent="0" compact="0" compactData="0" multipleFieldFilters="0">
  <location ref="BX4:BY12" firstHeaderRow="1" firstDataRow="1" firstDataCol="1"/>
  <pivotFields count="4">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2"/>
  </rowFields>
  <rowItems count="8">
    <i>
      <x/>
    </i>
    <i>
      <x v="1"/>
    </i>
    <i>
      <x v="2"/>
    </i>
    <i>
      <x v="3"/>
    </i>
    <i>
      <x v="4"/>
    </i>
    <i>
      <x v="5"/>
    </i>
    <i>
      <x v="6"/>
    </i>
    <i>
      <x v="7"/>
    </i>
  </rowItems>
  <colItems count="1">
    <i/>
  </colItems>
  <dataFields count="1">
    <dataField fld="1" subtotal="count" baseField="0" baseItem="0"/>
  </dataFields>
  <formats count="1">
    <format dxfId="30">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5139F5C-7AA3-4372-A816-AC93BFAD26FF}" name="Gender%" cacheId="374" applyNumberFormats="0" applyBorderFormats="0" applyFontFormats="0" applyPatternFormats="0" applyAlignmentFormats="0" applyWidthHeightFormats="1" dataCaption="Values" tag="47cbc84a-e58c-4844-93cb-ff10732b7091" updatedVersion="8" minRefreshableVersion="3" useAutoFormatting="1" rowGrandTotals="0" colGrandTotals="0" itemPrintTitles="1" createdVersion="8" indent="0" compact="0" compactData="0" multipleFieldFilters="0">
  <location ref="B5:C7"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fld="1" subtotal="count" showDataAs="percentOfTotal" baseField="0" baseItem="0" numFmtId="10"/>
  </dataField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7E3269C-2873-4610-A37E-05B20561704A}" sourceName="[Date].[Month]">
  <pivotTables>
    <pivotTable tabId="1" name="Store_revenue_target"/>
    <pivotTable tabId="1" name="KPI"/>
  </pivotTables>
  <data>
    <olap pivotCacheId="352317112">
      <levels count="2">
        <level uniqueName="[Date].[Month].[(All)]" sourceCaption="(All)" count="0"/>
        <level uniqueName="[Date].[Month].[Month]" sourceCaption="Month" count="12">
          <ranges>
            <range startItem="0">
              <i n="[Date].[Month].&amp;[Jan]" c="Jan"/>
              <i n="[Date].[Month].&amp;[Feb]" c="Feb"/>
              <i n="[Date].[Month].&amp;[Mar]" c="Mar"/>
              <i n="[Date].[Month].&amp;[Apr]" c="Apr"/>
              <i n="[Date].[Month].&amp;[May]" c="May"/>
              <i n="[Date].[Month].&amp;[Jun]" c="Jun"/>
              <i n="[Date].[Month].&amp;[Jul]" c="Jul"/>
              <i n="[Date].[Month].&amp;[Aug]" c="Aug"/>
              <i n="[Date].[Month].&amp;[Sep]" c="Sep"/>
              <i n="[Date].[Month].&amp;[Oct]" c="Oct"/>
              <i n="[Date].[Month].&amp;[Nov]" c="Nov"/>
              <i n="[Date].[Month].&amp;[Dec]" c="Dec"/>
            </range>
          </ranges>
        </level>
      </levels>
      <selections count="1">
        <selection n="[Date].[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6919BB8-C17E-4D27-8011-7258E25B94B8}" sourceName="[dim_salesPerson].[Store Name]">
  <pivotTables>
    <pivotTable tabId="5" name="PivotTable1"/>
    <pivotTable tabId="5" name="PivotTable4"/>
    <pivotTable tabId="5" name="PivotTable5"/>
    <pivotTable tabId="5" name="PivotTable2"/>
    <pivotTable tabId="5" name="PivotTable3"/>
  </pivotTables>
  <data>
    <olap pivotCacheId="1875636728">
      <levels count="2">
        <level uniqueName="[dim_salesPerson].[Store Name].[(All)]" sourceCaption="(All)" count="0"/>
        <level uniqueName="[dim_salesPerson].[Store Name].[Store Name]" sourceCaption="Store Name" count="10">
          <ranges>
            <range startItem="0">
              <i n="[dim_salesPerson].[Store Name].&amp;[Barron-Fleming]" c="Barron-Fleming"/>
              <i n="[dim_salesPerson].[Store Name].&amp;[Berg-Trujillo]" c="Berg-Trujillo"/>
              <i n="[dim_salesPerson].[Store Name].&amp;[Lee-Myers]" c="Lee-Myers"/>
              <i n="[dim_salesPerson].[Store Name].&amp;[Lopez]" c="Lopez"/>
              <i n="[dim_salesPerson].[Store Name].&amp;[Martinez]" c="Martinez"/>
              <i n="[dim_salesPerson].[Store Name].&amp;[Miller]" c="Miller"/>
              <i n="[dim_salesPerson].[Store Name].&amp;[Myers-Lopez]" c="Myers-Lopez"/>
              <i n="[dim_salesPerson].[Store Name].&amp;[Novak PLC]" c="Novak PLC"/>
              <i n="[dim_salesPerson].[Store Name].&amp;[Thomas]" c="Thomas"/>
              <i n="[dim_salesPerson].[Store Name].&amp;[Valdez]" c="Valdez"/>
            </range>
          </ranges>
        </level>
      </levels>
      <selections count="1">
        <selection n="[dim_salesPerson].[Stor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95AE930-2F7F-4BE2-B767-BD324EBE2B50}" sourceName="[Date].[Month]">
  <pivotTables>
    <pivotTable tabId="10" name="AgeGroup"/>
    <pivotTable tabId="10" name="AvgAge"/>
    <pivotTable tabId="10" name="btCustomers"/>
    <pivotTable tabId="10" name="btlocations"/>
    <pivotTable tabId="10" name="ProductKPIs"/>
    <pivotTable tabId="10" name="Top Category"/>
    <pivotTable tabId="10" name="Top Quantity"/>
    <pivotTable tabId="10" name="TP Products"/>
    <pivotTable tabId="10" name="tpCustomers"/>
    <pivotTable tabId="10" name="tpLocations"/>
    <pivotTable tabId="10" name="WeekDay Profit"/>
    <pivotTable tabId="13" name="Gender%"/>
  </pivotTables>
  <data>
    <olap pivotCacheId="892929486">
      <levels count="2">
        <level uniqueName="[Date].[Month].[(All)]" sourceCaption="(All)" count="0"/>
        <level uniqueName="[Date].[Month].[Month]" sourceCaption="Month" count="12">
          <ranges>
            <range startItem="0">
              <i n="[Date].[Month].&amp;[Jan]" c="Jan"/>
              <i n="[Date].[Month].&amp;[Feb]" c="Feb"/>
              <i n="[Date].[Month].&amp;[Mar]" c="Mar"/>
              <i n="[Date].[Month].&amp;[Apr]" c="Apr"/>
              <i n="[Date].[Month].&amp;[May]" c="May"/>
              <i n="[Date].[Month].&amp;[Jun]" c="Jun"/>
              <i n="[Date].[Month].&amp;[Jul]" c="Jul"/>
              <i n="[Date].[Month].&amp;[Aug]" c="Aug"/>
              <i n="[Date].[Month].&amp;[Sep]" c="Sep"/>
              <i n="[Date].[Month].&amp;[Oct]" c="Oct"/>
              <i n="[Date].[Month].&amp;[Nov]" c="Nov"/>
              <i n="[Date].[Month].&amp;[Dec]" c="Dec"/>
            </range>
          </ranges>
        </level>
      </levels>
      <selections count="1">
        <selection n="[Dat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216254-D457-49DA-82DE-A0CBBE1FAE91}" sourceName="[products_table].[Category]">
  <pivotTables>
    <pivotTable tabId="10" name="#CustomerLocation"/>
    <pivotTable tabId="10" name="AgeGroup"/>
    <pivotTable tabId="10" name="AvgAge"/>
    <pivotTable tabId="10" name="btCustomers"/>
    <pivotTable tabId="10" name="btlocations"/>
    <pivotTable tabId="10" name="MoM %"/>
    <pivotTable tabId="10" name="month Profit"/>
    <pivotTable tabId="10" name="ProductKPIs"/>
    <pivotTable tabId="10" name="Top Quantity"/>
    <pivotTable tabId="10" name="TP Products"/>
    <pivotTable tabId="10" name="tpCustomers"/>
    <pivotTable tabId="10" name="tpLocations"/>
    <pivotTable tabId="10" name="WeekDay Profit"/>
    <pivotTable tabId="13" name="Gender%"/>
    <pivotTable tabId="10" name="#Products,Return%"/>
  </pivotTables>
  <data>
    <olap pivotCacheId="892929486">
      <levels count="2">
        <level uniqueName="[products_table].[Category].[(All)]" sourceCaption="(All)" count="0"/>
        <level uniqueName="[products_table].[Category].[Category]" sourceCaption="Category" count="8">
          <ranges>
            <range startItem="0">
              <i n="[products_table].[Category].&amp;[Alcoholic Beverage]" c="Alcoholic Beverage"/>
              <i n="[products_table].[Category].&amp;[Coffee]" c="Coffee"/>
              <i n="[products_table].[Category].&amp;[Energy Drink]" c="Energy Drink"/>
              <i n="[products_table].[Category].&amp;[Juice]" c="Juice"/>
              <i n="[products_table].[Category].&amp;[Soft Drink]" c="Soft Drink"/>
              <i n="[products_table].[Category].&amp;[Sports Drink]" c="Sports Drink"/>
              <i n="[products_table].[Category].&amp;[Tea]" c="Tea"/>
              <i n="[products_table].[Category].&amp;[Water]" c="Water"/>
            </range>
          </ranges>
        </level>
      </levels>
      <selections count="1">
        <selection n="[products_tabl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5266BF0-BD7D-4BA3-8C45-D39DE1A862CB}" cache="Slicer_Month1" caption="Month" columnCount="3" level="1" style="SlicerStyleLight1 3" rowHeight="247650"/>
  <slicer name="Category" xr10:uid="{2B024902-2968-47F2-8573-C89D4915846F}" cache="Slicer_Category" caption="Category" level="1" style="SlicerStyleLight1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Month" xr10:uid="{A741605B-7477-4750-86E5-BB04C2C95B1C}" cache="Slicer_Month" caption="Filter by Month" columnCount="3" level="1" style="SlicerStyleLight1 2"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48FE3935-9C7B-434A-9857-D3EFD34C37E0}" cache="Slicer_Store_Name" caption="Store Name" level="1" style="SlicerStyleLight1 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0.png"/></Relationships>
</file>

<file path=xl/webextensions/webextension1.xml><?xml version="1.0" encoding="utf-8"?>
<we:webextension xmlns:we="http://schemas.microsoft.com/office/webextensions/webextension/2010/11" id="{A1F5DB85-B20F-4CA0-BCC8-FF8AA64B6422}">
  <we:reference id="wa200004689" version="1.0.0.0" store="en-US" storeType="OMEX"/>
  <we:alternateReferences>
    <we:reference id="wa200004689" version="1.0.0.0" store="wa200004689" storeType="OMEX"/>
  </we:alternateReferences>
  <we:properties>
    <we:property name="SourceData" value="{&quot;pivotTable&quot;:&quot;Store_revenue_target&quot;,&quot;worksheetId&quot;:&quot;{BFBFF670-DD2A-4D23-AA9A-1D7067A6232E}&quot;}"/>
    <we:property name="ZBILicenseSettings" value="{&quot;userInfo&quot;:{&quot;name&quot;:&quot;Syed Shahab&quot;,&quot;email&quot;:&quot;shahab.xtreme7@gmail.com&quot;,&quot;userId&quot;:&quot;00000000-0000-0000-a0c6-823bdbb9b876&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PY&quot;,&quot;actual&quot;:&quot;Revenue&quot;,&quot;forecast&quot;:&quot;FC&quot;,&quot;plan&quot;:null,&quot;plan2&quot;:null,&quot;plan3&quot;:null,&quot;forecast2&quot;:null,&quot;forecast3&quot;:null,&quot;actual-previousYear&quot;:&quot;ΔPY&quot;,&quot;actual-previousYear-percent&quot;:&quot;ΔPY%&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0,&quot;titleFontColor&quot;:&quot;#000&quot;,&quot;titleText&quot;:&quot;&quot;,&quot;titleFontFamily&quot;:&quot;Arial&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axisColor&quot;:&quot;#000&quot;,&quot;lineColor&quot;:&quot;#404040&quot;,&quot;markerColor&quot;:&quot;#000&quot;,&quot;neutralColor&quot;:&quot;#404040&quot;,&quot;dotChartColor&quot;:&quot;#4080FF&quot;,&quot;gridlineColor&quot;:&quot;#ccc&quot;,&quot;negativeColor&quot;:&quot;#DC0110&quot;,&quot;positiveColor&quot;:&quot;#0E7537&quot;,&quot;highlightColor&quot;:&quot;#0070C0&quot;,&quot;majorGridlineColor&quot;:&quot;#999&quot;,&quot;useCustomScenarioColors&quot;:false},&quot;chartStyle&quot;:-1,&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previousYear&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tru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8F8B8B\&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selectedOrganizationStyleId&quot;:370,&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PivotTableDataChangeEvent" type="matrix" appref="{782D0F81-486E-4BD5-A815-8F2E3646C951}"/>
  </we:bindings>
  <we:snapshot xmlns:r="http://schemas.openxmlformats.org/officeDocument/2006/relationships" r:embed="rId1"/>
</we:webextension>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microsoft.com/office/2007/relationships/slicer" Target="../slicers/slicer1.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6" Type="http://schemas.openxmlformats.org/officeDocument/2006/relationships/pivotTable" Target="../pivotTables/pivotTable23.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pivotTable" Target="../pivotTables/pivotTable2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24D5-3554-4CB6-BACF-F0C884CF9182}">
  <sheetPr codeName="Sheet1"/>
  <dimension ref="B3:O34"/>
  <sheetViews>
    <sheetView zoomScale="91" workbookViewId="0">
      <selection activeCell="K14" sqref="K14"/>
    </sheetView>
  </sheetViews>
  <sheetFormatPr defaultRowHeight="14.4" x14ac:dyDescent="0.3"/>
  <cols>
    <col min="2" max="2" width="11.21875" customWidth="1"/>
    <col min="6" max="15" width="2.109375" customWidth="1"/>
  </cols>
  <sheetData>
    <row r="3" spans="2:15" x14ac:dyDescent="0.3">
      <c r="B3" t="s">
        <v>47</v>
      </c>
      <c r="C3" s="2">
        <f>'Analysis 02'!$AB$3</f>
        <v>0.71462658941120172</v>
      </c>
    </row>
    <row r="4" spans="2:15" x14ac:dyDescent="0.3">
      <c r="B4" t="s">
        <v>48</v>
      </c>
      <c r="C4" s="2">
        <f>'Analysis 02'!$AB$4</f>
        <v>0.28537341058880122</v>
      </c>
    </row>
    <row r="5" spans="2:15" x14ac:dyDescent="0.3">
      <c r="D5" t="s">
        <v>50</v>
      </c>
    </row>
    <row r="6" spans="2:15" ht="7.2" customHeight="1" thickBot="1" x14ac:dyDescent="0.35">
      <c r="F6" s="22">
        <f t="shared" ref="F6:F13" si="0">F7+10</f>
        <v>91</v>
      </c>
      <c r="G6" s="23">
        <f t="shared" ref="G6:G13" si="1">G7+10</f>
        <v>92</v>
      </c>
      <c r="H6" s="23">
        <f t="shared" ref="H6:H13" si="2">H7+10</f>
        <v>93</v>
      </c>
      <c r="I6" s="23">
        <f t="shared" ref="I6:I13" si="3">I7+10</f>
        <v>94</v>
      </c>
      <c r="J6" s="23">
        <f t="shared" ref="J6:J13" si="4">J7+10</f>
        <v>95</v>
      </c>
      <c r="K6" s="23">
        <f t="shared" ref="K6:K13" si="5">K7+10</f>
        <v>96</v>
      </c>
      <c r="L6" s="23">
        <f t="shared" ref="L6:L13" si="6">L7+10</f>
        <v>97</v>
      </c>
      <c r="M6" s="23">
        <f t="shared" ref="M6:M13" si="7">M7+10</f>
        <v>98</v>
      </c>
      <c r="N6" s="23">
        <f t="shared" ref="N6:N13" si="8">N7+10</f>
        <v>99</v>
      </c>
      <c r="O6" s="24">
        <f t="shared" ref="O6:O13" si="9">O7+10</f>
        <v>100</v>
      </c>
    </row>
    <row r="7" spans="2:15" ht="7.2" customHeight="1" thickTop="1" thickBot="1" x14ac:dyDescent="0.35">
      <c r="F7" s="25">
        <f t="shared" si="0"/>
        <v>81</v>
      </c>
      <c r="G7" s="26">
        <f t="shared" si="1"/>
        <v>82</v>
      </c>
      <c r="H7" s="26">
        <f t="shared" si="2"/>
        <v>83</v>
      </c>
      <c r="I7" s="26">
        <f t="shared" si="3"/>
        <v>84</v>
      </c>
      <c r="J7" s="26">
        <f t="shared" si="4"/>
        <v>85</v>
      </c>
      <c r="K7" s="26">
        <f t="shared" si="5"/>
        <v>86</v>
      </c>
      <c r="L7" s="26">
        <f t="shared" si="6"/>
        <v>87</v>
      </c>
      <c r="M7" s="26">
        <f t="shared" si="7"/>
        <v>88</v>
      </c>
      <c r="N7" s="26">
        <f t="shared" si="8"/>
        <v>89</v>
      </c>
      <c r="O7" s="27">
        <f t="shared" si="9"/>
        <v>90</v>
      </c>
    </row>
    <row r="8" spans="2:15" ht="7.2" customHeight="1" thickTop="1" thickBot="1" x14ac:dyDescent="0.35">
      <c r="F8" s="25">
        <f t="shared" si="0"/>
        <v>71</v>
      </c>
      <c r="G8" s="26">
        <f t="shared" si="1"/>
        <v>72</v>
      </c>
      <c r="H8" s="26">
        <f t="shared" si="2"/>
        <v>73</v>
      </c>
      <c r="I8" s="26">
        <f t="shared" si="3"/>
        <v>74</v>
      </c>
      <c r="J8" s="26">
        <f t="shared" si="4"/>
        <v>75</v>
      </c>
      <c r="K8" s="26">
        <f t="shared" si="5"/>
        <v>76</v>
      </c>
      <c r="L8" s="26">
        <f t="shared" si="6"/>
        <v>77</v>
      </c>
      <c r="M8" s="26">
        <f t="shared" si="7"/>
        <v>78</v>
      </c>
      <c r="N8" s="26">
        <f t="shared" si="8"/>
        <v>79</v>
      </c>
      <c r="O8" s="27">
        <f t="shared" si="9"/>
        <v>80</v>
      </c>
    </row>
    <row r="9" spans="2:15" ht="7.2" customHeight="1" thickTop="1" thickBot="1" x14ac:dyDescent="0.35">
      <c r="F9" s="25">
        <f t="shared" si="0"/>
        <v>61</v>
      </c>
      <c r="G9" s="26">
        <f t="shared" si="1"/>
        <v>62</v>
      </c>
      <c r="H9" s="26">
        <f t="shared" si="2"/>
        <v>63</v>
      </c>
      <c r="I9" s="26">
        <f t="shared" si="3"/>
        <v>64</v>
      </c>
      <c r="J9" s="26">
        <f t="shared" si="4"/>
        <v>65</v>
      </c>
      <c r="K9" s="26">
        <f t="shared" si="5"/>
        <v>66</v>
      </c>
      <c r="L9" s="26">
        <f t="shared" si="6"/>
        <v>67</v>
      </c>
      <c r="M9" s="26">
        <f t="shared" si="7"/>
        <v>68</v>
      </c>
      <c r="N9" s="26">
        <f t="shared" si="8"/>
        <v>69</v>
      </c>
      <c r="O9" s="27">
        <f t="shared" si="9"/>
        <v>70</v>
      </c>
    </row>
    <row r="10" spans="2:15" ht="7.2" customHeight="1" thickTop="1" thickBot="1" x14ac:dyDescent="0.35">
      <c r="F10" s="25">
        <f t="shared" si="0"/>
        <v>51</v>
      </c>
      <c r="G10" s="26">
        <f t="shared" si="1"/>
        <v>52</v>
      </c>
      <c r="H10" s="26">
        <f t="shared" si="2"/>
        <v>53</v>
      </c>
      <c r="I10" s="26">
        <f t="shared" si="3"/>
        <v>54</v>
      </c>
      <c r="J10" s="26">
        <f t="shared" si="4"/>
        <v>55</v>
      </c>
      <c r="K10" s="26">
        <f t="shared" si="5"/>
        <v>56</v>
      </c>
      <c r="L10" s="26">
        <f t="shared" si="6"/>
        <v>57</v>
      </c>
      <c r="M10" s="26">
        <f t="shared" si="7"/>
        <v>58</v>
      </c>
      <c r="N10" s="26">
        <f t="shared" si="8"/>
        <v>59</v>
      </c>
      <c r="O10" s="27">
        <f t="shared" si="9"/>
        <v>60</v>
      </c>
    </row>
    <row r="11" spans="2:15" ht="7.2" customHeight="1" thickTop="1" thickBot="1" x14ac:dyDescent="0.35">
      <c r="F11" s="25">
        <f t="shared" si="0"/>
        <v>41</v>
      </c>
      <c r="G11" s="26">
        <f t="shared" si="1"/>
        <v>42</v>
      </c>
      <c r="H11" s="26">
        <f t="shared" si="2"/>
        <v>43</v>
      </c>
      <c r="I11" s="26">
        <f t="shared" si="3"/>
        <v>44</v>
      </c>
      <c r="J11" s="26">
        <f t="shared" si="4"/>
        <v>45</v>
      </c>
      <c r="K11" s="26">
        <f t="shared" si="5"/>
        <v>46</v>
      </c>
      <c r="L11" s="26">
        <f t="shared" si="6"/>
        <v>47</v>
      </c>
      <c r="M11" s="26">
        <f t="shared" si="7"/>
        <v>48</v>
      </c>
      <c r="N11" s="26">
        <f t="shared" si="8"/>
        <v>49</v>
      </c>
      <c r="O11" s="27">
        <f t="shared" si="9"/>
        <v>50</v>
      </c>
    </row>
    <row r="12" spans="2:15" ht="7.2" customHeight="1" thickTop="1" thickBot="1" x14ac:dyDescent="0.35">
      <c r="F12" s="25">
        <f t="shared" si="0"/>
        <v>31</v>
      </c>
      <c r="G12" s="26">
        <f t="shared" si="1"/>
        <v>32</v>
      </c>
      <c r="H12" s="26">
        <f t="shared" si="2"/>
        <v>33</v>
      </c>
      <c r="I12" s="26">
        <f t="shared" si="3"/>
        <v>34</v>
      </c>
      <c r="J12" s="26">
        <f t="shared" si="4"/>
        <v>35</v>
      </c>
      <c r="K12" s="26">
        <f t="shared" si="5"/>
        <v>36</v>
      </c>
      <c r="L12" s="26">
        <f t="shared" si="6"/>
        <v>37</v>
      </c>
      <c r="M12" s="26">
        <f t="shared" si="7"/>
        <v>38</v>
      </c>
      <c r="N12" s="26">
        <f t="shared" si="8"/>
        <v>39</v>
      </c>
      <c r="O12" s="27">
        <f t="shared" si="9"/>
        <v>40</v>
      </c>
    </row>
    <row r="13" spans="2:15" ht="7.2" customHeight="1" thickTop="1" thickBot="1" x14ac:dyDescent="0.35">
      <c r="F13" s="25">
        <f t="shared" si="0"/>
        <v>21</v>
      </c>
      <c r="G13" s="26">
        <f t="shared" si="1"/>
        <v>22</v>
      </c>
      <c r="H13" s="26">
        <f t="shared" si="2"/>
        <v>23</v>
      </c>
      <c r="I13" s="26">
        <f t="shared" si="3"/>
        <v>24</v>
      </c>
      <c r="J13" s="26">
        <f t="shared" si="4"/>
        <v>25</v>
      </c>
      <c r="K13" s="26">
        <f t="shared" si="5"/>
        <v>26</v>
      </c>
      <c r="L13" s="26">
        <f t="shared" si="6"/>
        <v>27</v>
      </c>
      <c r="M13" s="26">
        <f t="shared" si="7"/>
        <v>28</v>
      </c>
      <c r="N13" s="26">
        <f t="shared" si="8"/>
        <v>29</v>
      </c>
      <c r="O13" s="27">
        <f t="shared" si="9"/>
        <v>30</v>
      </c>
    </row>
    <row r="14" spans="2:15" ht="7.2" customHeight="1" thickTop="1" thickBot="1" x14ac:dyDescent="0.35">
      <c r="F14" s="25">
        <f>F15+10</f>
        <v>11</v>
      </c>
      <c r="G14" s="26">
        <f t="shared" ref="G14:O14" si="10">G15+10</f>
        <v>12</v>
      </c>
      <c r="H14" s="26">
        <f t="shared" si="10"/>
        <v>13</v>
      </c>
      <c r="I14" s="26">
        <f t="shared" si="10"/>
        <v>14</v>
      </c>
      <c r="J14" s="26">
        <f t="shared" si="10"/>
        <v>15</v>
      </c>
      <c r="K14" s="26">
        <f t="shared" si="10"/>
        <v>16</v>
      </c>
      <c r="L14" s="26">
        <f t="shared" si="10"/>
        <v>17</v>
      </c>
      <c r="M14" s="26">
        <f t="shared" si="10"/>
        <v>18</v>
      </c>
      <c r="N14" s="26">
        <f t="shared" si="10"/>
        <v>19</v>
      </c>
      <c r="O14" s="27">
        <f t="shared" si="10"/>
        <v>20</v>
      </c>
    </row>
    <row r="15" spans="2:15" ht="7.2" customHeight="1" thickTop="1" x14ac:dyDescent="0.3">
      <c r="F15" s="28">
        <v>1</v>
      </c>
      <c r="G15" s="29">
        <v>2</v>
      </c>
      <c r="H15" s="29">
        <v>3</v>
      </c>
      <c r="I15" s="29">
        <v>4</v>
      </c>
      <c r="J15" s="29">
        <v>5</v>
      </c>
      <c r="K15" s="29">
        <v>6</v>
      </c>
      <c r="L15" s="29">
        <v>7</v>
      </c>
      <c r="M15" s="29">
        <v>8</v>
      </c>
      <c r="N15" s="29">
        <v>9</v>
      </c>
      <c r="O15" s="30">
        <v>10</v>
      </c>
    </row>
    <row r="16" spans="2:15" ht="7.2" customHeight="1" x14ac:dyDescent="0.3"/>
    <row r="17" spans="6:15" ht="7.2" customHeight="1" x14ac:dyDescent="0.3"/>
    <row r="18" spans="6:15" ht="7.2" customHeight="1" x14ac:dyDescent="0.3"/>
    <row r="19" spans="6:15" ht="7.2" customHeight="1" x14ac:dyDescent="0.3"/>
    <row r="20" spans="6:15" ht="7.2" customHeight="1" x14ac:dyDescent="0.3"/>
    <row r="21" spans="6:15" ht="7.2" customHeight="1" x14ac:dyDescent="0.3"/>
    <row r="22" spans="6:15" ht="7.2" customHeight="1" x14ac:dyDescent="0.3"/>
    <row r="23" spans="6:15" ht="7.2" customHeight="1" thickBot="1" x14ac:dyDescent="0.35"/>
    <row r="24" spans="6:15" ht="7.2" customHeight="1" thickTop="1" thickBot="1" x14ac:dyDescent="0.35">
      <c r="F24" s="26">
        <f t="shared" ref="F24:O24" si="11">F25+10</f>
        <v>91</v>
      </c>
      <c r="G24" s="26">
        <f t="shared" si="11"/>
        <v>92</v>
      </c>
      <c r="H24" s="26">
        <f t="shared" si="11"/>
        <v>93</v>
      </c>
      <c r="I24" s="26">
        <f t="shared" si="11"/>
        <v>94</v>
      </c>
      <c r="J24" s="26">
        <f t="shared" si="11"/>
        <v>95</v>
      </c>
      <c r="K24" s="26">
        <f t="shared" si="11"/>
        <v>96</v>
      </c>
      <c r="L24" s="26">
        <f t="shared" si="11"/>
        <v>97</v>
      </c>
      <c r="M24" s="26">
        <f t="shared" si="11"/>
        <v>98</v>
      </c>
      <c r="N24" s="26">
        <f t="shared" si="11"/>
        <v>99</v>
      </c>
      <c r="O24" s="26">
        <f t="shared" si="11"/>
        <v>100</v>
      </c>
    </row>
    <row r="25" spans="6:15" ht="7.2" customHeight="1" thickTop="1" thickBot="1" x14ac:dyDescent="0.35">
      <c r="F25" s="26">
        <f t="shared" ref="F25:F31" si="12">F26+10</f>
        <v>81</v>
      </c>
      <c r="G25" s="26">
        <f t="shared" ref="G25:G31" si="13">G26+10</f>
        <v>82</v>
      </c>
      <c r="H25" s="26">
        <f t="shared" ref="H25:H31" si="14">H26+10</f>
        <v>83</v>
      </c>
      <c r="I25" s="26">
        <f t="shared" ref="I25:I31" si="15">I26+10</f>
        <v>84</v>
      </c>
      <c r="J25" s="26">
        <f t="shared" ref="J25:J31" si="16">J26+10</f>
        <v>85</v>
      </c>
      <c r="K25" s="26">
        <f t="shared" ref="K25:K31" si="17">K26+10</f>
        <v>86</v>
      </c>
      <c r="L25" s="26">
        <f t="shared" ref="L25:L31" si="18">L26+10</f>
        <v>87</v>
      </c>
      <c r="M25" s="26">
        <f t="shared" ref="M25:M31" si="19">M26+10</f>
        <v>88</v>
      </c>
      <c r="N25" s="26">
        <f t="shared" ref="N25:N31" si="20">N26+10</f>
        <v>89</v>
      </c>
      <c r="O25" s="26">
        <f t="shared" ref="O25:O31" si="21">O26+10</f>
        <v>90</v>
      </c>
    </row>
    <row r="26" spans="6:15" ht="7.2" customHeight="1" thickTop="1" thickBot="1" x14ac:dyDescent="0.35">
      <c r="F26" s="26">
        <f t="shared" si="12"/>
        <v>71</v>
      </c>
      <c r="G26" s="26">
        <f t="shared" si="13"/>
        <v>72</v>
      </c>
      <c r="H26" s="26">
        <f t="shared" si="14"/>
        <v>73</v>
      </c>
      <c r="I26" s="26">
        <f t="shared" si="15"/>
        <v>74</v>
      </c>
      <c r="J26" s="26">
        <f t="shared" si="16"/>
        <v>75</v>
      </c>
      <c r="K26" s="26">
        <f t="shared" si="17"/>
        <v>76</v>
      </c>
      <c r="L26" s="26">
        <f t="shared" si="18"/>
        <v>77</v>
      </c>
      <c r="M26" s="26">
        <f t="shared" si="19"/>
        <v>78</v>
      </c>
      <c r="N26" s="26">
        <f t="shared" si="20"/>
        <v>79</v>
      </c>
      <c r="O26" s="26">
        <f t="shared" si="21"/>
        <v>80</v>
      </c>
    </row>
    <row r="27" spans="6:15" ht="7.2" customHeight="1" thickTop="1" thickBot="1" x14ac:dyDescent="0.35">
      <c r="F27" s="26">
        <f t="shared" si="12"/>
        <v>61</v>
      </c>
      <c r="G27" s="26">
        <f t="shared" si="13"/>
        <v>62</v>
      </c>
      <c r="H27" s="26">
        <f t="shared" si="14"/>
        <v>63</v>
      </c>
      <c r="I27" s="26">
        <f t="shared" si="15"/>
        <v>64</v>
      </c>
      <c r="J27" s="26">
        <f t="shared" si="16"/>
        <v>65</v>
      </c>
      <c r="K27" s="26">
        <f t="shared" si="17"/>
        <v>66</v>
      </c>
      <c r="L27" s="26">
        <f t="shared" si="18"/>
        <v>67</v>
      </c>
      <c r="M27" s="26">
        <f t="shared" si="19"/>
        <v>68</v>
      </c>
      <c r="N27" s="26">
        <f t="shared" si="20"/>
        <v>69</v>
      </c>
      <c r="O27" s="26">
        <f t="shared" si="21"/>
        <v>70</v>
      </c>
    </row>
    <row r="28" spans="6:15" ht="7.2" customHeight="1" thickTop="1" thickBot="1" x14ac:dyDescent="0.35">
      <c r="F28" s="26">
        <f t="shared" si="12"/>
        <v>51</v>
      </c>
      <c r="G28" s="26">
        <f t="shared" si="13"/>
        <v>52</v>
      </c>
      <c r="H28" s="26">
        <f t="shared" si="14"/>
        <v>53</v>
      </c>
      <c r="I28" s="26">
        <f t="shared" si="15"/>
        <v>54</v>
      </c>
      <c r="J28" s="26">
        <f t="shared" si="16"/>
        <v>55</v>
      </c>
      <c r="K28" s="26">
        <f t="shared" si="17"/>
        <v>56</v>
      </c>
      <c r="L28" s="26">
        <f t="shared" si="18"/>
        <v>57</v>
      </c>
      <c r="M28" s="26">
        <f t="shared" si="19"/>
        <v>58</v>
      </c>
      <c r="N28" s="26">
        <f t="shared" si="20"/>
        <v>59</v>
      </c>
      <c r="O28" s="26">
        <f t="shared" si="21"/>
        <v>60</v>
      </c>
    </row>
    <row r="29" spans="6:15" ht="7.2" customHeight="1" thickTop="1" thickBot="1" x14ac:dyDescent="0.35">
      <c r="F29" s="26">
        <f t="shared" si="12"/>
        <v>41</v>
      </c>
      <c r="G29" s="26">
        <f t="shared" si="13"/>
        <v>42</v>
      </c>
      <c r="H29" s="26">
        <f t="shared" si="14"/>
        <v>43</v>
      </c>
      <c r="I29" s="26">
        <f t="shared" si="15"/>
        <v>44</v>
      </c>
      <c r="J29" s="26">
        <f t="shared" si="16"/>
        <v>45</v>
      </c>
      <c r="K29" s="26">
        <f t="shared" si="17"/>
        <v>46</v>
      </c>
      <c r="L29" s="26">
        <f t="shared" si="18"/>
        <v>47</v>
      </c>
      <c r="M29" s="26">
        <f t="shared" si="19"/>
        <v>48</v>
      </c>
      <c r="N29" s="26">
        <f t="shared" si="20"/>
        <v>49</v>
      </c>
      <c r="O29" s="26">
        <f t="shared" si="21"/>
        <v>50</v>
      </c>
    </row>
    <row r="30" spans="6:15" ht="7.2" customHeight="1" thickTop="1" thickBot="1" x14ac:dyDescent="0.35">
      <c r="F30" s="26">
        <f t="shared" si="12"/>
        <v>31</v>
      </c>
      <c r="G30" s="26">
        <f t="shared" si="13"/>
        <v>32</v>
      </c>
      <c r="H30" s="26">
        <f t="shared" si="14"/>
        <v>33</v>
      </c>
      <c r="I30" s="26">
        <f t="shared" si="15"/>
        <v>34</v>
      </c>
      <c r="J30" s="26">
        <f t="shared" si="16"/>
        <v>35</v>
      </c>
      <c r="K30" s="26">
        <f t="shared" si="17"/>
        <v>36</v>
      </c>
      <c r="L30" s="26">
        <f t="shared" si="18"/>
        <v>37</v>
      </c>
      <c r="M30" s="26">
        <f t="shared" si="19"/>
        <v>38</v>
      </c>
      <c r="N30" s="26">
        <f t="shared" si="20"/>
        <v>39</v>
      </c>
      <c r="O30" s="26">
        <f t="shared" si="21"/>
        <v>40</v>
      </c>
    </row>
    <row r="31" spans="6:15" ht="7.2" customHeight="1" thickTop="1" thickBot="1" x14ac:dyDescent="0.35">
      <c r="F31" s="26">
        <f t="shared" si="12"/>
        <v>21</v>
      </c>
      <c r="G31" s="26">
        <f t="shared" si="13"/>
        <v>22</v>
      </c>
      <c r="H31" s="26">
        <f t="shared" si="14"/>
        <v>23</v>
      </c>
      <c r="I31" s="26">
        <f t="shared" si="15"/>
        <v>24</v>
      </c>
      <c r="J31" s="26">
        <f t="shared" si="16"/>
        <v>25</v>
      </c>
      <c r="K31" s="26">
        <f t="shared" si="17"/>
        <v>26</v>
      </c>
      <c r="L31" s="26">
        <f t="shared" si="18"/>
        <v>27</v>
      </c>
      <c r="M31" s="26">
        <f t="shared" si="19"/>
        <v>28</v>
      </c>
      <c r="N31" s="26">
        <f t="shared" si="20"/>
        <v>29</v>
      </c>
      <c r="O31" s="26">
        <f t="shared" si="21"/>
        <v>30</v>
      </c>
    </row>
    <row r="32" spans="6:15" ht="7.2" customHeight="1" thickTop="1" thickBot="1" x14ac:dyDescent="0.35">
      <c r="F32" s="26">
        <f>F33+10</f>
        <v>11</v>
      </c>
      <c r="G32" s="26">
        <f t="shared" ref="G32:O32" si="22">G33+10</f>
        <v>12</v>
      </c>
      <c r="H32" s="26">
        <f t="shared" si="22"/>
        <v>13</v>
      </c>
      <c r="I32" s="26">
        <f t="shared" si="22"/>
        <v>14</v>
      </c>
      <c r="J32" s="26">
        <f t="shared" si="22"/>
        <v>15</v>
      </c>
      <c r="K32" s="26">
        <f t="shared" si="22"/>
        <v>16</v>
      </c>
      <c r="L32" s="26">
        <f t="shared" si="22"/>
        <v>17</v>
      </c>
      <c r="M32" s="26">
        <f t="shared" si="22"/>
        <v>18</v>
      </c>
      <c r="N32" s="26">
        <f t="shared" si="22"/>
        <v>19</v>
      </c>
      <c r="O32" s="26">
        <f t="shared" si="22"/>
        <v>20</v>
      </c>
    </row>
    <row r="33" spans="4:15" ht="7.2" customHeight="1" thickTop="1" thickBot="1" x14ac:dyDescent="0.35">
      <c r="F33" s="26">
        <v>1</v>
      </c>
      <c r="G33" s="26">
        <v>2</v>
      </c>
      <c r="H33" s="26">
        <v>3</v>
      </c>
      <c r="I33" s="26">
        <v>4</v>
      </c>
      <c r="J33" s="26">
        <v>5</v>
      </c>
      <c r="K33" s="26">
        <v>6</v>
      </c>
      <c r="L33" s="26">
        <v>7</v>
      </c>
      <c r="M33" s="26">
        <v>8</v>
      </c>
      <c r="N33" s="26">
        <v>9</v>
      </c>
      <c r="O33" s="26">
        <v>10</v>
      </c>
    </row>
    <row r="34" spans="4:15" ht="15" thickTop="1" x14ac:dyDescent="0.3">
      <c r="D34" t="s">
        <v>48</v>
      </c>
    </row>
  </sheetData>
  <conditionalFormatting sqref="F6:O15">
    <cfRule type="cellIs" dxfId="8" priority="2" operator="lessThanOrEqual">
      <formula>$C$3*100</formula>
    </cfRule>
  </conditionalFormatting>
  <conditionalFormatting sqref="F24:O33">
    <cfRule type="cellIs" dxfId="7" priority="1" operator="lessThanOrEqual">
      <formula>$C$4*100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F670-DD2A-4D23-AA9A-1D7067A6232E}">
  <sheetPr codeName="Sheet2"/>
  <dimension ref="A2:O18"/>
  <sheetViews>
    <sheetView workbookViewId="0">
      <selection activeCell="A3" sqref="A3:K4"/>
    </sheetView>
  </sheetViews>
  <sheetFormatPr defaultRowHeight="14.4" x14ac:dyDescent="0.3"/>
  <cols>
    <col min="1" max="1" width="13.5546875" bestFit="1" customWidth="1"/>
    <col min="2" max="2" width="12.44140625" bestFit="1" customWidth="1"/>
    <col min="3" max="3" width="10.33203125" bestFit="1" customWidth="1"/>
    <col min="4" max="4" width="13.6640625" bestFit="1" customWidth="1"/>
    <col min="5" max="5" width="11.77734375" bestFit="1" customWidth="1"/>
    <col min="6" max="6" width="10.77734375" bestFit="1" customWidth="1"/>
    <col min="7" max="7" width="11.77734375" bestFit="1" customWidth="1"/>
    <col min="8" max="8" width="15.44140625" bestFit="1" customWidth="1"/>
    <col min="9" max="9" width="10.88671875" bestFit="1" customWidth="1"/>
    <col min="10" max="10" width="9.77734375" bestFit="1" customWidth="1"/>
    <col min="11" max="11" width="10.33203125" bestFit="1" customWidth="1"/>
    <col min="12" max="12" width="10.21875" bestFit="1" customWidth="1"/>
    <col min="13" max="13" width="8.88671875" customWidth="1"/>
    <col min="15" max="15" width="2.6640625" style="8" customWidth="1"/>
  </cols>
  <sheetData>
    <row r="2" spans="1:11" x14ac:dyDescent="0.3">
      <c r="A2" s="10" t="s">
        <v>24</v>
      </c>
    </row>
    <row r="3" spans="1:11" x14ac:dyDescent="0.3">
      <c r="A3" t="s">
        <v>0</v>
      </c>
      <c r="B3" t="s">
        <v>1</v>
      </c>
      <c r="C3" t="s">
        <v>2</v>
      </c>
      <c r="D3" t="s">
        <v>3</v>
      </c>
      <c r="E3" t="s">
        <v>4</v>
      </c>
      <c r="F3" t="s">
        <v>5</v>
      </c>
      <c r="G3" t="s">
        <v>6</v>
      </c>
      <c r="H3" t="s">
        <v>7</v>
      </c>
      <c r="I3" t="s">
        <v>8</v>
      </c>
      <c r="J3" t="s">
        <v>9</v>
      </c>
      <c r="K3" t="s">
        <v>10</v>
      </c>
    </row>
    <row r="4" spans="1:11" x14ac:dyDescent="0.3">
      <c r="A4" s="9">
        <v>425932.07999999996</v>
      </c>
      <c r="B4" s="9">
        <v>248997.13999999993</v>
      </c>
      <c r="C4" s="1">
        <v>176934.94000000003</v>
      </c>
      <c r="D4" s="2">
        <v>0.41540646574449158</v>
      </c>
      <c r="E4" s="5">
        <v>1684</v>
      </c>
      <c r="F4" s="1">
        <v>36605.33</v>
      </c>
      <c r="G4" s="4">
        <v>51754</v>
      </c>
      <c r="H4" s="4">
        <v>4071</v>
      </c>
      <c r="I4" s="2">
        <v>7.8660586621323955E-2</v>
      </c>
      <c r="J4" s="4">
        <v>100</v>
      </c>
      <c r="K4" s="9">
        <v>413371</v>
      </c>
    </row>
    <row r="6" spans="1:11" x14ac:dyDescent="0.3">
      <c r="A6" s="10" t="s">
        <v>23</v>
      </c>
    </row>
    <row r="7" spans="1:11" x14ac:dyDescent="0.3">
      <c r="A7" s="6" t="s">
        <v>22</v>
      </c>
      <c r="B7" t="s">
        <v>0</v>
      </c>
      <c r="C7" t="s">
        <v>10</v>
      </c>
    </row>
    <row r="8" spans="1:11" x14ac:dyDescent="0.3">
      <c r="A8" t="s">
        <v>19</v>
      </c>
      <c r="B8">
        <v>37964.580000000009</v>
      </c>
      <c r="C8" s="3">
        <v>44111</v>
      </c>
    </row>
    <row r="9" spans="1:11" x14ac:dyDescent="0.3">
      <c r="A9" t="s">
        <v>16</v>
      </c>
      <c r="B9">
        <v>37971.959999999992</v>
      </c>
      <c r="C9" s="3">
        <v>33281</v>
      </c>
      <c r="J9" t="s">
        <v>25</v>
      </c>
      <c r="K9" t="s">
        <v>28</v>
      </c>
    </row>
    <row r="10" spans="1:11" ht="15.6" x14ac:dyDescent="0.3">
      <c r="A10" t="s">
        <v>15</v>
      </c>
      <c r="B10">
        <v>39324.369999999995</v>
      </c>
      <c r="C10" s="3">
        <v>49762</v>
      </c>
      <c r="G10" t="s">
        <v>26</v>
      </c>
      <c r="H10" s="4">
        <f>GETPIVOTDATA("[Measures].[Total Revenue]",$A$3)</f>
        <v>425932.07999999996</v>
      </c>
      <c r="J10" s="12" t="str">
        <f>IF((H10-H11)/H11&gt;=0,"⬆️","⬇️")&amp;TEXT((H10-H11)/H11, "+0.0%;-0.0%")</f>
        <v>⬆️+3.0%</v>
      </c>
      <c r="K10" s="11">
        <f>(H10-H11) / H11</f>
        <v>3.0386940544934109E-2</v>
      </c>
    </row>
    <row r="11" spans="1:11" x14ac:dyDescent="0.3">
      <c r="A11" t="s">
        <v>13</v>
      </c>
      <c r="B11">
        <v>40535.439999999995</v>
      </c>
      <c r="C11" s="3">
        <v>37648</v>
      </c>
      <c r="G11" t="s">
        <v>27</v>
      </c>
      <c r="H11">
        <f>GETPIVOTDATA("[Measures].[Total target]",$A$3)</f>
        <v>413371</v>
      </c>
    </row>
    <row r="12" spans="1:11" x14ac:dyDescent="0.3">
      <c r="A12" t="s">
        <v>20</v>
      </c>
      <c r="B12">
        <v>40585.760000000002</v>
      </c>
      <c r="C12" s="3">
        <v>36306</v>
      </c>
    </row>
    <row r="13" spans="1:11" x14ac:dyDescent="0.3">
      <c r="A13" t="s">
        <v>17</v>
      </c>
      <c r="B13">
        <v>44610.81</v>
      </c>
      <c r="C13" s="3">
        <v>36502</v>
      </c>
    </row>
    <row r="14" spans="1:11" x14ac:dyDescent="0.3">
      <c r="A14" t="s">
        <v>14</v>
      </c>
      <c r="B14">
        <v>45216.800000000003</v>
      </c>
      <c r="C14" s="3">
        <v>35538</v>
      </c>
    </row>
    <row r="15" spans="1:11" x14ac:dyDescent="0.3">
      <c r="A15" t="s">
        <v>18</v>
      </c>
      <c r="B15">
        <v>46356.84</v>
      </c>
      <c r="C15" s="3">
        <v>52965</v>
      </c>
    </row>
    <row r="16" spans="1:11" x14ac:dyDescent="0.3">
      <c r="A16" t="s">
        <v>11</v>
      </c>
      <c r="B16">
        <v>46578.23000000001</v>
      </c>
      <c r="C16" s="3">
        <v>34298</v>
      </c>
    </row>
    <row r="17" spans="1:3" x14ac:dyDescent="0.3">
      <c r="A17" t="s">
        <v>12</v>
      </c>
      <c r="B17">
        <v>46787.29</v>
      </c>
      <c r="C17" s="3">
        <v>52960</v>
      </c>
    </row>
    <row r="18" spans="1:3" x14ac:dyDescent="0.3">
      <c r="A18" t="s">
        <v>21</v>
      </c>
      <c r="B18">
        <v>425932.07999999996</v>
      </c>
      <c r="C18" s="3">
        <v>413371</v>
      </c>
    </row>
  </sheetData>
  <conditionalFormatting sqref="J10">
    <cfRule type="expression" dxfId="6" priority="1">
      <formula>$K$10 &gt;= 0</formula>
    </cfRule>
    <cfRule type="expression" dxfId="5" priority="2">
      <formula>$K$10 &lt; 0</formula>
    </cfRule>
    <cfRule type="expression" dxfId="4" priority="3">
      <formula>$J$10&lt;0</formula>
    </cfRule>
  </conditionalFormatting>
  <pageMargins left="0.7" right="0.7" top="0.75" bottom="0.75" header="0.3" footer="0.3"/>
  <pageSetup orientation="portrait" r:id="rId3"/>
  <extLst>
    <ext xmlns:x15="http://schemas.microsoft.com/office/spreadsheetml/2010/11/main" uri="{F7C9EE02-42E1-4005-9D12-6889AFFD525C}">
      <x15:webExtensions xmlns:xm="http://schemas.microsoft.com/office/excel/2006/main">
        <x15:webExtension appRef="{782D0F81-486E-4BD5-A815-8F2E3646C951}">
          <xm:f>'Analysis 01'!$A$7:$C$18</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646C0-750F-4CC6-B2CC-020964628A8A}">
  <sheetPr codeName="Sheet3"/>
  <dimension ref="A1:AS23"/>
  <sheetViews>
    <sheetView topLeftCell="AQ1" workbookViewId="0">
      <selection activeCell="T2" sqref="T2:U3"/>
    </sheetView>
  </sheetViews>
  <sheetFormatPr defaultRowHeight="14.4" x14ac:dyDescent="0.3"/>
  <cols>
    <col min="1" max="1" width="8.33203125" bestFit="1" customWidth="1"/>
    <col min="2" max="2" width="12.44140625" bestFit="1" customWidth="1"/>
    <col min="3" max="3" width="10.33203125" bestFit="1" customWidth="1"/>
    <col min="7" max="7" width="12.44140625" bestFit="1" customWidth="1"/>
    <col min="8" max="8" width="10.33203125" bestFit="1" customWidth="1"/>
    <col min="9" max="9" width="8" bestFit="1" customWidth="1"/>
    <col min="16" max="16" width="14" customWidth="1"/>
    <col min="18" max="18" width="4.21875" style="18" customWidth="1"/>
    <col min="20" max="20" width="12.44140625" bestFit="1" customWidth="1"/>
    <col min="21" max="21" width="10.33203125" bestFit="1" customWidth="1"/>
    <col min="22" max="22" width="12" customWidth="1"/>
    <col min="24" max="24" width="4.5546875" style="18" customWidth="1"/>
    <col min="26" max="26" width="12.109375" bestFit="1" customWidth="1"/>
    <col min="27" max="27" width="12.44140625" bestFit="1" customWidth="1"/>
    <col min="28" max="28" width="13.5546875" bestFit="1" customWidth="1"/>
    <col min="30" max="30" width="3" style="31" customWidth="1"/>
    <col min="31" max="31" width="6.88671875" customWidth="1"/>
    <col min="32" max="32" width="9.5546875" bestFit="1" customWidth="1"/>
    <col min="33" max="33" width="12.44140625" bestFit="1" customWidth="1"/>
    <col min="34" max="34" width="13.5546875" bestFit="1" customWidth="1"/>
    <col min="37" max="37" width="12.6640625" bestFit="1" customWidth="1"/>
    <col min="40" max="40" width="4.77734375" style="31" customWidth="1"/>
    <col min="42" max="42" width="6.33203125" bestFit="1" customWidth="1"/>
    <col min="43" max="43" width="12.44140625" bestFit="1" customWidth="1"/>
    <col min="44" max="44" width="13.5546875" bestFit="1" customWidth="1"/>
  </cols>
  <sheetData>
    <row r="1" spans="1:45" x14ac:dyDescent="0.3">
      <c r="A1" s="13" t="s">
        <v>41</v>
      </c>
      <c r="B1" s="14" t="s">
        <v>0</v>
      </c>
      <c r="C1" s="14" t="s">
        <v>10</v>
      </c>
      <c r="F1" s="16" t="str">
        <f>A1</f>
        <v>Month</v>
      </c>
      <c r="G1" s="16" t="str">
        <f t="shared" ref="G1:H13" si="0">B1</f>
        <v>Total Revenue</v>
      </c>
      <c r="H1" s="16" t="str">
        <f t="shared" si="0"/>
        <v>Total target</v>
      </c>
      <c r="I1" s="16" t="s">
        <v>42</v>
      </c>
      <c r="M1" t="str">
        <f>A1</f>
        <v>Month</v>
      </c>
      <c r="N1" t="s">
        <v>43</v>
      </c>
    </row>
    <row r="2" spans="1:45" x14ac:dyDescent="0.3">
      <c r="A2" s="14" t="s">
        <v>29</v>
      </c>
      <c r="B2" s="15">
        <v>408217.27000000019</v>
      </c>
      <c r="C2" s="15">
        <v>439042</v>
      </c>
      <c r="F2" s="14" t="str">
        <f t="shared" ref="F2:F13" si="1">A2</f>
        <v>Jan</v>
      </c>
      <c r="G2" s="15">
        <f t="shared" si="0"/>
        <v>408217.27000000019</v>
      </c>
      <c r="H2" s="15">
        <f t="shared" si="0"/>
        <v>439042</v>
      </c>
      <c r="I2" s="15" t="str">
        <f>IF(G2=$H$17,G2,IF(G2=$H$18,G2,""))</f>
        <v/>
      </c>
      <c r="M2" t="str">
        <f t="shared" ref="M2:M13" si="2">A2</f>
        <v>Jan</v>
      </c>
      <c r="N2" s="17">
        <f>(G2-H2) / H2</f>
        <v>-7.0209068836238467E-2</v>
      </c>
      <c r="P2" t="s">
        <v>44</v>
      </c>
      <c r="T2" s="14" t="s">
        <v>0</v>
      </c>
      <c r="U2" s="14" t="s">
        <v>10</v>
      </c>
      <c r="V2" t="s">
        <v>43</v>
      </c>
      <c r="Z2" s="13" t="s">
        <v>46</v>
      </c>
      <c r="AA2" s="14" t="s">
        <v>0</v>
      </c>
      <c r="AB2" s="14" t="s">
        <v>49</v>
      </c>
      <c r="AF2" s="13" t="s">
        <v>51</v>
      </c>
      <c r="AG2" s="14" t="s">
        <v>0</v>
      </c>
      <c r="AH2" s="14" t="s">
        <v>49</v>
      </c>
      <c r="AP2" s="13" t="s">
        <v>58</v>
      </c>
      <c r="AQ2" s="14" t="s">
        <v>0</v>
      </c>
      <c r="AR2" s="14" t="s">
        <v>49</v>
      </c>
    </row>
    <row r="3" spans="1:45" x14ac:dyDescent="0.3">
      <c r="A3" s="14" t="s">
        <v>30</v>
      </c>
      <c r="B3" s="15">
        <v>390665.9300000004</v>
      </c>
      <c r="C3" s="15">
        <v>431279</v>
      </c>
      <c r="F3" s="14" t="str">
        <f t="shared" si="1"/>
        <v>Feb</v>
      </c>
      <c r="G3" s="15">
        <f t="shared" si="0"/>
        <v>390665.9300000004</v>
      </c>
      <c r="H3" s="15">
        <f t="shared" si="0"/>
        <v>431279</v>
      </c>
      <c r="I3" s="15" t="str">
        <f t="shared" ref="I3:I13" si="3">IF(G3=$H$17,G3,IF(G3=$H$18,G3,""))</f>
        <v/>
      </c>
      <c r="M3" t="str">
        <f t="shared" si="2"/>
        <v>Feb</v>
      </c>
      <c r="N3" s="17">
        <f t="shared" ref="N3:N12" si="4">(G3-H3) / H3</f>
        <v>-9.4168902265122117E-2</v>
      </c>
      <c r="T3" s="15">
        <v>5008511.959999999</v>
      </c>
      <c r="U3" s="15">
        <v>5254990</v>
      </c>
      <c r="V3" s="19">
        <f>($T$3-$U$3)/$U$3</f>
        <v>-4.6903617323724875E-2</v>
      </c>
      <c r="Z3" s="14" t="s">
        <v>47</v>
      </c>
      <c r="AA3" s="15">
        <v>3579215.8200000124</v>
      </c>
      <c r="AB3" s="21">
        <v>0.71462658941120172</v>
      </c>
      <c r="AF3" s="14" t="s">
        <v>52</v>
      </c>
      <c r="AG3" s="15">
        <v>1228733.8699999982</v>
      </c>
      <c r="AH3" s="33"/>
      <c r="AP3" s="14" t="s">
        <v>59</v>
      </c>
      <c r="AQ3" s="15">
        <v>704140.30999999889</v>
      </c>
      <c r="AR3" s="21"/>
    </row>
    <row r="4" spans="1:45" x14ac:dyDescent="0.3">
      <c r="A4" s="14" t="s">
        <v>31</v>
      </c>
      <c r="B4" s="15">
        <v>429850.66999999952</v>
      </c>
      <c r="C4" s="15">
        <v>445591</v>
      </c>
      <c r="F4" s="14" t="str">
        <f t="shared" si="1"/>
        <v>Mar</v>
      </c>
      <c r="G4" s="15">
        <f t="shared" si="0"/>
        <v>429850.66999999952</v>
      </c>
      <c r="H4" s="15">
        <f t="shared" si="0"/>
        <v>445591</v>
      </c>
      <c r="I4" s="15" t="str">
        <f t="shared" si="3"/>
        <v/>
      </c>
      <c r="M4" t="str">
        <f t="shared" si="2"/>
        <v>Mar</v>
      </c>
      <c r="N4" s="17">
        <f t="shared" si="4"/>
        <v>-3.5324613827479645E-2</v>
      </c>
      <c r="Z4" s="14" t="s">
        <v>48</v>
      </c>
      <c r="AA4" s="15">
        <v>1429296.1400000013</v>
      </c>
      <c r="AB4" s="21">
        <v>0.28537341058880122</v>
      </c>
      <c r="AF4" s="14" t="s">
        <v>53</v>
      </c>
      <c r="AG4" s="15">
        <v>1273339.5500000019</v>
      </c>
      <c r="AH4" s="33">
        <v>3.6302148975517153E-2</v>
      </c>
      <c r="AP4" s="14" t="s">
        <v>60</v>
      </c>
      <c r="AQ4" s="15">
        <v>725166.58000000275</v>
      </c>
      <c r="AR4" s="21">
        <v>2.9860909397452184E-2</v>
      </c>
    </row>
    <row r="5" spans="1:45" x14ac:dyDescent="0.3">
      <c r="A5" s="14" t="s">
        <v>32</v>
      </c>
      <c r="B5" s="15">
        <v>412565.1700000001</v>
      </c>
      <c r="C5" s="15">
        <v>453071</v>
      </c>
      <c r="F5" s="14" t="str">
        <f t="shared" si="1"/>
        <v>Apr</v>
      </c>
      <c r="G5" s="15">
        <f t="shared" si="0"/>
        <v>412565.1700000001</v>
      </c>
      <c r="H5" s="15">
        <f t="shared" si="0"/>
        <v>453071</v>
      </c>
      <c r="I5" s="15" t="str">
        <f t="shared" si="3"/>
        <v/>
      </c>
      <c r="M5" t="str">
        <f t="shared" si="2"/>
        <v>Apr</v>
      </c>
      <c r="N5" s="17">
        <f t="shared" si="4"/>
        <v>-8.9402830902882549E-2</v>
      </c>
      <c r="AF5" s="14" t="s">
        <v>54</v>
      </c>
      <c r="AG5" s="15">
        <v>1253121.6500000015</v>
      </c>
      <c r="AH5" s="33">
        <v>-1.587785441832883E-2</v>
      </c>
      <c r="AP5" s="14" t="s">
        <v>61</v>
      </c>
      <c r="AQ5" s="15">
        <v>710049.69999999914</v>
      </c>
      <c r="AR5" s="21">
        <v>-2.084607925533959E-2</v>
      </c>
    </row>
    <row r="6" spans="1:45" ht="15.6" x14ac:dyDescent="0.3">
      <c r="A6" s="14" t="s">
        <v>33</v>
      </c>
      <c r="B6" s="15">
        <v>442173.50000000006</v>
      </c>
      <c r="C6" s="15">
        <v>444167</v>
      </c>
      <c r="F6" s="14" t="str">
        <f t="shared" si="1"/>
        <v>May</v>
      </c>
      <c r="G6" s="15">
        <f t="shared" si="0"/>
        <v>442173.50000000006</v>
      </c>
      <c r="H6" s="15">
        <f t="shared" si="0"/>
        <v>444167</v>
      </c>
      <c r="I6" s="15">
        <f t="shared" si="3"/>
        <v>442173.50000000006</v>
      </c>
      <c r="M6" t="str">
        <f t="shared" si="2"/>
        <v>May</v>
      </c>
      <c r="N6" s="17">
        <f t="shared" si="4"/>
        <v>-4.4881767443325183E-3</v>
      </c>
      <c r="V6" s="20" t="str">
        <f>IF(V3&gt;=0,"⬆️"&amp;TEXT(V3,"+0.00%;-0.00%"),IF(V3&lt;0,"⬇️"&amp;TEXT(V3,"+0.00%;-0.00%")))</f>
        <v>⬇️-4.69%</v>
      </c>
      <c r="AF6" s="14" t="s">
        <v>55</v>
      </c>
      <c r="AG6" s="15">
        <v>1253316.8900000008</v>
      </c>
      <c r="AH6" s="33">
        <v>1.5580291027554426E-4</v>
      </c>
      <c r="AP6" s="14" t="s">
        <v>62</v>
      </c>
      <c r="AQ6" s="15">
        <v>711727.11999999755</v>
      </c>
      <c r="AR6" s="21">
        <v>2.3623980124185874E-3</v>
      </c>
    </row>
    <row r="7" spans="1:45" x14ac:dyDescent="0.3">
      <c r="A7" s="14" t="s">
        <v>34</v>
      </c>
      <c r="B7" s="15">
        <v>418600.88</v>
      </c>
      <c r="C7" s="15">
        <v>421979</v>
      </c>
      <c r="F7" s="14" t="str">
        <f t="shared" si="1"/>
        <v>Jun</v>
      </c>
      <c r="G7" s="15">
        <f t="shared" si="0"/>
        <v>418600.88</v>
      </c>
      <c r="H7" s="15">
        <f t="shared" si="0"/>
        <v>421979</v>
      </c>
      <c r="I7" s="15" t="str">
        <f t="shared" si="3"/>
        <v/>
      </c>
      <c r="M7" t="str">
        <f t="shared" si="2"/>
        <v>Jun</v>
      </c>
      <c r="N7" s="17">
        <f t="shared" si="4"/>
        <v>-8.0054220707665436E-3</v>
      </c>
      <c r="AP7" s="14" t="s">
        <v>63</v>
      </c>
      <c r="AQ7" s="15">
        <v>731791.93999999971</v>
      </c>
      <c r="AR7" s="21">
        <v>2.8191731685034329E-2</v>
      </c>
    </row>
    <row r="8" spans="1:45" x14ac:dyDescent="0.3">
      <c r="A8" s="14" t="s">
        <v>35</v>
      </c>
      <c r="B8" s="15">
        <v>399013.90000000049</v>
      </c>
      <c r="C8" s="15">
        <v>456718</v>
      </c>
      <c r="F8" s="14" t="str">
        <f t="shared" si="1"/>
        <v>Jul</v>
      </c>
      <c r="G8" s="15">
        <f t="shared" si="0"/>
        <v>399013.90000000049</v>
      </c>
      <c r="H8" s="15">
        <f t="shared" si="0"/>
        <v>456718</v>
      </c>
      <c r="I8" s="15" t="str">
        <f t="shared" si="3"/>
        <v/>
      </c>
      <c r="M8" t="str">
        <f t="shared" si="2"/>
        <v>Jul</v>
      </c>
      <c r="N8" s="17">
        <f t="shared" si="4"/>
        <v>-0.12634514076519759</v>
      </c>
      <c r="AF8" s="32" t="s">
        <v>56</v>
      </c>
      <c r="AP8" s="14" t="s">
        <v>64</v>
      </c>
      <c r="AQ8" s="15">
        <v>700480.48000000103</v>
      </c>
      <c r="AR8" s="21">
        <v>-4.2787380249089235E-2</v>
      </c>
    </row>
    <row r="9" spans="1:45" x14ac:dyDescent="0.3">
      <c r="A9" s="14" t="s">
        <v>36</v>
      </c>
      <c r="B9" s="15">
        <v>447112.12999999989</v>
      </c>
      <c r="C9" s="15">
        <v>431727</v>
      </c>
      <c r="F9" s="14" t="str">
        <f t="shared" si="1"/>
        <v>Aug</v>
      </c>
      <c r="G9" s="15">
        <f t="shared" si="0"/>
        <v>447112.12999999989</v>
      </c>
      <c r="H9" s="15">
        <f t="shared" si="0"/>
        <v>431727</v>
      </c>
      <c r="I9" s="15">
        <f t="shared" si="3"/>
        <v>447112.12999999989</v>
      </c>
      <c r="M9" t="str">
        <f t="shared" si="2"/>
        <v>Aug</v>
      </c>
      <c r="N9" s="17">
        <f t="shared" si="4"/>
        <v>3.5636246980151547E-2</v>
      </c>
      <c r="AP9" s="14" t="s">
        <v>65</v>
      </c>
      <c r="AQ9" s="15">
        <v>725155.83000000042</v>
      </c>
      <c r="AR9" s="21">
        <v>3.5226320653502521E-2</v>
      </c>
    </row>
    <row r="10" spans="1:45" x14ac:dyDescent="0.3">
      <c r="A10" s="14" t="s">
        <v>37</v>
      </c>
      <c r="B10" s="15">
        <v>406995.62000000046</v>
      </c>
      <c r="C10" s="15">
        <v>446912</v>
      </c>
      <c r="F10" s="14" t="str">
        <f t="shared" si="1"/>
        <v>Sep</v>
      </c>
      <c r="G10" s="15">
        <f t="shared" si="0"/>
        <v>406995.62000000046</v>
      </c>
      <c r="H10" s="15">
        <f t="shared" si="0"/>
        <v>446912</v>
      </c>
      <c r="I10" s="15" t="str">
        <f t="shared" si="3"/>
        <v/>
      </c>
      <c r="M10" t="str">
        <f t="shared" si="2"/>
        <v>Sep</v>
      </c>
      <c r="N10" s="17">
        <f t="shared" si="4"/>
        <v>-8.9315972719460512E-2</v>
      </c>
      <c r="AF10" s="34" t="str">
        <f>AF2</f>
        <v>Quarter</v>
      </c>
      <c r="AG10" s="34" t="str">
        <f>AG2</f>
        <v>Total Revenue</v>
      </c>
      <c r="AH10" s="34" t="s">
        <v>42</v>
      </c>
      <c r="AI10" s="34" t="s">
        <v>57</v>
      </c>
    </row>
    <row r="11" spans="1:45" x14ac:dyDescent="0.3">
      <c r="A11" s="14" t="s">
        <v>38</v>
      </c>
      <c r="B11" s="15">
        <v>421595.82999999973</v>
      </c>
      <c r="C11" s="15">
        <v>414360</v>
      </c>
      <c r="F11" s="14" t="str">
        <f t="shared" si="1"/>
        <v>Oct</v>
      </c>
      <c r="G11" s="15">
        <f t="shared" si="0"/>
        <v>421595.82999999973</v>
      </c>
      <c r="H11" s="15">
        <f t="shared" si="0"/>
        <v>414360</v>
      </c>
      <c r="I11" s="15" t="str">
        <f t="shared" si="3"/>
        <v/>
      </c>
      <c r="M11" t="str">
        <f t="shared" si="2"/>
        <v>Oct</v>
      </c>
      <c r="N11" s="17">
        <f t="shared" si="4"/>
        <v>1.74626653151842E-2</v>
      </c>
      <c r="AF11" s="14" t="str">
        <f t="shared" ref="AF11:AG14" si="5">AF3</f>
        <v>Q-1</v>
      </c>
      <c r="AG11" s="15">
        <f t="shared" si="5"/>
        <v>1228733.8699999982</v>
      </c>
      <c r="AH11" s="15" t="str">
        <f>IF(AG11&gt;AI11,AG11,"")</f>
        <v/>
      </c>
      <c r="AI11" s="15">
        <f>AVERAGE($AG$11:$AG$14)</f>
        <v>1252127.9900000005</v>
      </c>
      <c r="AP11" s="32" t="s">
        <v>56</v>
      </c>
    </row>
    <row r="12" spans="1:45" x14ac:dyDescent="0.3">
      <c r="A12" s="14" t="s">
        <v>39</v>
      </c>
      <c r="B12" s="15">
        <v>425932.07999999943</v>
      </c>
      <c r="C12" s="15">
        <v>413371</v>
      </c>
      <c r="F12" s="14" t="str">
        <f t="shared" si="1"/>
        <v>Nov</v>
      </c>
      <c r="G12" s="15">
        <f t="shared" si="0"/>
        <v>425932.07999999943</v>
      </c>
      <c r="H12" s="15">
        <f t="shared" si="0"/>
        <v>413371</v>
      </c>
      <c r="I12" s="15" t="str">
        <f t="shared" si="3"/>
        <v/>
      </c>
      <c r="M12" t="str">
        <f t="shared" si="2"/>
        <v>Nov</v>
      </c>
      <c r="N12" s="17">
        <f t="shared" si="4"/>
        <v>3.0386940544932843E-2</v>
      </c>
      <c r="AF12" s="14" t="str">
        <f t="shared" si="5"/>
        <v>Q-2</v>
      </c>
      <c r="AG12" s="15">
        <f t="shared" si="5"/>
        <v>1273339.5500000019</v>
      </c>
      <c r="AH12" s="15">
        <f>IF(AG12&gt;AI12,AG12,"")</f>
        <v>1273339.5500000019</v>
      </c>
      <c r="AI12" s="15">
        <f>AVERAGE($AG$11:$AG$14)</f>
        <v>1252127.9900000005</v>
      </c>
    </row>
    <row r="13" spans="1:45" x14ac:dyDescent="0.3">
      <c r="A13" s="14" t="s">
        <v>40</v>
      </c>
      <c r="B13" s="15">
        <v>405788.98000000016</v>
      </c>
      <c r="C13" s="15">
        <v>456773</v>
      </c>
      <c r="F13" s="14" t="str">
        <f t="shared" si="1"/>
        <v>Dec</v>
      </c>
      <c r="G13" s="15">
        <f t="shared" si="0"/>
        <v>405788.98000000016</v>
      </c>
      <c r="H13" s="15">
        <f t="shared" si="0"/>
        <v>456773</v>
      </c>
      <c r="I13" s="15" t="str">
        <f t="shared" si="3"/>
        <v/>
      </c>
      <c r="M13" t="str">
        <f t="shared" si="2"/>
        <v>Dec</v>
      </c>
      <c r="N13" s="17">
        <f>(G13-H13) / H13</f>
        <v>-0.11161784956641449</v>
      </c>
      <c r="AF13" s="14" t="str">
        <f t="shared" si="5"/>
        <v>Q-3</v>
      </c>
      <c r="AG13" s="15">
        <f t="shared" si="5"/>
        <v>1253121.6500000015</v>
      </c>
      <c r="AH13" s="15">
        <f>IF(AG13&gt;AI13,AG13,"")</f>
        <v>1253121.6500000015</v>
      </c>
      <c r="AI13" s="15">
        <f>AVERAGE($AG$11:$AG$14)</f>
        <v>1252127.9900000005</v>
      </c>
      <c r="AP13" s="34" t="str">
        <f>AP2</f>
        <v>Day</v>
      </c>
      <c r="AQ13" s="34" t="str">
        <f>AQ2</f>
        <v>Total Revenue</v>
      </c>
      <c r="AR13" s="34" t="s">
        <v>57</v>
      </c>
      <c r="AS13" s="34" t="s">
        <v>42</v>
      </c>
    </row>
    <row r="14" spans="1:45" x14ac:dyDescent="0.3">
      <c r="AF14" s="14" t="str">
        <f t="shared" si="5"/>
        <v>Q-4</v>
      </c>
      <c r="AG14" s="15">
        <f t="shared" si="5"/>
        <v>1253316.8900000008</v>
      </c>
      <c r="AH14" s="15">
        <f>IF(AG14&gt;AI14,AG14,"")</f>
        <v>1253316.8900000008</v>
      </c>
      <c r="AI14" s="15">
        <f>AVERAGE($AG$11:$AG$14)</f>
        <v>1252127.9900000005</v>
      </c>
      <c r="AK14" s="35">
        <f>AI12</f>
        <v>1252127.9900000005</v>
      </c>
      <c r="AP14" s="14" t="str">
        <f t="shared" ref="AP14:AQ19" si="6">AP3</f>
        <v>Sun</v>
      </c>
      <c r="AQ14" s="15">
        <f t="shared" si="6"/>
        <v>704140.30999999889</v>
      </c>
      <c r="AR14" s="15">
        <f>AVERAGE($AQ$14:$AQ$20)</f>
        <v>715501.70857142843</v>
      </c>
      <c r="AS14" s="15" t="str">
        <f>IF(AQ14&gt;=AR14,AQ14,"")</f>
        <v/>
      </c>
    </row>
    <row r="15" spans="1:45" x14ac:dyDescent="0.3">
      <c r="AP15" s="14" t="str">
        <f t="shared" si="6"/>
        <v>Mon</v>
      </c>
      <c r="AQ15" s="15">
        <f t="shared" si="6"/>
        <v>725166.58000000275</v>
      </c>
      <c r="AR15" s="15">
        <f t="shared" ref="AR15:AR20" si="7">AVERAGE($AQ$14:$AQ$20)</f>
        <v>715501.70857142843</v>
      </c>
      <c r="AS15" s="15">
        <f t="shared" ref="AS15:AS20" si="8">IF(AQ15&gt;=AR15,AQ15,"")</f>
        <v>725166.58000000275</v>
      </c>
    </row>
    <row r="16" spans="1:45" x14ac:dyDescent="0.3">
      <c r="AP16" s="14" t="str">
        <f t="shared" si="6"/>
        <v>Tue</v>
      </c>
      <c r="AQ16" s="15">
        <f t="shared" si="6"/>
        <v>710049.69999999914</v>
      </c>
      <c r="AR16" s="15">
        <f t="shared" si="7"/>
        <v>715501.70857142843</v>
      </c>
      <c r="AS16" s="15" t="str">
        <f t="shared" si="8"/>
        <v/>
      </c>
    </row>
    <row r="17" spans="7:45" x14ac:dyDescent="0.3">
      <c r="G17">
        <v>1</v>
      </c>
      <c r="H17" s="15">
        <f>LARGE($G$2:$G$13,1)</f>
        <v>447112.12999999989</v>
      </c>
      <c r="AF17" t="str">
        <f>"The line in the chart represents "&amp;TEXT(AK14, "$#,#")&amp;" Average revenue"</f>
        <v>The line in the chart represents $12,52,128 Average revenue</v>
      </c>
      <c r="AP17" s="14" t="str">
        <f t="shared" si="6"/>
        <v>Wed</v>
      </c>
      <c r="AQ17" s="15">
        <f t="shared" si="6"/>
        <v>711727.11999999755</v>
      </c>
      <c r="AR17" s="15">
        <f t="shared" si="7"/>
        <v>715501.70857142843</v>
      </c>
      <c r="AS17" s="15" t="str">
        <f t="shared" si="8"/>
        <v/>
      </c>
    </row>
    <row r="18" spans="7:45" x14ac:dyDescent="0.3">
      <c r="G18">
        <v>2</v>
      </c>
      <c r="H18" s="15">
        <f>LARGE($G$2:$G$13,2)</f>
        <v>442173.50000000006</v>
      </c>
      <c r="AP18" s="14" t="str">
        <f t="shared" si="6"/>
        <v>Thu</v>
      </c>
      <c r="AQ18" s="15">
        <f t="shared" si="6"/>
        <v>731791.93999999971</v>
      </c>
      <c r="AR18" s="15">
        <f t="shared" si="7"/>
        <v>715501.70857142843</v>
      </c>
      <c r="AS18" s="15">
        <f t="shared" si="8"/>
        <v>731791.93999999971</v>
      </c>
    </row>
    <row r="19" spans="7:45" x14ac:dyDescent="0.3">
      <c r="AP19" s="14" t="str">
        <f t="shared" si="6"/>
        <v>Fri</v>
      </c>
      <c r="AQ19" s="15">
        <f t="shared" si="6"/>
        <v>700480.48000000103</v>
      </c>
      <c r="AR19" s="15">
        <f t="shared" si="7"/>
        <v>715501.70857142843</v>
      </c>
      <c r="AS19" s="15" t="str">
        <f t="shared" si="8"/>
        <v/>
      </c>
    </row>
    <row r="20" spans="7:45" x14ac:dyDescent="0.3">
      <c r="AP20" s="14" t="str">
        <f>AP9</f>
        <v>Sat</v>
      </c>
      <c r="AQ20" s="15">
        <f>AQ9</f>
        <v>725155.83000000042</v>
      </c>
      <c r="AR20" s="15">
        <f t="shared" si="7"/>
        <v>715501.70857142843</v>
      </c>
      <c r="AS20" s="15">
        <f t="shared" si="8"/>
        <v>725155.83000000042</v>
      </c>
    </row>
    <row r="23" spans="7:45" x14ac:dyDescent="0.3">
      <c r="AQ23" t="str">
        <f>"The line in the chart represents "&amp;TEXT(AR14, "$#,#")&amp;" Average revenue"</f>
        <v>The line in the chart represents $7,15,502 Average revenue</v>
      </c>
    </row>
  </sheetData>
  <conditionalFormatting sqref="V6">
    <cfRule type="expression" dxfId="3" priority="1">
      <formula>$V$3&gt;=0</formula>
    </cfRule>
    <cfRule type="expression" dxfId="2" priority="2">
      <formula>$V$3&lt;0</formula>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CEF8-AE15-4C9E-A3E6-9EE86303D656}">
  <sheetPr codeName="Sheet4">
    <pageSetUpPr autoPageBreaks="0"/>
  </sheetPr>
  <dimension ref="J1:Q15"/>
  <sheetViews>
    <sheetView showGridLines="0" showRowColHeaders="0" zoomScaleNormal="100" workbookViewId="0">
      <selection activeCell="AA25" sqref="AA25"/>
    </sheetView>
  </sheetViews>
  <sheetFormatPr defaultRowHeight="14.4" x14ac:dyDescent="0.3"/>
  <cols>
    <col min="1" max="16384" width="8.88671875" style="7"/>
  </cols>
  <sheetData>
    <row r="1" spans="10:17" x14ac:dyDescent="0.3">
      <c r="Q1" s="7" t="s">
        <v>45</v>
      </c>
    </row>
    <row r="3" spans="10:17" x14ac:dyDescent="0.3">
      <c r="Q3" s="7" t="s">
        <v>45</v>
      </c>
    </row>
    <row r="7" spans="10:17" x14ac:dyDescent="0.3">
      <c r="Q7" s="7" t="s">
        <v>97</v>
      </c>
    </row>
    <row r="13" spans="10:17" x14ac:dyDescent="0.3">
      <c r="P13" s="7" t="s">
        <v>45</v>
      </c>
    </row>
    <row r="15" spans="10:17" x14ac:dyDescent="0.3">
      <c r="J15" s="7" t="s">
        <v>45</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70" r:id="rId4" name="Option Button 2">
              <controlPr defaultSize="0" autoFill="0" autoLine="0" autoPict="0">
                <anchor moveWithCells="1">
                  <from>
                    <xdr:col>9</xdr:col>
                    <xdr:colOff>251460</xdr:colOff>
                    <xdr:row>9</xdr:row>
                    <xdr:rowOff>15240</xdr:rowOff>
                  </from>
                  <to>
                    <xdr:col>9</xdr:col>
                    <xdr:colOff>449580</xdr:colOff>
                    <xdr:row>10</xdr:row>
                    <xdr:rowOff>45720</xdr:rowOff>
                  </to>
                </anchor>
              </controlPr>
            </control>
          </mc:Choice>
        </mc:AlternateContent>
        <mc:AlternateContent xmlns:mc="http://schemas.openxmlformats.org/markup-compatibility/2006">
          <mc:Choice Requires="x14">
            <control shapeId="7171" r:id="rId5" name="Option Button 3">
              <controlPr defaultSize="0" autoFill="0" autoLine="0" autoPict="0">
                <anchor moveWithCells="1">
                  <from>
                    <xdr:col>11</xdr:col>
                    <xdr:colOff>160020</xdr:colOff>
                    <xdr:row>9</xdr:row>
                    <xdr:rowOff>15240</xdr:rowOff>
                  </from>
                  <to>
                    <xdr:col>11</xdr:col>
                    <xdr:colOff>358140</xdr:colOff>
                    <xdr:row>10</xdr:row>
                    <xdr:rowOff>45720</xdr:rowOff>
                  </to>
                </anchor>
              </controlPr>
            </control>
          </mc:Choice>
        </mc:AlternateContent>
        <mc:AlternateContent xmlns:mc="http://schemas.openxmlformats.org/markup-compatibility/2006">
          <mc:Choice Requires="x14">
            <control shapeId="7173" r:id="rId6" name="Drop Down 5">
              <controlPr defaultSize="0" autoLine="0" autoPict="0">
                <anchor moveWithCells="1">
                  <from>
                    <xdr:col>13</xdr:col>
                    <xdr:colOff>297180</xdr:colOff>
                    <xdr:row>9</xdr:row>
                    <xdr:rowOff>0</xdr:rowOff>
                  </from>
                  <to>
                    <xdr:col>15</xdr:col>
                    <xdr:colOff>137160</xdr:colOff>
                    <xdr:row>10</xdr:row>
                    <xdr:rowOff>68580</xdr:rowOff>
                  </to>
                </anchor>
              </controlPr>
            </control>
          </mc:Choice>
        </mc:AlternateContent>
        <mc:AlternateContent xmlns:mc="http://schemas.openxmlformats.org/markup-compatibility/2006">
          <mc:Choice Requires="x14">
            <control shapeId="7182" r:id="rId7" name="Option Button 18">
              <controlPr defaultSize="0" autoFill="0" autoLine="0" autoPict="0">
                <anchor moveWithCells="1">
                  <from>
                    <xdr:col>16</xdr:col>
                    <xdr:colOff>510540</xdr:colOff>
                    <xdr:row>9</xdr:row>
                    <xdr:rowOff>160020</xdr:rowOff>
                  </from>
                  <to>
                    <xdr:col>17</xdr:col>
                    <xdr:colOff>99060</xdr:colOff>
                    <xdr:row>11</xdr:row>
                    <xdr:rowOff>7620</xdr:rowOff>
                  </to>
                </anchor>
              </controlPr>
            </control>
          </mc:Choice>
        </mc:AlternateContent>
        <mc:AlternateContent xmlns:mc="http://schemas.openxmlformats.org/markup-compatibility/2006">
          <mc:Choice Requires="x14">
            <control shapeId="7183" r:id="rId8" name="Option Button 19">
              <controlPr defaultSize="0" autoFill="0" autoLine="0" autoPict="0">
                <anchor moveWithCells="1">
                  <from>
                    <xdr:col>19</xdr:col>
                    <xdr:colOff>60960</xdr:colOff>
                    <xdr:row>9</xdr:row>
                    <xdr:rowOff>160020</xdr:rowOff>
                  </from>
                  <to>
                    <xdr:col>19</xdr:col>
                    <xdr:colOff>259080</xdr:colOff>
                    <xdr:row>11</xdr:row>
                    <xdr:rowOff>7620</xdr:rowOff>
                  </to>
                </anchor>
              </controlPr>
            </control>
          </mc:Choice>
        </mc:AlternateContent>
        <mc:AlternateContent xmlns:mc="http://schemas.openxmlformats.org/markup-compatibility/2006">
          <mc:Choice Requires="x14">
            <control shapeId="7203" r:id="rId9" name="Group Box 23">
              <controlPr defaultSize="0" autoFill="0" autoPict="0">
                <anchor moveWithCells="1">
                  <from>
                    <xdr:col>15</xdr:col>
                    <xdr:colOff>586740</xdr:colOff>
                    <xdr:row>10</xdr:row>
                    <xdr:rowOff>137160</xdr:rowOff>
                  </from>
                  <to>
                    <xdr:col>19</xdr:col>
                    <xdr:colOff>449580</xdr:colOff>
                    <xdr:row>13</xdr:row>
                    <xdr:rowOff>114300</xdr:rowOff>
                  </to>
                </anchor>
              </controlPr>
            </control>
          </mc:Choice>
        </mc:AlternateContent>
      </controls>
    </mc:Choice>
  </mc:AlternateContent>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8C9D-5C61-4BA1-B1C4-B87BDB190BC7}">
  <sheetPr codeName="Sheet5">
    <pageSetUpPr autoPageBreaks="0"/>
  </sheetPr>
  <dimension ref="A1"/>
  <sheetViews>
    <sheetView showGridLines="0" showRowColHeaders="0" zoomScaleNormal="100" workbookViewId="0">
      <selection activeCell="S12" sqref="S12"/>
    </sheetView>
  </sheetViews>
  <sheetFormatPr defaultRowHeight="14.4" x14ac:dyDescent="0.3"/>
  <cols>
    <col min="1" max="16384" width="8.88671875" style="7"/>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5523-930C-499F-9766-DFE44967DD34}">
  <sheetPr codeName="Sheet6">
    <pageSetUpPr autoPageBreaks="0"/>
  </sheetPr>
  <dimension ref="Q3:T19"/>
  <sheetViews>
    <sheetView showGridLines="0" showRowColHeaders="0" tabSelected="1" zoomScale="104" zoomScaleNormal="100" workbookViewId="0">
      <selection activeCell="Z9" sqref="Z9"/>
    </sheetView>
  </sheetViews>
  <sheetFormatPr defaultRowHeight="14.4" x14ac:dyDescent="0.3"/>
  <cols>
    <col min="1" max="16384" width="8.88671875" style="7"/>
  </cols>
  <sheetData>
    <row r="3" spans="17:19" x14ac:dyDescent="0.3">
      <c r="Q3" s="7" t="s">
        <v>45</v>
      </c>
    </row>
    <row r="16" spans="17:19" x14ac:dyDescent="0.3">
      <c r="S16" s="7" t="s">
        <v>45</v>
      </c>
    </row>
    <row r="19" spans="20:20" x14ac:dyDescent="0.3">
      <c r="T19" s="7" t="s">
        <v>45</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987E-972F-498F-97DD-411EF45AB4F9}">
  <sheetPr codeName="Sheet7"/>
  <dimension ref="C1:CD31"/>
  <sheetViews>
    <sheetView topLeftCell="A6" zoomScale="110" workbookViewId="0">
      <selection activeCell="L25" sqref="L25"/>
    </sheetView>
  </sheetViews>
  <sheetFormatPr defaultRowHeight="14.4" x14ac:dyDescent="0.3"/>
  <cols>
    <col min="3" max="3" width="13.6640625" bestFit="1" customWidth="1"/>
    <col min="4" max="4" width="11.77734375" bestFit="1" customWidth="1"/>
    <col min="5" max="5" width="10.33203125" customWidth="1"/>
    <col min="6" max="6" width="15.5546875" bestFit="1" customWidth="1"/>
    <col min="7" max="7" width="11.77734375" bestFit="1" customWidth="1"/>
    <col min="9" max="9" width="10.44140625" bestFit="1" customWidth="1"/>
    <col min="10" max="10" width="11.77734375" bestFit="1" customWidth="1"/>
    <col min="12" max="12" width="10.33203125" bestFit="1" customWidth="1"/>
    <col min="13" max="13" width="11.77734375" bestFit="1" customWidth="1"/>
    <col min="16" max="16" width="4.21875" style="31" customWidth="1"/>
    <col min="18" max="18" width="12.6640625" bestFit="1" customWidth="1"/>
    <col min="19" max="19" width="6" bestFit="1" customWidth="1"/>
    <col min="20" max="20" width="13.77734375" bestFit="1" customWidth="1"/>
    <col min="21" max="21" width="11.77734375" bestFit="1" customWidth="1"/>
    <col min="24" max="24" width="4.33203125" style="31" customWidth="1"/>
    <col min="26" max="26" width="20.109375" bestFit="1" customWidth="1"/>
    <col min="27" max="27" width="11.77734375" bestFit="1" customWidth="1"/>
    <col min="29" max="29" width="4.44140625" customWidth="1"/>
    <col min="30" max="30" width="22" bestFit="1" customWidth="1"/>
    <col min="33" max="33" width="5.109375" style="31" customWidth="1"/>
    <col min="35" max="35" width="9.33203125" bestFit="1" customWidth="1"/>
    <col min="36" max="36" width="11.77734375" bestFit="1" customWidth="1"/>
    <col min="39" max="39" width="5" style="31" customWidth="1"/>
    <col min="41" max="41" width="8.33203125" bestFit="1" customWidth="1"/>
    <col min="42" max="42" width="11.77734375" bestFit="1" customWidth="1"/>
    <col min="45" max="45" width="8.33203125" bestFit="1" customWidth="1"/>
    <col min="46" max="46" width="11.77734375" bestFit="1" customWidth="1"/>
    <col min="49" max="49" width="11.21875" bestFit="1" customWidth="1"/>
    <col min="52" max="52" width="4.21875" style="31" customWidth="1"/>
    <col min="54" max="54" width="6.33203125" bestFit="1" customWidth="1"/>
    <col min="55" max="55" width="11.77734375" bestFit="1" customWidth="1"/>
    <col min="59" max="59" width="4" style="31" customWidth="1"/>
    <col min="61" max="61" width="9.88671875" bestFit="1" customWidth="1"/>
    <col min="62" max="62" width="11.109375" bestFit="1" customWidth="1"/>
    <col min="64" max="64" width="15.109375" bestFit="1" customWidth="1"/>
    <col min="65" max="65" width="11.77734375" bestFit="1" customWidth="1"/>
    <col min="66" max="66" width="11.77734375" customWidth="1"/>
    <col min="68" max="68" width="15.21875" bestFit="1" customWidth="1"/>
    <col min="69" max="70" width="11.77734375" bestFit="1" customWidth="1"/>
    <col min="74" max="74" width="3.21875" style="31" customWidth="1"/>
    <col min="76" max="76" width="16.44140625" bestFit="1" customWidth="1"/>
    <col min="77" max="77" width="11.77734375" bestFit="1" customWidth="1"/>
    <col min="80" max="80" width="16.44140625" bestFit="1" customWidth="1"/>
    <col min="81" max="81" width="11.21875" bestFit="1" customWidth="1"/>
  </cols>
  <sheetData>
    <row r="1" spans="3:82" x14ac:dyDescent="0.3">
      <c r="BJ1" s="46" t="s">
        <v>66</v>
      </c>
      <c r="BK1">
        <v>1</v>
      </c>
    </row>
    <row r="2" spans="3:82" x14ac:dyDescent="0.3">
      <c r="D2" s="32" t="s">
        <v>66</v>
      </c>
      <c r="E2" s="37">
        <v>2</v>
      </c>
      <c r="G2" t="s">
        <v>68</v>
      </c>
    </row>
    <row r="3" spans="3:82" x14ac:dyDescent="0.3">
      <c r="D3" s="32" t="s">
        <v>67</v>
      </c>
      <c r="E3" s="37">
        <v>1</v>
      </c>
      <c r="G3" t="s">
        <v>69</v>
      </c>
      <c r="BL3" t="s">
        <v>126</v>
      </c>
      <c r="BP3" t="s">
        <v>127</v>
      </c>
      <c r="BS3" s="32" t="s">
        <v>99</v>
      </c>
    </row>
    <row r="4" spans="3:82" x14ac:dyDescent="0.3">
      <c r="R4" t="s">
        <v>0</v>
      </c>
      <c r="S4" t="s">
        <v>1</v>
      </c>
      <c r="T4" t="s">
        <v>3</v>
      </c>
      <c r="U4" t="s">
        <v>2</v>
      </c>
      <c r="Z4" s="6" t="s">
        <v>107</v>
      </c>
      <c r="AA4" t="s">
        <v>2</v>
      </c>
      <c r="AD4" t="s">
        <v>108</v>
      </c>
      <c r="AI4" s="6" t="s">
        <v>109</v>
      </c>
      <c r="AJ4" t="s">
        <v>2</v>
      </c>
      <c r="AO4" s="6" t="s">
        <v>41</v>
      </c>
      <c r="AP4" t="s">
        <v>2</v>
      </c>
      <c r="AS4" s="6" t="s">
        <v>41</v>
      </c>
      <c r="AT4" t="s">
        <v>2</v>
      </c>
      <c r="AV4" t="str">
        <f>AS4</f>
        <v>Month</v>
      </c>
      <c r="AW4" t="str">
        <f>AT4</f>
        <v>Profit margin</v>
      </c>
      <c r="AX4" t="s">
        <v>114</v>
      </c>
      <c r="BB4" s="6" t="s">
        <v>58</v>
      </c>
      <c r="BC4" t="s">
        <v>2</v>
      </c>
      <c r="BI4" t="s">
        <v>9</v>
      </c>
      <c r="BJ4" t="s">
        <v>8</v>
      </c>
      <c r="BL4" s="6" t="s">
        <v>115</v>
      </c>
      <c r="BM4" t="s">
        <v>2</v>
      </c>
      <c r="BP4" s="6" t="s">
        <v>115</v>
      </c>
      <c r="BQ4" t="s">
        <v>6</v>
      </c>
      <c r="BS4" t="str">
        <f>IF(BK1=1, "Top 5 Products By Profit", "Top 5 Products By Quantity")</f>
        <v>Top 5 Products By Profit</v>
      </c>
      <c r="BX4" s="6" t="s">
        <v>128</v>
      </c>
      <c r="BY4" t="s">
        <v>2</v>
      </c>
      <c r="CB4" s="14" t="str">
        <f t="shared" ref="CB4:CB12" si="0">BX4</f>
        <v>Category</v>
      </c>
      <c r="CC4" s="14" t="str">
        <f t="shared" ref="CC4:CC12" si="1">BY4</f>
        <v>Profit margin</v>
      </c>
      <c r="CD4" s="14" t="s">
        <v>137</v>
      </c>
    </row>
    <row r="5" spans="3:82" x14ac:dyDescent="0.3">
      <c r="R5" s="36">
        <v>5008511.959999999</v>
      </c>
      <c r="S5" s="36">
        <v>2898032.9699999965</v>
      </c>
      <c r="T5" s="38">
        <v>0.42137844670336039</v>
      </c>
      <c r="U5" s="36">
        <v>2110478.9900000026</v>
      </c>
      <c r="Z5" t="s">
        <v>102</v>
      </c>
      <c r="AA5" s="39">
        <v>37778.199999999917</v>
      </c>
      <c r="AD5" s="48">
        <v>46.78</v>
      </c>
      <c r="AI5" t="s">
        <v>110</v>
      </c>
      <c r="AJ5" s="2">
        <v>0.48495456000724341</v>
      </c>
      <c r="AO5" t="s">
        <v>29</v>
      </c>
      <c r="AP5" s="44"/>
      <c r="AS5" t="s">
        <v>29</v>
      </c>
      <c r="AT5" s="39">
        <v>163117.0500000001</v>
      </c>
      <c r="AV5" t="str">
        <f t="shared" ref="AV5:AW16" si="2">AS5</f>
        <v>Jan</v>
      </c>
      <c r="AW5" s="39">
        <f t="shared" si="2"/>
        <v>163117.0500000001</v>
      </c>
      <c r="AX5" s="39">
        <f>AW5</f>
        <v>163117.0500000001</v>
      </c>
      <c r="BB5" t="s">
        <v>59</v>
      </c>
      <c r="BC5" s="39">
        <v>287960.1099999994</v>
      </c>
      <c r="BI5" s="48">
        <v>100</v>
      </c>
      <c r="BJ5" s="2">
        <v>8.0280723519668459E-2</v>
      </c>
      <c r="BL5" t="s">
        <v>116</v>
      </c>
      <c r="BM5" s="39">
        <v>72260.009999999951</v>
      </c>
      <c r="BP5" t="s">
        <v>121</v>
      </c>
      <c r="BQ5" s="39">
        <v>6943</v>
      </c>
      <c r="BX5" t="s">
        <v>129</v>
      </c>
      <c r="BY5" s="39">
        <v>79154.980000000214</v>
      </c>
      <c r="CB5" s="14" t="str">
        <f t="shared" si="0"/>
        <v>Alcoholic Beverage</v>
      </c>
      <c r="CC5" s="45">
        <f t="shared" si="1"/>
        <v>79154.980000000214</v>
      </c>
      <c r="CD5" s="45" t="str">
        <f>IF(OR(CC5=$CA$16,CC5=$CA$17), CC5,"")</f>
        <v/>
      </c>
    </row>
    <row r="6" spans="3:82" x14ac:dyDescent="0.3">
      <c r="C6" s="32" t="s">
        <v>91</v>
      </c>
      <c r="F6" s="32" t="s">
        <v>92</v>
      </c>
      <c r="I6" s="32" t="s">
        <v>93</v>
      </c>
      <c r="L6" s="32" t="s">
        <v>94</v>
      </c>
      <c r="Z6" t="s">
        <v>103</v>
      </c>
      <c r="AA6" s="39">
        <v>342459.88000000006</v>
      </c>
      <c r="AI6" t="s">
        <v>111</v>
      </c>
      <c r="AJ6" s="2">
        <v>0.51504543999274321</v>
      </c>
      <c r="AO6" t="s">
        <v>30</v>
      </c>
      <c r="AP6" s="44">
        <v>3.2772171885153594E-3</v>
      </c>
      <c r="AS6" t="s">
        <v>30</v>
      </c>
      <c r="AT6" s="39">
        <v>163651.62000000002</v>
      </c>
      <c r="AV6" t="str">
        <f t="shared" si="2"/>
        <v>Feb</v>
      </c>
      <c r="AW6" s="39">
        <f t="shared" si="2"/>
        <v>163651.62000000002</v>
      </c>
      <c r="AX6" s="39">
        <f t="shared" ref="AX6:AX16" si="3">AW6</f>
        <v>163651.62000000002</v>
      </c>
      <c r="BB6" t="s">
        <v>60</v>
      </c>
      <c r="BC6" s="39">
        <v>314693.20000000315</v>
      </c>
      <c r="BL6" t="s">
        <v>119</v>
      </c>
      <c r="BM6" s="39">
        <v>76481.119999999995</v>
      </c>
      <c r="BP6" t="s">
        <v>120</v>
      </c>
      <c r="BQ6" s="39">
        <v>6992</v>
      </c>
      <c r="BX6" t="s">
        <v>130</v>
      </c>
      <c r="BY6" s="39">
        <v>130509.75999999902</v>
      </c>
      <c r="CB6" s="14" t="str">
        <f t="shared" si="0"/>
        <v>Coffee</v>
      </c>
      <c r="CC6" s="45">
        <f t="shared" si="1"/>
        <v>130509.75999999902</v>
      </c>
      <c r="CD6" s="45" t="str">
        <f t="shared" ref="CD6:CD12" si="4">IF(OR(CC6=$CA$16,CC6=$CA$17), CC6,"")</f>
        <v/>
      </c>
    </row>
    <row r="7" spans="3:82" x14ac:dyDescent="0.3">
      <c r="C7" s="6" t="s">
        <v>80</v>
      </c>
      <c r="D7" t="s">
        <v>2</v>
      </c>
      <c r="F7" s="6" t="s">
        <v>80</v>
      </c>
      <c r="G7" t="s">
        <v>2</v>
      </c>
      <c r="I7" s="6" t="s">
        <v>69</v>
      </c>
      <c r="J7" t="s">
        <v>2</v>
      </c>
      <c r="L7" s="6" t="s">
        <v>69</v>
      </c>
      <c r="M7" t="s">
        <v>2</v>
      </c>
      <c r="Z7" t="s">
        <v>104</v>
      </c>
      <c r="AA7" s="39">
        <v>387088.63999999769</v>
      </c>
      <c r="AO7" t="s">
        <v>31</v>
      </c>
      <c r="AP7" s="44">
        <v>0.1470130879242095</v>
      </c>
      <c r="AS7" t="s">
        <v>31</v>
      </c>
      <c r="AT7" s="39">
        <v>187710.54999999935</v>
      </c>
      <c r="AV7" t="str">
        <f t="shared" si="2"/>
        <v>Mar</v>
      </c>
      <c r="AW7" s="39">
        <f t="shared" si="2"/>
        <v>187710.54999999935</v>
      </c>
      <c r="AX7" s="39">
        <f t="shared" si="3"/>
        <v>187710.54999999935</v>
      </c>
      <c r="BB7" t="s">
        <v>61</v>
      </c>
      <c r="BC7" s="39">
        <v>298263.51999999891</v>
      </c>
      <c r="BL7" t="s">
        <v>122</v>
      </c>
      <c r="BM7" s="39">
        <v>76661.199999999968</v>
      </c>
      <c r="BP7" t="s">
        <v>123</v>
      </c>
      <c r="BQ7" s="39">
        <v>7041</v>
      </c>
      <c r="BX7" t="s">
        <v>131</v>
      </c>
      <c r="BY7" s="39">
        <v>159898.96000000072</v>
      </c>
      <c r="CB7" s="14" t="str">
        <f t="shared" si="0"/>
        <v>Energy Drink</v>
      </c>
      <c r="CC7" s="45">
        <f t="shared" si="1"/>
        <v>159898.96000000072</v>
      </c>
      <c r="CD7" s="45" t="str">
        <f t="shared" si="4"/>
        <v/>
      </c>
    </row>
    <row r="8" spans="3:82" x14ac:dyDescent="0.3">
      <c r="C8" t="s">
        <v>73</v>
      </c>
      <c r="D8" s="36">
        <v>7766.6699999999983</v>
      </c>
      <c r="F8" t="s">
        <v>79</v>
      </c>
      <c r="G8" s="36">
        <v>100.15000000000055</v>
      </c>
      <c r="I8" t="s">
        <v>89</v>
      </c>
      <c r="J8" s="36">
        <v>123907.12999999998</v>
      </c>
      <c r="L8" t="s">
        <v>87</v>
      </c>
      <c r="M8" s="36">
        <v>79498.819999999963</v>
      </c>
      <c r="Z8" t="s">
        <v>105</v>
      </c>
      <c r="AA8" s="39">
        <v>462942.00999999943</v>
      </c>
      <c r="AO8" t="s">
        <v>32</v>
      </c>
      <c r="AP8" s="44">
        <v>-5.344814130052461E-2</v>
      </c>
      <c r="AS8" t="s">
        <v>32</v>
      </c>
      <c r="AT8" s="39">
        <v>177677.77000000019</v>
      </c>
      <c r="AV8" t="str">
        <f t="shared" si="2"/>
        <v>Apr</v>
      </c>
      <c r="AW8" s="39">
        <f t="shared" si="2"/>
        <v>177677.77000000019</v>
      </c>
      <c r="AX8" s="39">
        <f t="shared" si="3"/>
        <v>177677.77000000019</v>
      </c>
      <c r="BB8" t="s">
        <v>62</v>
      </c>
      <c r="BC8" s="39">
        <v>297363.39999999787</v>
      </c>
      <c r="BL8" t="s">
        <v>118</v>
      </c>
      <c r="BM8" s="39">
        <v>77456.249999999956</v>
      </c>
      <c r="BP8" t="s">
        <v>124</v>
      </c>
      <c r="BQ8" s="39">
        <v>7458</v>
      </c>
      <c r="BX8" t="s">
        <v>132</v>
      </c>
      <c r="BY8" s="39">
        <v>47969.729999999516</v>
      </c>
      <c r="CB8" s="14" t="str">
        <f t="shared" si="0"/>
        <v>Juice</v>
      </c>
      <c r="CC8" s="45">
        <f t="shared" si="1"/>
        <v>47969.729999999516</v>
      </c>
      <c r="CD8" s="45" t="str">
        <f t="shared" si="4"/>
        <v/>
      </c>
    </row>
    <row r="9" spans="3:82" x14ac:dyDescent="0.3">
      <c r="C9" t="s">
        <v>78</v>
      </c>
      <c r="D9" s="36">
        <v>7032.5099999999948</v>
      </c>
      <c r="F9" t="s">
        <v>70</v>
      </c>
      <c r="G9" s="36">
        <v>847.10000000000036</v>
      </c>
      <c r="I9" t="s">
        <v>81</v>
      </c>
      <c r="J9" s="36">
        <v>121578.35000000027</v>
      </c>
      <c r="L9" t="s">
        <v>84</v>
      </c>
      <c r="M9" s="36">
        <v>84308.979999999865</v>
      </c>
      <c r="Z9" t="s">
        <v>106</v>
      </c>
      <c r="AA9" s="39">
        <v>880210.25999999163</v>
      </c>
      <c r="AO9" t="s">
        <v>33</v>
      </c>
      <c r="AP9" s="44">
        <v>6.318764581523087E-2</v>
      </c>
      <c r="AS9" t="s">
        <v>33</v>
      </c>
      <c r="AT9" s="39">
        <v>188904.81000000026</v>
      </c>
      <c r="AV9" t="str">
        <f t="shared" si="2"/>
        <v>May</v>
      </c>
      <c r="AW9" s="39">
        <f t="shared" si="2"/>
        <v>188904.81000000026</v>
      </c>
      <c r="AX9" s="39">
        <f t="shared" si="3"/>
        <v>188904.81000000026</v>
      </c>
      <c r="BB9" t="s">
        <v>63</v>
      </c>
      <c r="BC9" s="39">
        <v>312769.66999999876</v>
      </c>
      <c r="BL9" t="s">
        <v>117</v>
      </c>
      <c r="BM9" s="39">
        <v>87116.500000000029</v>
      </c>
      <c r="BP9" t="s">
        <v>125</v>
      </c>
      <c r="BQ9" s="39">
        <v>7666</v>
      </c>
      <c r="BX9" t="s">
        <v>133</v>
      </c>
      <c r="BY9" s="39">
        <v>660682.27999999933</v>
      </c>
      <c r="CB9" s="14" t="str">
        <f t="shared" si="0"/>
        <v>Soft Drink</v>
      </c>
      <c r="CC9" s="45">
        <f t="shared" si="1"/>
        <v>660682.27999999933</v>
      </c>
      <c r="CD9" s="45">
        <f t="shared" si="4"/>
        <v>660682.27999999933</v>
      </c>
    </row>
    <row r="10" spans="3:82" x14ac:dyDescent="0.3">
      <c r="C10" t="s">
        <v>75</v>
      </c>
      <c r="D10" s="36">
        <v>6642.550000000002</v>
      </c>
      <c r="F10" t="s">
        <v>76</v>
      </c>
      <c r="G10" s="36">
        <v>866.40000000000055</v>
      </c>
      <c r="I10" t="s">
        <v>85</v>
      </c>
      <c r="J10" s="36">
        <v>121346.03999999972</v>
      </c>
      <c r="L10" t="s">
        <v>90</v>
      </c>
      <c r="M10" s="36">
        <v>88463.37</v>
      </c>
      <c r="AO10" t="s">
        <v>34</v>
      </c>
      <c r="AP10" s="44">
        <v>-5.0838885468293966E-2</v>
      </c>
      <c r="AS10" t="s">
        <v>34</v>
      </c>
      <c r="AT10" s="39">
        <v>179301.10000000041</v>
      </c>
      <c r="AV10" t="str">
        <f t="shared" si="2"/>
        <v>Jun</v>
      </c>
      <c r="AW10" s="39">
        <f t="shared" si="2"/>
        <v>179301.10000000041</v>
      </c>
      <c r="AX10" s="39">
        <f t="shared" si="3"/>
        <v>179301.10000000041</v>
      </c>
      <c r="BB10" t="s">
        <v>64</v>
      </c>
      <c r="BC10" s="39">
        <v>292961.14000000141</v>
      </c>
      <c r="BX10" t="s">
        <v>134</v>
      </c>
      <c r="BY10" s="39">
        <v>383841.21000000194</v>
      </c>
      <c r="CB10" s="14" t="str">
        <f t="shared" si="0"/>
        <v>Sports Drink</v>
      </c>
      <c r="CC10" s="45">
        <f t="shared" si="1"/>
        <v>383841.21000000194</v>
      </c>
      <c r="CD10" s="45">
        <f t="shared" si="4"/>
        <v>383841.21000000194</v>
      </c>
    </row>
    <row r="11" spans="3:82" x14ac:dyDescent="0.3">
      <c r="C11" t="s">
        <v>74</v>
      </c>
      <c r="D11" s="36">
        <v>6567.279999999997</v>
      </c>
      <c r="F11" t="s">
        <v>71</v>
      </c>
      <c r="G11" s="36">
        <v>1227.9900000000007</v>
      </c>
      <c r="I11" t="s">
        <v>88</v>
      </c>
      <c r="J11" s="36">
        <v>120399.17000000016</v>
      </c>
      <c r="L11" t="s">
        <v>83</v>
      </c>
      <c r="M11" s="36">
        <v>92533.770000000164</v>
      </c>
      <c r="AO11" t="s">
        <v>35</v>
      </c>
      <c r="AP11" s="44">
        <v>-6.439681630508641E-2</v>
      </c>
      <c r="AS11" t="s">
        <v>35</v>
      </c>
      <c r="AT11" s="39">
        <v>167754.68000000046</v>
      </c>
      <c r="AV11" t="str">
        <f t="shared" si="2"/>
        <v>Jul</v>
      </c>
      <c r="AW11" s="39">
        <f t="shared" si="2"/>
        <v>167754.68000000046</v>
      </c>
      <c r="AX11" s="39">
        <f t="shared" si="3"/>
        <v>167754.68000000046</v>
      </c>
      <c r="BB11" t="s">
        <v>65</v>
      </c>
      <c r="BC11" s="39">
        <v>306467.95000000065</v>
      </c>
      <c r="BX11" t="s">
        <v>135</v>
      </c>
      <c r="BY11" s="39">
        <v>337445.99000000057</v>
      </c>
      <c r="CB11" s="14" t="str">
        <f t="shared" si="0"/>
        <v>Tea</v>
      </c>
      <c r="CC11" s="45">
        <f t="shared" si="1"/>
        <v>337445.99000000057</v>
      </c>
      <c r="CD11" s="45" t="str">
        <f t="shared" si="4"/>
        <v/>
      </c>
    </row>
    <row r="12" spans="3:82" x14ac:dyDescent="0.3">
      <c r="C12" t="s">
        <v>77</v>
      </c>
      <c r="D12" s="36">
        <v>6505.8300000000036</v>
      </c>
      <c r="F12" t="s">
        <v>72</v>
      </c>
      <c r="G12" s="36">
        <v>1292.6699999999996</v>
      </c>
      <c r="I12" t="s">
        <v>86</v>
      </c>
      <c r="J12" s="36">
        <v>118143.55000000031</v>
      </c>
      <c r="L12" t="s">
        <v>82</v>
      </c>
      <c r="M12" s="36">
        <v>96267.219999999827</v>
      </c>
      <c r="AO12" t="s">
        <v>36</v>
      </c>
      <c r="AP12" s="44">
        <v>0.14289532786805031</v>
      </c>
      <c r="AS12" t="s">
        <v>36</v>
      </c>
      <c r="AT12" s="39">
        <v>191726.04000000039</v>
      </c>
      <c r="AV12" t="str">
        <f t="shared" si="2"/>
        <v>Aug</v>
      </c>
      <c r="AW12" s="39">
        <f t="shared" si="2"/>
        <v>191726.04000000039</v>
      </c>
      <c r="AX12" s="39">
        <f t="shared" si="3"/>
        <v>191726.04000000039</v>
      </c>
      <c r="BM12" t="str" cm="1">
        <f t="array" ref="BM12:BN17">IF($BK$1=1,BL4:BM9,BP4:BQ9)</f>
        <v>Product Name</v>
      </c>
      <c r="BN12" t="str">
        <v>Profit margin</v>
      </c>
      <c r="BX12" t="s">
        <v>136</v>
      </c>
      <c r="BY12" s="39">
        <v>310976.08000000328</v>
      </c>
      <c r="CB12" s="14" t="str">
        <f t="shared" si="0"/>
        <v>Water</v>
      </c>
      <c r="CC12" s="45">
        <f t="shared" si="1"/>
        <v>310976.08000000328</v>
      </c>
      <c r="CD12" s="45" t="str">
        <f t="shared" si="4"/>
        <v/>
      </c>
    </row>
    <row r="13" spans="3:82" x14ac:dyDescent="0.3">
      <c r="G13" s="36"/>
      <c r="AO13" t="s">
        <v>37</v>
      </c>
      <c r="AP13" s="44">
        <v>-8.9857016814199872E-2</v>
      </c>
      <c r="AS13" t="s">
        <v>37</v>
      </c>
      <c r="AT13" s="39">
        <v>174498.11000000039</v>
      </c>
      <c r="AV13" t="str">
        <f t="shared" si="2"/>
        <v>Sep</v>
      </c>
      <c r="AW13" s="39">
        <f t="shared" si="2"/>
        <v>174498.11000000039</v>
      </c>
      <c r="AX13" s="39">
        <f t="shared" si="3"/>
        <v>174498.11000000039</v>
      </c>
      <c r="BM13" t="str">
        <v>Attorney Mist</v>
      </c>
      <c r="BN13" s="47">
        <v>72260.009999999951</v>
      </c>
    </row>
    <row r="14" spans="3:82" x14ac:dyDescent="0.3">
      <c r="AO14" t="s">
        <v>38</v>
      </c>
      <c r="AP14" s="44">
        <v>1.2921056852664133E-3</v>
      </c>
      <c r="AS14" t="s">
        <v>38</v>
      </c>
      <c r="AT14" s="39">
        <v>174723.57999999964</v>
      </c>
      <c r="AV14" t="str">
        <f t="shared" si="2"/>
        <v>Oct</v>
      </c>
      <c r="AW14" s="39">
        <f t="shared" si="2"/>
        <v>174723.57999999964</v>
      </c>
      <c r="AX14" s="39">
        <f t="shared" si="3"/>
        <v>174723.57999999964</v>
      </c>
      <c r="BB14" s="14" t="str">
        <f t="shared" ref="BB14:BC21" si="5">BB4</f>
        <v>Day</v>
      </c>
      <c r="BC14" s="14" t="str">
        <f t="shared" si="5"/>
        <v>Profit margin</v>
      </c>
      <c r="BD14" s="14" t="s">
        <v>42</v>
      </c>
      <c r="BM14" t="str">
        <v>Eight Brew</v>
      </c>
      <c r="BN14" s="47">
        <v>76481.119999999995</v>
      </c>
    </row>
    <row r="15" spans="3:82" x14ac:dyDescent="0.3">
      <c r="AO15" t="s">
        <v>39</v>
      </c>
      <c r="AP15" s="44">
        <v>1.2656334079233941E-2</v>
      </c>
      <c r="AS15" t="s">
        <v>39</v>
      </c>
      <c r="AT15" s="39">
        <v>176934.93999999939</v>
      </c>
      <c r="AV15" t="str">
        <f t="shared" si="2"/>
        <v>Nov</v>
      </c>
      <c r="AW15" s="39">
        <f t="shared" si="2"/>
        <v>176934.93999999939</v>
      </c>
      <c r="AX15" s="39">
        <f t="shared" si="3"/>
        <v>176934.93999999939</v>
      </c>
      <c r="BB15" s="14" t="str">
        <f t="shared" si="5"/>
        <v>Sun</v>
      </c>
      <c r="BC15" s="45">
        <f t="shared" si="5"/>
        <v>287960.1099999994</v>
      </c>
      <c r="BD15" s="14" t="str">
        <f>IF(OR(BC15=$BC$24, BC15=$BC$25),BC15,"")</f>
        <v/>
      </c>
      <c r="BM15" t="str">
        <v>Onto Dew</v>
      </c>
      <c r="BN15" s="47">
        <v>76661.199999999968</v>
      </c>
    </row>
    <row r="16" spans="3:82" x14ac:dyDescent="0.3">
      <c r="E16" s="32" t="s">
        <v>95</v>
      </c>
      <c r="I16" s="32" t="s">
        <v>96</v>
      </c>
      <c r="AO16" t="s">
        <v>40</v>
      </c>
      <c r="AP16" s="44">
        <v>-7.0399888230099142E-2</v>
      </c>
      <c r="AS16" t="s">
        <v>40</v>
      </c>
      <c r="AT16" s="39">
        <v>164478.74000000014</v>
      </c>
      <c r="AV16" t="str">
        <f t="shared" si="2"/>
        <v>Dec</v>
      </c>
      <c r="AW16" s="39">
        <f t="shared" si="2"/>
        <v>164478.74000000014</v>
      </c>
      <c r="AX16" s="39">
        <f t="shared" si="3"/>
        <v>164478.74000000014</v>
      </c>
      <c r="BB16" s="14" t="str">
        <f t="shared" si="5"/>
        <v>Mon</v>
      </c>
      <c r="BC16" s="45">
        <f t="shared" si="5"/>
        <v>314693.20000000315</v>
      </c>
      <c r="BD16" s="14">
        <f t="shared" ref="BD16:BD21" si="6">IF(OR(BC16=$BC$24, BC16=$BC$25),BC16,"")</f>
        <v>314693.20000000315</v>
      </c>
      <c r="BM16" t="str">
        <v>Common Splash</v>
      </c>
      <c r="BN16" s="47">
        <v>77456.249999999956</v>
      </c>
      <c r="BZ16">
        <v>1</v>
      </c>
      <c r="CA16">
        <f>LARGE(CC5:CC12,1)</f>
        <v>660682.27999999933</v>
      </c>
    </row>
    <row r="17" spans="5:79" x14ac:dyDescent="0.3">
      <c r="E17" s="14" t="str" cm="1">
        <f t="array" ref="E17:F22">IF(E2=1,C7:D12,F7:G12)</f>
        <v>Full name</v>
      </c>
      <c r="F17" s="14" t="str">
        <v>Profit margin</v>
      </c>
      <c r="I17" s="14" t="str" cm="1">
        <f t="array" ref="I17:J22">IF(E2=1,I7:J12,L7:M12)</f>
        <v>Location</v>
      </c>
      <c r="J17" s="14" t="str">
        <v>Profit margin</v>
      </c>
      <c r="M17" s="36"/>
      <c r="BB17" s="14" t="str">
        <f t="shared" si="5"/>
        <v>Tue</v>
      </c>
      <c r="BC17" s="45">
        <f t="shared" si="5"/>
        <v>298263.51999999891</v>
      </c>
      <c r="BD17" s="14" t="str">
        <f t="shared" si="6"/>
        <v/>
      </c>
      <c r="BM17" t="str">
        <v>Begin Brew</v>
      </c>
      <c r="BN17" s="47">
        <v>87116.500000000029</v>
      </c>
      <c r="BZ17">
        <v>2</v>
      </c>
      <c r="CA17">
        <f>LARGE(CC5:CC12,2)</f>
        <v>383841.21000000194</v>
      </c>
    </row>
    <row r="18" spans="5:79" x14ac:dyDescent="0.3">
      <c r="E18" s="14" t="str">
        <v>Travis Ewing</v>
      </c>
      <c r="F18" s="15">
        <v>100.15000000000055</v>
      </c>
      <c r="I18" s="14" t="str">
        <v>New York</v>
      </c>
      <c r="J18" s="15">
        <v>79498.819999999963</v>
      </c>
      <c r="BB18" s="14" t="str">
        <f t="shared" si="5"/>
        <v>Wed</v>
      </c>
      <c r="BC18" s="45">
        <f t="shared" si="5"/>
        <v>297363.39999999787</v>
      </c>
      <c r="BD18" s="14" t="str">
        <f t="shared" si="6"/>
        <v/>
      </c>
    </row>
    <row r="19" spans="5:79" x14ac:dyDescent="0.3">
      <c r="E19" s="14" t="str">
        <v>Bobby Abbott</v>
      </c>
      <c r="F19" s="15">
        <v>847.10000000000036</v>
      </c>
      <c r="I19" s="14" t="str">
        <v>Maryland</v>
      </c>
      <c r="J19" s="15">
        <v>84308.979999999865</v>
      </c>
      <c r="BB19" s="14" t="str">
        <f t="shared" si="5"/>
        <v>Thu</v>
      </c>
      <c r="BC19" s="45">
        <f t="shared" si="5"/>
        <v>312769.66999999876</v>
      </c>
      <c r="BD19" s="14">
        <f t="shared" si="6"/>
        <v>312769.66999999876</v>
      </c>
    </row>
    <row r="20" spans="5:79" x14ac:dyDescent="0.3">
      <c r="E20" s="14" t="str">
        <v>Lisa West</v>
      </c>
      <c r="F20" s="15">
        <v>866.40000000000055</v>
      </c>
      <c r="G20" s="36"/>
      <c r="I20" s="14" t="str">
        <v>Wisconsin</v>
      </c>
      <c r="J20" s="15">
        <v>88463.37</v>
      </c>
      <c r="BB20" s="14" t="str">
        <f t="shared" si="5"/>
        <v>Fri</v>
      </c>
      <c r="BC20" s="45">
        <f t="shared" si="5"/>
        <v>292961.14000000141</v>
      </c>
      <c r="BD20" s="14" t="str">
        <f t="shared" si="6"/>
        <v/>
      </c>
    </row>
    <row r="21" spans="5:79" x14ac:dyDescent="0.3">
      <c r="E21" s="14" t="str">
        <v>Christine Hawkins</v>
      </c>
      <c r="F21" s="15">
        <v>1227.9900000000007</v>
      </c>
      <c r="G21" s="36"/>
      <c r="I21" s="14" t="str">
        <v>Indiana</v>
      </c>
      <c r="J21" s="15">
        <v>92533.770000000164</v>
      </c>
      <c r="BB21" s="14" t="str">
        <f t="shared" si="5"/>
        <v>Sat</v>
      </c>
      <c r="BC21" s="45">
        <f t="shared" si="5"/>
        <v>306467.95000000065</v>
      </c>
      <c r="BD21" s="14" t="str">
        <f t="shared" si="6"/>
        <v/>
      </c>
    </row>
    <row r="22" spans="5:79" x14ac:dyDescent="0.3">
      <c r="E22" s="14" t="str">
        <v>Jeffery Powell</v>
      </c>
      <c r="F22" s="15">
        <v>1292.6699999999996</v>
      </c>
      <c r="G22" s="36"/>
      <c r="I22" s="14" t="str">
        <v>Florida</v>
      </c>
      <c r="J22" s="15">
        <v>96267.219999999827</v>
      </c>
    </row>
    <row r="23" spans="5:79" x14ac:dyDescent="0.3">
      <c r="G23" s="36"/>
    </row>
    <row r="24" spans="5:79" x14ac:dyDescent="0.3">
      <c r="G24" s="36"/>
      <c r="BB24">
        <v>1</v>
      </c>
      <c r="BC24" s="39">
        <f>LARGE(BC15:BC21,1)</f>
        <v>314693.20000000315</v>
      </c>
    </row>
    <row r="25" spans="5:79" x14ac:dyDescent="0.3">
      <c r="F25" s="32" t="s">
        <v>98</v>
      </c>
      <c r="I25" s="32" t="s">
        <v>99</v>
      </c>
      <c r="J25" s="36"/>
      <c r="L25" t="s">
        <v>100</v>
      </c>
      <c r="M25" t="s">
        <v>101</v>
      </c>
      <c r="BB25">
        <v>2</v>
      </c>
      <c r="BC25" s="39">
        <f>LARGE(BC15:BC21,2)</f>
        <v>312769.66999999876</v>
      </c>
    </row>
    <row r="26" spans="5:79" x14ac:dyDescent="0.3">
      <c r="F26" s="14" t="str" cm="1">
        <f t="array" ref="F26:G31">IF(E3=1,_xlfn.ANCHORARRAY(E17),_xlfn.ANCHORARRAY(I17))</f>
        <v>Full name</v>
      </c>
      <c r="G26" s="14" t="str">
        <v>Profit margin</v>
      </c>
      <c r="I26" t="str">
        <f>IF(AND(E2=1,E3=1),"Top 5 Profitable Customers",IF(AND(E2=2,E3=2),"Bottom 5 Profitable Location",IF(AND(E2=1,E3=2),"Top 5 Profitable Locations","Bottom 5 Profitable Customers")))</f>
        <v>Bottom 5 Profitable Customers</v>
      </c>
      <c r="L26" s="48">
        <v>600</v>
      </c>
      <c r="M26" s="48">
        <v>20</v>
      </c>
    </row>
    <row r="27" spans="5:79" x14ac:dyDescent="0.3">
      <c r="F27" s="14" t="str">
        <v>Travis Ewing</v>
      </c>
      <c r="G27" s="15">
        <v>100.15000000000055</v>
      </c>
      <c r="I27">
        <f>IF(E3=1,$L$26,$M$26)</f>
        <v>600</v>
      </c>
    </row>
    <row r="28" spans="5:79" x14ac:dyDescent="0.3">
      <c r="F28" s="14" t="str">
        <v>Bobby Abbott</v>
      </c>
      <c r="G28" s="15">
        <v>847.10000000000036</v>
      </c>
    </row>
    <row r="29" spans="5:79" x14ac:dyDescent="0.3">
      <c r="F29" s="14" t="str">
        <v>Lisa West</v>
      </c>
      <c r="G29" s="15">
        <v>866.40000000000055</v>
      </c>
      <c r="I29" t="str">
        <f>IF(E3=1, "Total customers", "Total Locations")</f>
        <v>Total customers</v>
      </c>
    </row>
    <row r="30" spans="5:79" x14ac:dyDescent="0.3">
      <c r="F30" s="14" t="str">
        <v>Christine Hawkins</v>
      </c>
      <c r="G30" s="15">
        <v>1227.9900000000007</v>
      </c>
    </row>
    <row r="31" spans="5:79" x14ac:dyDescent="0.3">
      <c r="F31" s="14" t="str">
        <v>Jeffery Powell</v>
      </c>
      <c r="G31" s="15">
        <v>1292.6699999999996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CB1E-0CC3-4362-A916-F9C804F561D6}">
  <sheetPr codeName="Sheet8"/>
  <dimension ref="B3:Q29"/>
  <sheetViews>
    <sheetView zoomScale="89" workbookViewId="0">
      <selection activeCell="P22" sqref="P22"/>
    </sheetView>
  </sheetViews>
  <sheetFormatPr defaultRowHeight="14.4" x14ac:dyDescent="0.3"/>
  <cols>
    <col min="2" max="2" width="9.33203125" bestFit="1" customWidth="1"/>
    <col min="3" max="3" width="11.6640625" bestFit="1" customWidth="1"/>
    <col min="5" max="14" width="1.88671875" customWidth="1"/>
  </cols>
  <sheetData>
    <row r="3" spans="2:17" ht="15.6" x14ac:dyDescent="0.3">
      <c r="Q3" s="43" t="s">
        <v>112</v>
      </c>
    </row>
    <row r="4" spans="2:17" x14ac:dyDescent="0.3">
      <c r="Q4" t="s">
        <v>113</v>
      </c>
    </row>
    <row r="5" spans="2:17" x14ac:dyDescent="0.3">
      <c r="B5" s="6" t="s">
        <v>109</v>
      </c>
      <c r="C5" t="s">
        <v>2</v>
      </c>
    </row>
    <row r="6" spans="2:17" x14ac:dyDescent="0.3">
      <c r="B6" t="s">
        <v>110</v>
      </c>
      <c r="C6" s="2">
        <v>0.48495456000724341</v>
      </c>
    </row>
    <row r="7" spans="2:17" x14ac:dyDescent="0.3">
      <c r="B7" t="s">
        <v>111</v>
      </c>
      <c r="C7" s="2">
        <v>0.51504543999274321</v>
      </c>
    </row>
    <row r="8" spans="2:17" ht="15" customHeight="1" x14ac:dyDescent="0.3">
      <c r="E8" s="40">
        <f t="shared" ref="E8:E15" si="0">E9+10</f>
        <v>91</v>
      </c>
      <c r="F8" s="40">
        <f t="shared" ref="F8:F15" si="1">F9+10</f>
        <v>92</v>
      </c>
      <c r="G8" s="40">
        <f t="shared" ref="G8:G15" si="2">G9+10</f>
        <v>93</v>
      </c>
      <c r="H8" s="40">
        <f t="shared" ref="H8:H15" si="3">H9+10</f>
        <v>94</v>
      </c>
      <c r="I8" s="40">
        <f t="shared" ref="I8:I15" si="4">I9+10</f>
        <v>95</v>
      </c>
      <c r="J8" s="40">
        <f t="shared" ref="J8:J15" si="5">J9+10</f>
        <v>96</v>
      </c>
      <c r="K8" s="40">
        <f t="shared" ref="K8:K15" si="6">K9+10</f>
        <v>97</v>
      </c>
      <c r="L8" s="40">
        <f t="shared" ref="L8:L15" si="7">L9+10</f>
        <v>98</v>
      </c>
      <c r="M8" s="40">
        <f t="shared" ref="M8:M15" si="8">M9+10</f>
        <v>99</v>
      </c>
      <c r="N8" s="40">
        <f t="shared" ref="N8:N15" si="9">N9+10</f>
        <v>100</v>
      </c>
    </row>
    <row r="9" spans="2:17" ht="15" customHeight="1" x14ac:dyDescent="0.3">
      <c r="E9" s="40">
        <f t="shared" si="0"/>
        <v>81</v>
      </c>
      <c r="F9" s="40">
        <f t="shared" si="1"/>
        <v>82</v>
      </c>
      <c r="G9" s="40">
        <f t="shared" si="2"/>
        <v>83</v>
      </c>
      <c r="H9" s="40">
        <f t="shared" si="3"/>
        <v>84</v>
      </c>
      <c r="I9" s="40">
        <f t="shared" si="4"/>
        <v>85</v>
      </c>
      <c r="J9" s="40">
        <f t="shared" si="5"/>
        <v>86</v>
      </c>
      <c r="K9" s="40">
        <f t="shared" si="6"/>
        <v>87</v>
      </c>
      <c r="L9" s="40">
        <f t="shared" si="7"/>
        <v>88</v>
      </c>
      <c r="M9" s="40">
        <f t="shared" si="8"/>
        <v>89</v>
      </c>
      <c r="N9" s="40">
        <f t="shared" si="9"/>
        <v>90</v>
      </c>
    </row>
    <row r="10" spans="2:17" ht="15" customHeight="1" x14ac:dyDescent="0.3">
      <c r="E10" s="40">
        <f t="shared" si="0"/>
        <v>71</v>
      </c>
      <c r="F10" s="40">
        <f t="shared" si="1"/>
        <v>72</v>
      </c>
      <c r="G10" s="40">
        <f t="shared" si="2"/>
        <v>73</v>
      </c>
      <c r="H10" s="40">
        <f t="shared" si="3"/>
        <v>74</v>
      </c>
      <c r="I10" s="40">
        <f t="shared" si="4"/>
        <v>75</v>
      </c>
      <c r="J10" s="40">
        <f t="shared" si="5"/>
        <v>76</v>
      </c>
      <c r="K10" s="40">
        <f t="shared" si="6"/>
        <v>77</v>
      </c>
      <c r="L10" s="40">
        <f t="shared" si="7"/>
        <v>78</v>
      </c>
      <c r="M10" s="40">
        <f t="shared" si="8"/>
        <v>79</v>
      </c>
      <c r="N10" s="40">
        <f t="shared" si="9"/>
        <v>80</v>
      </c>
      <c r="Q10" s="42">
        <f>90%</f>
        <v>0.9</v>
      </c>
    </row>
    <row r="11" spans="2:17" ht="15" customHeight="1" x14ac:dyDescent="0.3">
      <c r="E11" s="40">
        <f t="shared" si="0"/>
        <v>61</v>
      </c>
      <c r="F11" s="40">
        <f t="shared" si="1"/>
        <v>62</v>
      </c>
      <c r="G11" s="40">
        <f t="shared" si="2"/>
        <v>63</v>
      </c>
      <c r="H11" s="40">
        <f t="shared" si="3"/>
        <v>64</v>
      </c>
      <c r="I11" s="40">
        <f t="shared" si="4"/>
        <v>65</v>
      </c>
      <c r="J11" s="40">
        <f t="shared" si="5"/>
        <v>66</v>
      </c>
      <c r="K11" s="40">
        <f t="shared" si="6"/>
        <v>67</v>
      </c>
      <c r="L11" s="40">
        <f t="shared" si="7"/>
        <v>68</v>
      </c>
      <c r="M11" s="40">
        <f t="shared" si="8"/>
        <v>69</v>
      </c>
      <c r="N11" s="40">
        <f t="shared" si="9"/>
        <v>70</v>
      </c>
    </row>
    <row r="12" spans="2:17" ht="15" customHeight="1" x14ac:dyDescent="0.3">
      <c r="E12" s="40">
        <f t="shared" si="0"/>
        <v>51</v>
      </c>
      <c r="F12" s="40">
        <f t="shared" si="1"/>
        <v>52</v>
      </c>
      <c r="G12" s="40">
        <f t="shared" si="2"/>
        <v>53</v>
      </c>
      <c r="H12" s="40">
        <f t="shared" si="3"/>
        <v>54</v>
      </c>
      <c r="I12" s="40">
        <f t="shared" si="4"/>
        <v>55</v>
      </c>
      <c r="J12" s="40">
        <f t="shared" si="5"/>
        <v>56</v>
      </c>
      <c r="K12" s="40">
        <f t="shared" si="6"/>
        <v>57</v>
      </c>
      <c r="L12" s="40">
        <f t="shared" si="7"/>
        <v>58</v>
      </c>
      <c r="M12" s="40">
        <f t="shared" si="8"/>
        <v>59</v>
      </c>
      <c r="N12" s="40">
        <f t="shared" si="9"/>
        <v>60</v>
      </c>
    </row>
    <row r="13" spans="2:17" ht="15" customHeight="1" x14ac:dyDescent="0.3">
      <c r="E13" s="40">
        <f t="shared" si="0"/>
        <v>41</v>
      </c>
      <c r="F13" s="40">
        <f t="shared" si="1"/>
        <v>42</v>
      </c>
      <c r="G13" s="40">
        <f t="shared" si="2"/>
        <v>43</v>
      </c>
      <c r="H13" s="40">
        <f t="shared" si="3"/>
        <v>44</v>
      </c>
      <c r="I13" s="40">
        <f t="shared" si="4"/>
        <v>45</v>
      </c>
      <c r="J13" s="40">
        <f t="shared" si="5"/>
        <v>46</v>
      </c>
      <c r="K13" s="40">
        <f t="shared" si="6"/>
        <v>47</v>
      </c>
      <c r="L13" s="40">
        <f t="shared" si="7"/>
        <v>48</v>
      </c>
      <c r="M13" s="40">
        <f t="shared" si="8"/>
        <v>49</v>
      </c>
      <c r="N13" s="40">
        <f t="shared" si="9"/>
        <v>50</v>
      </c>
    </row>
    <row r="14" spans="2:17" ht="15" customHeight="1" x14ac:dyDescent="0.3">
      <c r="E14" s="40">
        <f t="shared" si="0"/>
        <v>31</v>
      </c>
      <c r="F14" s="40">
        <f t="shared" si="1"/>
        <v>32</v>
      </c>
      <c r="G14" s="40">
        <f t="shared" si="2"/>
        <v>33</v>
      </c>
      <c r="H14" s="40">
        <f t="shared" si="3"/>
        <v>34</v>
      </c>
      <c r="I14" s="40">
        <f t="shared" si="4"/>
        <v>35</v>
      </c>
      <c r="J14" s="40">
        <f t="shared" si="5"/>
        <v>36</v>
      </c>
      <c r="K14" s="40">
        <f t="shared" si="6"/>
        <v>37</v>
      </c>
      <c r="L14" s="40">
        <f t="shared" si="7"/>
        <v>38</v>
      </c>
      <c r="M14" s="40">
        <f t="shared" si="8"/>
        <v>39</v>
      </c>
      <c r="N14" s="40">
        <f t="shared" si="9"/>
        <v>40</v>
      </c>
    </row>
    <row r="15" spans="2:17" ht="15" customHeight="1" x14ac:dyDescent="0.3">
      <c r="E15" s="40">
        <f t="shared" si="0"/>
        <v>21</v>
      </c>
      <c r="F15" s="40">
        <f t="shared" si="1"/>
        <v>22</v>
      </c>
      <c r="G15" s="40">
        <f t="shared" si="2"/>
        <v>23</v>
      </c>
      <c r="H15" s="40">
        <f t="shared" si="3"/>
        <v>24</v>
      </c>
      <c r="I15" s="40">
        <f t="shared" si="4"/>
        <v>25</v>
      </c>
      <c r="J15" s="40">
        <f t="shared" si="5"/>
        <v>26</v>
      </c>
      <c r="K15" s="40">
        <f t="shared" si="6"/>
        <v>27</v>
      </c>
      <c r="L15" s="40">
        <f t="shared" si="7"/>
        <v>28</v>
      </c>
      <c r="M15" s="40">
        <f t="shared" si="8"/>
        <v>29</v>
      </c>
      <c r="N15" s="40">
        <f t="shared" si="9"/>
        <v>30</v>
      </c>
    </row>
    <row r="16" spans="2:17" ht="15" customHeight="1" x14ac:dyDescent="0.3">
      <c r="E16" s="40">
        <f>E17+10</f>
        <v>11</v>
      </c>
      <c r="F16" s="40">
        <f t="shared" ref="F16:N16" si="10">F17+10</f>
        <v>12</v>
      </c>
      <c r="G16" s="40">
        <f t="shared" si="10"/>
        <v>13</v>
      </c>
      <c r="H16" s="40">
        <f t="shared" si="10"/>
        <v>14</v>
      </c>
      <c r="I16" s="40">
        <f t="shared" si="10"/>
        <v>15</v>
      </c>
      <c r="J16" s="40">
        <f t="shared" si="10"/>
        <v>16</v>
      </c>
      <c r="K16" s="40">
        <f t="shared" si="10"/>
        <v>17</v>
      </c>
      <c r="L16" s="40">
        <f t="shared" si="10"/>
        <v>18</v>
      </c>
      <c r="M16" s="40">
        <f t="shared" si="10"/>
        <v>19</v>
      </c>
      <c r="N16" s="40">
        <f t="shared" si="10"/>
        <v>20</v>
      </c>
    </row>
    <row r="17" spans="5:14" ht="15" customHeight="1" x14ac:dyDescent="0.3">
      <c r="E17" s="40">
        <v>1</v>
      </c>
      <c r="F17" s="40">
        <v>2</v>
      </c>
      <c r="G17" s="40">
        <v>3</v>
      </c>
      <c r="H17" s="40">
        <v>4</v>
      </c>
      <c r="I17" s="40">
        <v>5</v>
      </c>
      <c r="J17" s="40">
        <v>6</v>
      </c>
      <c r="K17" s="40">
        <v>7</v>
      </c>
      <c r="L17" s="40">
        <v>8</v>
      </c>
      <c r="M17" s="40">
        <v>9</v>
      </c>
      <c r="N17" s="40">
        <v>10</v>
      </c>
    </row>
    <row r="20" spans="5:14" ht="9.6" customHeight="1" x14ac:dyDescent="0.3">
      <c r="E20" s="41" t="str">
        <f>IF(E8&lt;=$C$7*100,$Q$3,$Q$4)</f>
        <v>●</v>
      </c>
      <c r="F20" s="41" t="str">
        <f t="shared" ref="F20:M20" si="11">IF(F8&lt;=$C$7*100,$Q$3,$Q$4)</f>
        <v>●</v>
      </c>
      <c r="G20" s="41" t="str">
        <f t="shared" si="11"/>
        <v>●</v>
      </c>
      <c r="H20" s="41" t="str">
        <f t="shared" si="11"/>
        <v>●</v>
      </c>
      <c r="I20" s="41" t="str">
        <f t="shared" si="11"/>
        <v>●</v>
      </c>
      <c r="J20" s="41" t="str">
        <f t="shared" si="11"/>
        <v>●</v>
      </c>
      <c r="K20" s="41" t="str">
        <f t="shared" si="11"/>
        <v>●</v>
      </c>
      <c r="L20" s="41" t="str">
        <f t="shared" si="11"/>
        <v>●</v>
      </c>
      <c r="M20" s="41" t="str">
        <f t="shared" si="11"/>
        <v>●</v>
      </c>
      <c r="N20" s="41" t="str">
        <f t="shared" ref="N20:N29" si="12">IF(N8&lt;=$C$7*100,$Q$3,$Q$4)</f>
        <v>●</v>
      </c>
    </row>
    <row r="21" spans="5:14" ht="9.6" customHeight="1" x14ac:dyDescent="0.3">
      <c r="E21" s="41" t="str">
        <f t="shared" ref="E21:M29" si="13">IF(E9&lt;=$C$7*100,$Q$3,$Q$4)</f>
        <v>●</v>
      </c>
      <c r="F21" s="41" t="str">
        <f t="shared" si="13"/>
        <v>●</v>
      </c>
      <c r="G21" s="41" t="str">
        <f t="shared" si="13"/>
        <v>●</v>
      </c>
      <c r="H21" s="41" t="str">
        <f t="shared" si="13"/>
        <v>●</v>
      </c>
      <c r="I21" s="41" t="str">
        <f t="shared" si="13"/>
        <v>●</v>
      </c>
      <c r="J21" s="41" t="str">
        <f t="shared" si="13"/>
        <v>●</v>
      </c>
      <c r="K21" s="41" t="str">
        <f t="shared" si="13"/>
        <v>●</v>
      </c>
      <c r="L21" s="41" t="str">
        <f t="shared" si="13"/>
        <v>●</v>
      </c>
      <c r="M21" s="41" t="str">
        <f t="shared" si="13"/>
        <v>●</v>
      </c>
      <c r="N21" s="41" t="str">
        <f t="shared" si="12"/>
        <v>●</v>
      </c>
    </row>
    <row r="22" spans="5:14" ht="9.6" customHeight="1" x14ac:dyDescent="0.3">
      <c r="E22" s="41" t="str">
        <f t="shared" si="13"/>
        <v>●</v>
      </c>
      <c r="F22" s="41" t="str">
        <f t="shared" si="13"/>
        <v>●</v>
      </c>
      <c r="G22" s="41" t="str">
        <f t="shared" si="13"/>
        <v>●</v>
      </c>
      <c r="H22" s="41" t="str">
        <f t="shared" si="13"/>
        <v>●</v>
      </c>
      <c r="I22" s="41" t="str">
        <f t="shared" si="13"/>
        <v>●</v>
      </c>
      <c r="J22" s="41" t="str">
        <f t="shared" si="13"/>
        <v>●</v>
      </c>
      <c r="K22" s="41" t="str">
        <f t="shared" si="13"/>
        <v>●</v>
      </c>
      <c r="L22" s="41" t="str">
        <f t="shared" si="13"/>
        <v>●</v>
      </c>
      <c r="M22" s="41" t="str">
        <f t="shared" si="13"/>
        <v>●</v>
      </c>
      <c r="N22" s="41" t="str">
        <f t="shared" si="12"/>
        <v>●</v>
      </c>
    </row>
    <row r="23" spans="5:14" ht="9.6" customHeight="1" x14ac:dyDescent="0.3">
      <c r="E23" s="41" t="str">
        <f t="shared" si="13"/>
        <v>●</v>
      </c>
      <c r="F23" s="41" t="str">
        <f t="shared" si="13"/>
        <v>●</v>
      </c>
      <c r="G23" s="41" t="str">
        <f t="shared" si="13"/>
        <v>●</v>
      </c>
      <c r="H23" s="41" t="str">
        <f t="shared" si="13"/>
        <v>●</v>
      </c>
      <c r="I23" s="41" t="str">
        <f t="shared" si="13"/>
        <v>●</v>
      </c>
      <c r="J23" s="41" t="str">
        <f t="shared" si="13"/>
        <v>●</v>
      </c>
      <c r="K23" s="41" t="str">
        <f t="shared" si="13"/>
        <v>●</v>
      </c>
      <c r="L23" s="41" t="str">
        <f t="shared" si="13"/>
        <v>●</v>
      </c>
      <c r="M23" s="41" t="str">
        <f t="shared" si="13"/>
        <v>●</v>
      </c>
      <c r="N23" s="41" t="str">
        <f t="shared" si="12"/>
        <v>●</v>
      </c>
    </row>
    <row r="24" spans="5:14" ht="9.6" customHeight="1" x14ac:dyDescent="0.3">
      <c r="E24" s="41" t="str">
        <f t="shared" si="13"/>
        <v>◼️</v>
      </c>
      <c r="F24" s="41" t="str">
        <f t="shared" si="13"/>
        <v>●</v>
      </c>
      <c r="G24" s="41" t="str">
        <f t="shared" si="13"/>
        <v>●</v>
      </c>
      <c r="H24" s="41" t="str">
        <f t="shared" si="13"/>
        <v>●</v>
      </c>
      <c r="I24" s="41" t="str">
        <f t="shared" si="13"/>
        <v>●</v>
      </c>
      <c r="J24" s="41" t="str">
        <f t="shared" si="13"/>
        <v>●</v>
      </c>
      <c r="K24" s="41" t="str">
        <f t="shared" si="13"/>
        <v>●</v>
      </c>
      <c r="L24" s="41" t="str">
        <f t="shared" si="13"/>
        <v>●</v>
      </c>
      <c r="M24" s="41" t="str">
        <f t="shared" si="13"/>
        <v>●</v>
      </c>
      <c r="N24" s="41" t="str">
        <f t="shared" si="12"/>
        <v>●</v>
      </c>
    </row>
    <row r="25" spans="5:14" ht="9.6" customHeight="1" x14ac:dyDescent="0.3">
      <c r="E25" s="41" t="str">
        <f t="shared" si="13"/>
        <v>◼️</v>
      </c>
      <c r="F25" s="41" t="str">
        <f t="shared" si="13"/>
        <v>◼️</v>
      </c>
      <c r="G25" s="41" t="str">
        <f t="shared" si="13"/>
        <v>◼️</v>
      </c>
      <c r="H25" s="41" t="str">
        <f t="shared" si="13"/>
        <v>◼️</v>
      </c>
      <c r="I25" s="41" t="str">
        <f>IF(I13&lt;=$C$7*100,$Q$3,$Q$4)</f>
        <v>◼️</v>
      </c>
      <c r="J25" s="41" t="str">
        <f t="shared" si="13"/>
        <v>◼️</v>
      </c>
      <c r="K25" s="41" t="str">
        <f t="shared" si="13"/>
        <v>◼️</v>
      </c>
      <c r="L25" s="41" t="str">
        <f t="shared" si="13"/>
        <v>◼️</v>
      </c>
      <c r="M25" s="41" t="str">
        <f t="shared" si="13"/>
        <v>◼️</v>
      </c>
      <c r="N25" s="41" t="str">
        <f t="shared" si="12"/>
        <v>◼️</v>
      </c>
    </row>
    <row r="26" spans="5:14" ht="9.6" customHeight="1" x14ac:dyDescent="0.3">
      <c r="E26" s="41" t="str">
        <f t="shared" si="13"/>
        <v>◼️</v>
      </c>
      <c r="F26" s="41" t="str">
        <f t="shared" si="13"/>
        <v>◼️</v>
      </c>
      <c r="G26" s="41" t="str">
        <f t="shared" si="13"/>
        <v>◼️</v>
      </c>
      <c r="H26" s="41" t="str">
        <f t="shared" si="13"/>
        <v>◼️</v>
      </c>
      <c r="I26" s="41" t="str">
        <f>IF(I14&lt;=$C$7*100,$Q$3,$Q$4)</f>
        <v>◼️</v>
      </c>
      <c r="J26" s="41" t="str">
        <f t="shared" si="13"/>
        <v>◼️</v>
      </c>
      <c r="K26" s="41" t="str">
        <f t="shared" si="13"/>
        <v>◼️</v>
      </c>
      <c r="L26" s="41" t="str">
        <f t="shared" si="13"/>
        <v>◼️</v>
      </c>
      <c r="M26" s="41" t="str">
        <f t="shared" si="13"/>
        <v>◼️</v>
      </c>
      <c r="N26" s="41" t="str">
        <f t="shared" si="12"/>
        <v>◼️</v>
      </c>
    </row>
    <row r="27" spans="5:14" ht="9.6" customHeight="1" x14ac:dyDescent="0.3">
      <c r="E27" s="41" t="str">
        <f t="shared" si="13"/>
        <v>◼️</v>
      </c>
      <c r="F27" s="41" t="str">
        <f t="shared" si="13"/>
        <v>◼️</v>
      </c>
      <c r="G27" s="41" t="str">
        <f t="shared" si="13"/>
        <v>◼️</v>
      </c>
      <c r="H27" s="41" t="str">
        <f t="shared" si="13"/>
        <v>◼️</v>
      </c>
      <c r="I27" s="41" t="str">
        <f>IF(I15&lt;=$C$7*100,$Q$3,$Q$4)</f>
        <v>◼️</v>
      </c>
      <c r="J27" s="41" t="str">
        <f t="shared" si="13"/>
        <v>◼️</v>
      </c>
      <c r="K27" s="41" t="str">
        <f t="shared" si="13"/>
        <v>◼️</v>
      </c>
      <c r="L27" s="41" t="str">
        <f t="shared" si="13"/>
        <v>◼️</v>
      </c>
      <c r="M27" s="41" t="str">
        <f t="shared" si="13"/>
        <v>◼️</v>
      </c>
      <c r="N27" s="41" t="str">
        <f t="shared" si="12"/>
        <v>◼️</v>
      </c>
    </row>
    <row r="28" spans="5:14" ht="9.6" customHeight="1" x14ac:dyDescent="0.3">
      <c r="E28" s="41" t="str">
        <f t="shared" si="13"/>
        <v>◼️</v>
      </c>
      <c r="F28" s="41" t="str">
        <f t="shared" si="13"/>
        <v>◼️</v>
      </c>
      <c r="G28" s="41" t="str">
        <f t="shared" si="13"/>
        <v>◼️</v>
      </c>
      <c r="H28" s="41" t="str">
        <f t="shared" si="13"/>
        <v>◼️</v>
      </c>
      <c r="I28" s="41" t="str">
        <f>IF(I16&lt;=$C$7*100,$Q$3,$Q$4)</f>
        <v>◼️</v>
      </c>
      <c r="J28" s="41" t="str">
        <f t="shared" si="13"/>
        <v>◼️</v>
      </c>
      <c r="K28" s="41" t="str">
        <f t="shared" si="13"/>
        <v>◼️</v>
      </c>
      <c r="L28" s="41" t="str">
        <f t="shared" si="13"/>
        <v>◼️</v>
      </c>
      <c r="M28" s="41" t="str">
        <f t="shared" si="13"/>
        <v>◼️</v>
      </c>
      <c r="N28" s="41" t="str">
        <f t="shared" si="12"/>
        <v>◼️</v>
      </c>
    </row>
    <row r="29" spans="5:14" ht="9.6" customHeight="1" x14ac:dyDescent="0.3">
      <c r="E29" s="41" t="str">
        <f t="shared" si="13"/>
        <v>◼️</v>
      </c>
      <c r="F29" s="41" t="str">
        <f t="shared" si="13"/>
        <v>◼️</v>
      </c>
      <c r="G29" s="41" t="str">
        <f t="shared" si="13"/>
        <v>◼️</v>
      </c>
      <c r="H29" s="41" t="str">
        <f t="shared" si="13"/>
        <v>◼️</v>
      </c>
      <c r="I29" s="41" t="str">
        <f>IF(I17&lt;=$C$7*100,$Q$3,$Q$4)</f>
        <v>◼️</v>
      </c>
      <c r="J29" s="41" t="str">
        <f t="shared" si="13"/>
        <v>◼️</v>
      </c>
      <c r="K29" s="41" t="str">
        <f t="shared" si="13"/>
        <v>◼️</v>
      </c>
      <c r="L29" s="41" t="str">
        <f t="shared" si="13"/>
        <v>◼️</v>
      </c>
      <c r="M29" s="41" t="str">
        <f t="shared" si="13"/>
        <v>◼️</v>
      </c>
      <c r="N29" s="41" t="str">
        <f t="shared" si="12"/>
        <v>◼️</v>
      </c>
    </row>
  </sheetData>
  <conditionalFormatting sqref="E20:N29">
    <cfRule type="cellIs" dxfId="1" priority="1" operator="equal">
      <formula>$Q$3</formula>
    </cfRule>
    <cfRule type="cellIs" dxfId="0" priority="2" operator="equal">
      <formula>$Q$4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4B1706F0-A132-4D12-8409-E3AF1F86F4C1}">
  <ds:schemaRefs/>
</ds:datastoreItem>
</file>

<file path=customXml/itemProps2.xml><?xml version="1.0" encoding="utf-8"?>
<ds:datastoreItem xmlns:ds="http://schemas.openxmlformats.org/officeDocument/2006/customXml" ds:itemID="{62150C76-E81F-44DC-B0D4-D25264914C3C}">
  <ds:schemaRefs/>
</ds:datastoreItem>
</file>

<file path=customXml/itemProps3.xml><?xml version="1.0" encoding="utf-8"?>
<ds:datastoreItem xmlns:ds="http://schemas.openxmlformats.org/officeDocument/2006/customXml" ds:itemID="{8E87B71B-DCC7-4EF4-93C3-C0973B52499C}">
  <ds:schemaRefs/>
</ds:datastoreItem>
</file>

<file path=customXml/itemProps4.xml><?xml version="1.0" encoding="utf-8"?>
<ds:datastoreItem xmlns:ds="http://schemas.openxmlformats.org/officeDocument/2006/customXml" ds:itemID="{ACF71D30-926C-4E87-9FFF-F373AAEA8001}">
  <ds:schemaRefs/>
</ds:datastoreItem>
</file>

<file path=customXml/itemProps5.xml><?xml version="1.0" encoding="utf-8"?>
<ds:datastoreItem xmlns:ds="http://schemas.openxmlformats.org/officeDocument/2006/customXml" ds:itemID="{536F31C9-1079-4390-B0F5-FA9EEC473316}">
  <ds:schemaRefs/>
</ds:datastoreItem>
</file>

<file path=customXml/itemProps6.xml><?xml version="1.0" encoding="utf-8"?>
<ds:datastoreItem xmlns:ds="http://schemas.openxmlformats.org/officeDocument/2006/customXml" ds:itemID="{6B15C225-F5DB-4381-96F1-AB13AFCD565C}">
  <ds:schemaRefs/>
</ds:datastoreItem>
</file>

<file path=customXml/itemProps7.xml><?xml version="1.0" encoding="utf-8"?>
<ds:datastoreItem xmlns:ds="http://schemas.openxmlformats.org/officeDocument/2006/customXml" ds:itemID="{ECDCF22B-5D94-4077-B216-8AF47D7869BC}">
  <ds:schemaRefs/>
</ds:datastoreItem>
</file>

<file path=customXml/itemProps8.xml><?xml version="1.0" encoding="utf-8"?>
<ds:datastoreItem xmlns:ds="http://schemas.openxmlformats.org/officeDocument/2006/customXml" ds:itemID="{76E879AC-8884-4F80-BF0D-B2272EA1A296}">
  <ds:schemaRefs/>
</ds:datastoreItem>
</file>

<file path=customXml/itemProps9.xml><?xml version="1.0" encoding="utf-8"?>
<ds:datastoreItem xmlns:ds="http://schemas.openxmlformats.org/officeDocument/2006/customXml" ds:itemID="{EEC54674-0048-4DD6-A25C-2163BEFFB685}">
  <ds:schemaRefs/>
</ds:datastoreItem>
</file>

<file path=customXml/itemProps10.xml><?xml version="1.0" encoding="utf-8"?>
<ds:datastoreItem xmlns:ds="http://schemas.openxmlformats.org/officeDocument/2006/customXml" ds:itemID="{AFEB3119-0576-4A6B-8AF1-40656A6FC370}">
  <ds:schemaRefs/>
</ds:datastoreItem>
</file>

<file path=customXml/itemProps11.xml><?xml version="1.0" encoding="utf-8"?>
<ds:datastoreItem xmlns:ds="http://schemas.openxmlformats.org/officeDocument/2006/customXml" ds:itemID="{CDA33264-7DF9-43F4-A927-9CFAC53149DA}">
  <ds:schemaRefs/>
</ds:datastoreItem>
</file>

<file path=customXml/itemProps12.xml><?xml version="1.0" encoding="utf-8"?>
<ds:datastoreItem xmlns:ds="http://schemas.openxmlformats.org/officeDocument/2006/customXml" ds:itemID="{3114AFF1-C28E-4637-9B95-62F822C6C46D}">
  <ds:schemaRefs/>
</ds:datastoreItem>
</file>

<file path=customXml/itemProps13.xml><?xml version="1.0" encoding="utf-8"?>
<ds:datastoreItem xmlns:ds="http://schemas.openxmlformats.org/officeDocument/2006/customXml" ds:itemID="{3D89F8C2-C5BC-45D0-B467-828969A1AD28}">
  <ds:schemaRefs/>
</ds:datastoreItem>
</file>

<file path=customXml/itemProps14.xml><?xml version="1.0" encoding="utf-8"?>
<ds:datastoreItem xmlns:ds="http://schemas.openxmlformats.org/officeDocument/2006/customXml" ds:itemID="{98347767-16DD-4D1C-8D81-0619E6AF1A4D}">
  <ds:schemaRefs/>
</ds:datastoreItem>
</file>

<file path=customXml/itemProps15.xml><?xml version="1.0" encoding="utf-8"?>
<ds:datastoreItem xmlns:ds="http://schemas.openxmlformats.org/officeDocument/2006/customXml" ds:itemID="{BE8F2DAD-F5D4-4FA1-9319-7FAD72D17315}">
  <ds:schemaRefs/>
</ds:datastoreItem>
</file>

<file path=customXml/itemProps16.xml><?xml version="1.0" encoding="utf-8"?>
<ds:datastoreItem xmlns:ds="http://schemas.openxmlformats.org/officeDocument/2006/customXml" ds:itemID="{6C5CD444-39C0-4EE2-871B-3E652E3661B6}">
  <ds:schemaRefs/>
</ds:datastoreItem>
</file>

<file path=customXml/itemProps17.xml><?xml version="1.0" encoding="utf-8"?>
<ds:datastoreItem xmlns:ds="http://schemas.openxmlformats.org/officeDocument/2006/customXml" ds:itemID="{1A9DCC23-B8F5-401D-BAAC-632CC7D44A65}">
  <ds:schemaRefs/>
</ds:datastoreItem>
</file>

<file path=customXml/itemProps18.xml><?xml version="1.0" encoding="utf-8"?>
<ds:datastoreItem xmlns:ds="http://schemas.openxmlformats.org/officeDocument/2006/customXml" ds:itemID="{10C6B3F5-9C94-41DD-B5D8-FFA00C5C142B}">
  <ds:schemaRefs/>
</ds:datastoreItem>
</file>

<file path=customXml/itemProps19.xml><?xml version="1.0" encoding="utf-8"?>
<ds:datastoreItem xmlns:ds="http://schemas.openxmlformats.org/officeDocument/2006/customXml" ds:itemID="{11F87FAA-D4BF-4306-874F-070CFFD70094}">
  <ds:schemaRefs/>
</ds:datastoreItem>
</file>

<file path=customXml/itemProps20.xml><?xml version="1.0" encoding="utf-8"?>
<ds:datastoreItem xmlns:ds="http://schemas.openxmlformats.org/officeDocument/2006/customXml" ds:itemID="{3716F312-FCBB-4868-99BA-D9B52A155E88}">
  <ds:schemaRefs/>
</ds:datastoreItem>
</file>

<file path=customXml/itemProps21.xml><?xml version="1.0" encoding="utf-8"?>
<ds:datastoreItem xmlns:ds="http://schemas.openxmlformats.org/officeDocument/2006/customXml" ds:itemID="{C6B54A13-528A-4A8C-8966-F4D186542DD7}">
  <ds:schemaRefs/>
</ds:datastoreItem>
</file>

<file path=customXml/itemProps22.xml><?xml version="1.0" encoding="utf-8"?>
<ds:datastoreItem xmlns:ds="http://schemas.openxmlformats.org/officeDocument/2006/customXml" ds:itemID="{59FAE3BB-D9A8-48AF-A6F9-5ECADF36B680}">
  <ds:schemaRefs/>
</ds:datastoreItem>
</file>

<file path=customXml/itemProps23.xml><?xml version="1.0" encoding="utf-8"?>
<ds:datastoreItem xmlns:ds="http://schemas.openxmlformats.org/officeDocument/2006/customXml" ds:itemID="{40536E62-D0F7-4838-A20C-E49A737E1585}">
  <ds:schemaRefs/>
</ds:datastoreItem>
</file>

<file path=customXml/itemProps24.xml><?xml version="1.0" encoding="utf-8"?>
<ds:datastoreItem xmlns:ds="http://schemas.openxmlformats.org/officeDocument/2006/customXml" ds:itemID="{B89B81ED-8EA1-48CC-87E1-19453B4F82F2}">
  <ds:schemaRefs/>
</ds:datastoreItem>
</file>

<file path=customXml/itemProps25.xml><?xml version="1.0" encoding="utf-8"?>
<ds:datastoreItem xmlns:ds="http://schemas.openxmlformats.org/officeDocument/2006/customXml" ds:itemID="{F76FE66F-C390-4608-BAD9-E2B11AE476AD}">
  <ds:schemaRefs/>
</ds:datastoreItem>
</file>

<file path=customXml/itemProps26.xml><?xml version="1.0" encoding="utf-8"?>
<ds:datastoreItem xmlns:ds="http://schemas.openxmlformats.org/officeDocument/2006/customXml" ds:itemID="{A1EBED21-F0BF-460D-835B-03CAD88D5708}">
  <ds:schemaRefs/>
</ds:datastoreItem>
</file>

<file path=customXml/itemProps27.xml><?xml version="1.0" encoding="utf-8"?>
<ds:datastoreItem xmlns:ds="http://schemas.openxmlformats.org/officeDocument/2006/customXml" ds:itemID="{56D201A6-763A-411D-B049-AFC87CA2AD07}">
  <ds:schemaRefs/>
</ds:datastoreItem>
</file>

<file path=customXml/itemProps28.xml><?xml version="1.0" encoding="utf-8"?>
<ds:datastoreItem xmlns:ds="http://schemas.openxmlformats.org/officeDocument/2006/customXml" ds:itemID="{D943BEA5-BD46-45AB-85CA-CAC9BDA4F747}">
  <ds:schemaRefs/>
</ds:datastoreItem>
</file>

<file path=customXml/itemProps29.xml><?xml version="1.0" encoding="utf-8"?>
<ds:datastoreItem xmlns:ds="http://schemas.openxmlformats.org/officeDocument/2006/customXml" ds:itemID="{8E2F63D2-827B-42E3-89CF-A848C0B460F6}">
  <ds:schemaRefs/>
</ds:datastoreItem>
</file>

<file path=customXml/itemProps30.xml><?xml version="1.0" encoding="utf-8"?>
<ds:datastoreItem xmlns:ds="http://schemas.openxmlformats.org/officeDocument/2006/customXml" ds:itemID="{A2B567D1-0B04-4361-AD1A-495DA4D76C9D}">
  <ds:schemaRefs/>
</ds:datastoreItem>
</file>

<file path=customXml/itemProps31.xml><?xml version="1.0" encoding="utf-8"?>
<ds:datastoreItem xmlns:ds="http://schemas.openxmlformats.org/officeDocument/2006/customXml" ds:itemID="{0D4F1460-4087-4A0B-831D-3635F01F709F}">
  <ds:schemaRefs/>
</ds:datastoreItem>
</file>

<file path=customXml/itemProps32.xml><?xml version="1.0" encoding="utf-8"?>
<ds:datastoreItem xmlns:ds="http://schemas.openxmlformats.org/officeDocument/2006/customXml" ds:itemID="{AE5F503C-6C06-45DC-BDBF-2656903E77D9}">
  <ds:schemaRefs/>
</ds:datastoreItem>
</file>

<file path=customXml/itemProps33.xml><?xml version="1.0" encoding="utf-8"?>
<ds:datastoreItem xmlns:ds="http://schemas.openxmlformats.org/officeDocument/2006/customXml" ds:itemID="{7B6ED4A3-17BF-4414-8857-24B6AD88D917}">
  <ds:schemaRefs/>
</ds:datastoreItem>
</file>

<file path=customXml/itemProps34.xml><?xml version="1.0" encoding="utf-8"?>
<ds:datastoreItem xmlns:ds="http://schemas.openxmlformats.org/officeDocument/2006/customXml" ds:itemID="{E573139E-DAF2-4F9A-BCD1-1BA21B162399}">
  <ds:schemaRefs/>
</ds:datastoreItem>
</file>

<file path=customXml/itemProps35.xml><?xml version="1.0" encoding="utf-8"?>
<ds:datastoreItem xmlns:ds="http://schemas.openxmlformats.org/officeDocument/2006/customXml" ds:itemID="{DF559640-F0E8-4F0F-8217-F437EA9B664C}">
  <ds:schemaRefs>
    <ds:schemaRef ds:uri="http://schemas.microsoft.com/DataMashup"/>
  </ds:schemaRefs>
</ds:datastoreItem>
</file>

<file path=customXml/itemProps36.xml><?xml version="1.0" encoding="utf-8"?>
<ds:datastoreItem xmlns:ds="http://schemas.openxmlformats.org/officeDocument/2006/customXml" ds:itemID="{E20CFE77-6D22-49DD-BCD5-92099F653602}">
  <ds:schemaRefs/>
</ds:datastoreItem>
</file>

<file path=customXml/itemProps37.xml><?xml version="1.0" encoding="utf-8"?>
<ds:datastoreItem xmlns:ds="http://schemas.openxmlformats.org/officeDocument/2006/customXml" ds:itemID="{23CC2947-8A0A-4165-AC39-E22BF5EC9AC1}">
  <ds:schemaRefs/>
</ds:datastoreItem>
</file>

<file path=customXml/itemProps38.xml><?xml version="1.0" encoding="utf-8"?>
<ds:datastoreItem xmlns:ds="http://schemas.openxmlformats.org/officeDocument/2006/customXml" ds:itemID="{0D232E56-063C-4611-8543-8F1322DEBEFD}">
  <ds:schemaRefs/>
</ds:datastoreItem>
</file>

<file path=customXml/itemProps39.xml><?xml version="1.0" encoding="utf-8"?>
<ds:datastoreItem xmlns:ds="http://schemas.openxmlformats.org/officeDocument/2006/customXml" ds:itemID="{A1F84EA9-915A-453B-97F6-08FFFC9A728A}">
  <ds:schemaRefs/>
</ds:datastoreItem>
</file>

<file path=customXml/itemProps40.xml><?xml version="1.0" encoding="utf-8"?>
<ds:datastoreItem xmlns:ds="http://schemas.openxmlformats.org/officeDocument/2006/customXml" ds:itemID="{8C07312E-F946-44A1-B1CC-7B7BBD177348}">
  <ds:schemaRefs/>
</ds:datastoreItem>
</file>

<file path=customXml/itemProps41.xml><?xml version="1.0" encoding="utf-8"?>
<ds:datastoreItem xmlns:ds="http://schemas.openxmlformats.org/officeDocument/2006/customXml" ds:itemID="{A87DB321-C999-44FD-91B2-6E8BFBD6681D}">
  <ds:schemaRefs/>
</ds:datastoreItem>
</file>

<file path=customXml/itemProps42.xml><?xml version="1.0" encoding="utf-8"?>
<ds:datastoreItem xmlns:ds="http://schemas.openxmlformats.org/officeDocument/2006/customXml" ds:itemID="{B5B45F81-5DB2-414D-9A39-A2E81EE6CF2C}">
  <ds:schemaRefs/>
</ds:datastoreItem>
</file>

<file path=customXml/itemProps43.xml><?xml version="1.0" encoding="utf-8"?>
<ds:datastoreItem xmlns:ds="http://schemas.openxmlformats.org/officeDocument/2006/customXml" ds:itemID="{791AEE06-7D7D-48EF-8959-396C1918EF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Waffle chart</vt:lpstr>
      <vt:lpstr>Analysis 01</vt:lpstr>
      <vt:lpstr>Analysis 02</vt:lpstr>
      <vt:lpstr>Profit view</vt:lpstr>
      <vt:lpstr>Store Dashboard</vt:lpstr>
      <vt:lpstr>Time frame</vt:lpstr>
      <vt:lpstr>Analysis 03</vt:lpstr>
      <vt:lpstr>Gender Waffle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Shahab</dc:creator>
  <cp:lastModifiedBy>Syed Shahab</cp:lastModifiedBy>
  <dcterms:created xsi:type="dcterms:W3CDTF">2025-11-26T04:39:37Z</dcterms:created>
  <dcterms:modified xsi:type="dcterms:W3CDTF">2025-12-10T16:08:16Z</dcterms:modified>
</cp:coreProperties>
</file>