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206060\Desktop\Personal documents\Data Bootcamp\"/>
    </mc:Choice>
  </mc:AlternateContent>
  <xr:revisionPtr revIDLastSave="0" documentId="13_ncr:1_{D775AD50-D54A-4100-BA38-0870A58350F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rowdfunding" sheetId="1" r:id="rId1"/>
    <sheet name="Pivot table 1" sheetId="4" r:id="rId2"/>
    <sheet name="Pivot table 2" sheetId="5" r:id="rId3"/>
    <sheet name="Pivot Table 3" sheetId="12" r:id="rId4"/>
    <sheet name="Crowdfunding Goal Analysis" sheetId="13" r:id="rId5"/>
    <sheet name="Statistical Analysis" sheetId="14" r:id="rId6"/>
  </sheets>
  <definedNames>
    <definedName name="_xlnm._FilterDatabase" localSheetId="0" hidden="1">Crowdfunding!$A$1:$T$1</definedName>
    <definedName name="_xlnm._FilterDatabase" localSheetId="5" hidden="1">'Statistical Analysis'!$A$1:$A$1001</definedName>
    <definedName name="_xlcn.WorksheetConnection_CrowdfundingAT1" hidden="1">Crowdfunding!$A:$T</definedName>
    <definedName name="GOAL">Crowdfunding!$D:$D</definedName>
  </definedNames>
  <calcPr calcId="191029" concurrentCalc="0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4" l="1"/>
  <c r="H17" i="14"/>
  <c r="H16" i="14"/>
  <c r="H15" i="14"/>
  <c r="H14" i="14"/>
  <c r="H13" i="14"/>
  <c r="H8" i="14"/>
  <c r="H7" i="14"/>
  <c r="H6" i="14"/>
  <c r="H5" i="14"/>
  <c r="H4" i="14"/>
  <c r="H3" i="14"/>
  <c r="D3" i="13"/>
  <c r="B3" i="13"/>
  <c r="C3" i="13"/>
  <c r="E3" i="13"/>
  <c r="H3" i="13"/>
  <c r="D4" i="13"/>
  <c r="B4" i="13"/>
  <c r="C4" i="13"/>
  <c r="E4" i="13"/>
  <c r="H4" i="13"/>
  <c r="D5" i="13"/>
  <c r="B5" i="13"/>
  <c r="C5" i="13"/>
  <c r="E5" i="13"/>
  <c r="H5" i="13"/>
  <c r="D6" i="13"/>
  <c r="B6" i="13"/>
  <c r="C6" i="13"/>
  <c r="E6" i="13"/>
  <c r="H6" i="13"/>
  <c r="D7" i="13"/>
  <c r="B7" i="13"/>
  <c r="C7" i="13"/>
  <c r="E7" i="13"/>
  <c r="H7" i="13"/>
  <c r="D8" i="13"/>
  <c r="B8" i="13"/>
  <c r="C8" i="13"/>
  <c r="E8" i="13"/>
  <c r="H8" i="13"/>
  <c r="D9" i="13"/>
  <c r="B9" i="13"/>
  <c r="C9" i="13"/>
  <c r="E9" i="13"/>
  <c r="H9" i="13"/>
  <c r="D10" i="13"/>
  <c r="B10" i="13"/>
  <c r="C10" i="13"/>
  <c r="E10" i="13"/>
  <c r="H10" i="13"/>
  <c r="D11" i="13"/>
  <c r="B11" i="13"/>
  <c r="C11" i="13"/>
  <c r="E11" i="13"/>
  <c r="H11" i="13"/>
  <c r="D12" i="13"/>
  <c r="B12" i="13"/>
  <c r="C12" i="13"/>
  <c r="E12" i="13"/>
  <c r="H12" i="13"/>
  <c r="D13" i="13"/>
  <c r="B13" i="13"/>
  <c r="C13" i="13"/>
  <c r="E13" i="13"/>
  <c r="H13" i="13"/>
  <c r="D2" i="13"/>
  <c r="B2" i="13"/>
  <c r="C2" i="13"/>
  <c r="E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2" i="13"/>
  <c r="F3" i="13"/>
  <c r="F4" i="13"/>
  <c r="F5" i="13"/>
  <c r="F6" i="13"/>
  <c r="F7" i="13"/>
  <c r="F8" i="13"/>
  <c r="F9" i="13"/>
  <c r="F10" i="13"/>
  <c r="F11" i="13"/>
  <c r="F12" i="13"/>
  <c r="F13" i="1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34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57198-9D41-43A1-A956-66ABA30232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1E7FA1-D602-4E79-9152-97E69B1A7339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<sst xmlns="http://schemas.openxmlformats.org/spreadsheetml/2006/main" count="9079" uniqueCount="2111">
  <si>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</si>
  <si>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</si>
  <si>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</si>
  <si>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</si>
  <si>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</si>
  <si>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</si>
  <si>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</si>
  <si>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</si>
  <si>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</si>
  <si>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</si>
  <si>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</si>
  <si>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</si>
  <si>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</si>
  <si>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</si>
  <si>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</si>
  <si>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</si>
  <si>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</si>
  <si>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</si>
  <si>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</si>
  <si>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</si>
  <si>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</si>
  <si>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</si>
  <si>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</si>
  <si>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</si>
  <si>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</si>
  <si>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</si>
  <si>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</si>
  <si>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</si>
  <si>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</si>
  <si>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</si>
  <si>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</si>
  <si>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</si>
  <si>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</si>
  <si>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</si>
  <si>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</si>
  <si>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</si>
  <si>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</si>
  <si>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</si>
  <si>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</si>
  <si>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</si>
  <si>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</si>
  <si>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</si>
  <si>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</si>
  <si>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</si>
  <si>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</si>
  <si>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</si>
  <si>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</si>
  <si>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</si>
  <si>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</si>
  <si>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</si>
  <si>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</si>
  <si>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</si>
  <si>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</si>
  <si>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</si>
  <si>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</si>
  <si>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</si>
  <si>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</si>
  <si>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</si>
  <si>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</si>
  <si>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</si>
  <si>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</si>
  <si>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</si>
  <si>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</si>
  <si>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</si>
  <si>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</si>
  <si>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</si>
  <si>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</si>
  <si>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</si>
  <si>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</si>
  <si>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</si>
  <si>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</si>
  <si>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</si>
  <si>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</si>
  <si>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</si>
  <si>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</si>
  <si>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</si>
  <si>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</si>
  <si>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</si>
  <si>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</si>
  <si>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</si>
  <si>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</si>
  <si>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</si>
  <si>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</si>
  <si>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</si>
  <si>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</si>
  <si>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</si>
  <si>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</si>
  <si>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</si>
  <si>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</si>
  <si>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</si>
  <si>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</si>
  <si>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</si>
  <si>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</si>
  <si>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</si>
  <si>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</si>
  <si>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</si>
  <si>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</si>
  <si>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</si>
  <si>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</si>
  <si>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</si>
  <si>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</si>
  <si>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</si>
  <si>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</si>
  <si>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</si>
  <si>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</si>
  <si>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</si>
  <si>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</si>
  <si>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</si>
  <si>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</si>
  <si>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</si>
  <si>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</si>
  <si>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</si>
  <si>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</si>
  <si>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</si>
  <si>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</si>
  <si>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</si>
  <si>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</si>
  <si>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</si>
  <si>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</si>
  <si>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</si>
  <si>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</si>
  <si>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</si>
  <si>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</si>
  <si>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</si>
  <si>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</si>
  <si>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</si>
  <si>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</si>
  <si>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</si>
  <si>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</si>
  <si>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</si>
  <si>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</si>
  <si>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</si>
  <si>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</si>
  <si>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</si>
  <si>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</si>
  <si>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</si>
  <si>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</si>
  <si>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</si>
  <si>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</si>
  <si>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</si>
  <si>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</si>
  <si>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</si>
  <si>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</si>
  <si>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</si>
  <si>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</si>
  <si>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</si>
  <si>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</si>
  <si>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</si>
  <si>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</si>
  <si>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</si>
  <si>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</si>
  <si>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</si>
  <si>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</si>
  <si>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</si>
  <si>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</si>
  <si>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</si>
  <si>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</si>
  <si>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</si>
  <si>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</si>
  <si>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</si>
  <si>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</si>
  <si>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</si>
  <si>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</si>
  <si>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</si>
  <si>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</si>
  <si>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</si>
  <si>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</si>
  <si>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</si>
  <si>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</si>
  <si>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</si>
  <si>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</si>
  <si>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</si>
  <si>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</si>
  <si>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</si>
  <si>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</si>
  <si>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</si>
  <si>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</si>
  <si>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</si>
  <si>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</si>
  <si>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</si>
  <si>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</si>
  <si>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</si>
  <si>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</si>
  <si>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</si>
  <si>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</si>
  <si>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</si>
  <si>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</si>
  <si>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</si>
  <si>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</si>
  <si>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</si>
  <si>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</si>
  <si>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</si>
  <si>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</si>
  <si>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</si>
  <si>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</si>
  <si>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</si>
  <si>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</si>
  <si>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</si>
  <si>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</si>
  <si>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</si>
  <si>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</si>
  <si>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</si>
  <si>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</si>
  <si>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</si>
  <si>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</si>
  <si>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</si>
  <si>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</si>
  <si>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</si>
  <si>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</si>
  <si>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</si>
  <si>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</si>
  <si>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</si>
  <si>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</si>
  <si>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</si>
  <si>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</si>
  <si>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</si>
  <si>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</si>
  <si>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</si>
  <si>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</si>
  <si>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</si>
  <si>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</si>
  <si>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</si>
  <si>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</si>
  <si>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</si>
  <si>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</si>
  <si>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</si>
  <si>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</si>
  <si>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</si>
  <si>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</si>
  <si>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</si>
  <si>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</si>
  <si>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</si>
  <si>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</si>
  <si>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</si>
  <si>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</si>
  <si>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</si>
  <si>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</si>
  <si>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</si>
  <si>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</si>
  <si>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</si>
  <si>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</si>
  <si>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</si>
  <si>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</si>
  <si>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</si>
  <si>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</si>
  <si>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</si>
  <si>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</si>
  <si>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</si>
  <si>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</si>
  <si>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</si>
  <si>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</si>
  <si>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</si>
  <si>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</si>
  <si>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</si>
  <si>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</si>
  <si>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</si>
  <si>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</si>
  <si>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</si>
  <si>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</si>
  <si>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</si>
  <si>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</si>
  <si>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</si>
  <si>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</si>
  <si>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</si>
  <si>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</si>
  <si>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</si>
  <si>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</si>
  <si>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</si>
  <si>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</si>
  <si>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</si>
  <si>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</si>
  <si>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</si>
  <si>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</si>
  <si>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</si>
  <si>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</si>
  <si>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</si>
  <si>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</si>
  <si>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</si>
  <si>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</si>
  <si>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</si>
  <si>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</si>
  <si>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</si>
  <si>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</si>
  <si>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</si>
  <si>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</si>
  <si>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</si>
  <si>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</si>
  <si>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</si>
  <si>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</si>
  <si>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</si>
  <si>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</si>
  <si>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</si>
  <si>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</si>
  <si>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</si>
  <si>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</si>
  <si>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</si>
  <si>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</si>
  <si>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</si>
  <si>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</si>
  <si>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</si>
  <si>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</si>
  <si>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</si>
  <si>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</si>
  <si>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</si>
  <si>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</si>
  <si>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</si>
  <si>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</si>
  <si>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</si>
  <si>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</si>
  <si>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</si>
  <si>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</si>
  <si>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</si>
  <si>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</si>
  <si>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</si>
  <si>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</si>
  <si>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</si>
  <si>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</si>
  <si>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</si>
  <si>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</si>
  <si>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</si>
  <si>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</si>
  <si>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</si>
  <si>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</si>
  <si>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</si>
  <si>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</si>
  <si>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</si>
  <si>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</si>
  <si>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</si>
  <si>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</si>
  <si>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</si>
  <si>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</si>
  <si>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</si>
  <si>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</si>
  <si>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</si>
  <si>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</si>
  <si>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</si>
  <si>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</si>
  <si>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</si>
  <si>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</si>
  <si>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</si>
  <si>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</si>
  <si>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</si>
  <si>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</si>
  <si>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</si>
  <si>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</si>
  <si>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</si>
  <si>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</si>
  <si>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</si>
  <si>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</si>
  <si>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</si>
  <si>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</si>
  <si>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</si>
  <si>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</si>
  <si>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</si>
  <si>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</si>
  <si>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</si>
  <si>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</si>
  <si>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</si>
  <si>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</si>
  <si>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</si>
  <si>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</si>
  <si>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</si>
  <si>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</si>
  <si>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</si>
  <si>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</si>
  <si>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</si>
  <si>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</si>
  <si>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</si>
  <si>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</si>
  <si>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</si>
  <si>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</si>
  <si>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</si>
  <si>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</si>
  <si>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</si>
  <si>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</si>
  <si>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</si>
  <si>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</si>
  <si>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</si>
  <si>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</si>
  <si>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</si>
  <si>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</si>
  <si>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</si>
  <si>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</si>
  <si>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</si>
  <si>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</si>
  <si>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</si>
  <si>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</si>
  <si>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</si>
  <si>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</si>
  <si>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</si>
  <si>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</si>
  <si>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</si>
  <si>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</si>
  <si>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</si>
  <si>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</si>
  <si>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</si>
  <si>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</si>
  <si>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</si>
  <si>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</si>
  <si>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</si>
  <si>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</si>
  <si>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</si>
  <si>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</si>
  <si>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</si>
  <si>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</si>
  <si>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</si>
  <si>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</si>
  <si>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</si>
  <si>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</si>
  <si>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</si>
  <si>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</si>
  <si>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</si>
  <si>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</si>
  <si>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</si>
  <si>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</si>
  <si>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</si>
  <si>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</si>
  <si>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</si>
  <si>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</si>
  <si>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</si>
  <si>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</si>
  <si>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</si>
  <si>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</si>
  <si>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</si>
  <si>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</si>
  <si>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</si>
  <si>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</si>
  <si>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</si>
  <si>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</si>
  <si>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</si>
  <si>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</si>
  <si>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</si>
  <si>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</si>
  <si>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</si>
  <si>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</si>
  <si>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</si>
  <si>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</si>
  <si>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</si>
  <si>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</si>
  <si>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</si>
  <si>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</si>
  <si>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</si>
  <si>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</si>
  <si>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</si>
  <si>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</si>
  <si>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</si>
  <si>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</si>
  <si>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</si>
  <si>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</si>
  <si>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</si>
  <si>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</si>
  <si>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</si>
  <si>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</si>
  <si>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</si>
  <si>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</si>
  <si>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</si>
  <si>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</si>
  <si>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</si>
  <si>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</si>
  <si>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</si>
  <si>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</si>
  <si>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</si>
  <si>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</si>
  <si>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</si>
  <si>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</si>
  <si>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</si>
  <si>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</si>
  <si>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</si>
  <si>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</si>
  <si>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</si>
  <si>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</si>
  <si>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</si>
  <si>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</si>
  <si>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</si>
  <si>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</si>
  <si>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</si>
  <si>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</si>
  <si>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</si>
  <si>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</si>
  <si>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</si>
  <si>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</si>
  <si>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</si>
  <si>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</si>
  <si>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</si>
  <si>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</si>
  <si>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</si>
  <si>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</si>
  <si>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</si>
  <si>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</si>
  <si>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</si>
  <si>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</si>
  <si>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</si>
  <si>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</si>
  <si>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</si>
  <si>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</si>
  <si>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</si>
  <si>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</si>
  <si>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</si>
  <si>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</si>
  <si>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</si>
  <si>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</si>
  <si>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</si>
  <si>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</si>
  <si>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</si>
  <si>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</si>
  <si>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</si>
  <si>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</si>
  <si>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</si>
  <si>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</si>
  <si>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</si>
  <si>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</si>
  <si>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</si>
  <si>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</si>
  <si>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</si>
  <si>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</si>
  <si>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</si>
  <si>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</si>
  <si>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</si>
  <si>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</si>
  <si>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</si>
  <si>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</si>
  <si>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</si>
  <si>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</si>
  <si>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</si>
  <si>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</si>
  <si>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</si>
  <si>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</si>
  <si>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</si>
  <si>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</si>
  <si>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</si>
  <si>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</si>
  <si>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</si>
  <si>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</si>
  <si>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</si>
  <si>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</si>
  <si>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</si>
  <si>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</si>
  <si>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</si>
  <si>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</si>
  <si>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</si>
  <si>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</si>
  <si>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</si>
  <si>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</si>
  <si>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</si>
  <si>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</si>
  <si>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</si>
  <si>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</si>
  <si>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</si>
  <si>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</si>
  <si>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</si>
  <si>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</si>
  <si>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</si>
  <si>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</si>
  <si>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</si>
  <si>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</si>
  <si>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</si>
  <si>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</si>
  <si>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</si>
  <si>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</si>
  <si>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</si>
  <si>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</si>
  <si>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</si>
  <si>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</si>
  <si>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</si>
  <si>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</si>
  <si>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</si>
  <si>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</si>
  <si>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</si>
  <si>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</si>
  <si>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</si>
  <si>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</si>
  <si>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</si>
  <si>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</si>
  <si>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</si>
  <si>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</si>
  <si>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</si>
  <si>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</si>
  <si>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</si>
  <si>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</si>
  <si>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</si>
  <si>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</si>
  <si>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</si>
  <si>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</si>
  <si>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</si>
  <si>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</si>
  <si>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</si>
  <si>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</si>
  <si>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</si>
  <si>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</si>
  <si>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</si>
  <si>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</si>
  <si>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</si>
  <si>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</si>
  <si>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</si>
  <si>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</si>
  <si>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</si>
  <si>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</si>
  <si>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</si>
  <si>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</si>
  <si>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</si>
  <si>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</si>
  <si>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</si>
  <si>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</si>
  <si>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</si>
  <si>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</si>
  <si>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</si>
  <si>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</si>
  <si>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</si>
  <si>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</si>
  <si>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</si>
  <si>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</si>
  <si>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</si>
  <si>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</si>
  <si>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</si>
  <si>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</si>
  <si>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</si>
  <si>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</si>
  <si>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</si>
  <si>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</si>
  <si>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</si>
  <si>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</si>
  <si>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</si>
  <si>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</si>
  <si>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</si>
  <si>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</si>
  <si>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</si>
  <si>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</si>
  <si>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</si>
  <si>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</si>
  <si>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</si>
  <si>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</si>
  <si>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</si>
  <si>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</si>
  <si>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</si>
  <si>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</si>
  <si>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</si>
  <si>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</si>
  <si>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</si>
  <si>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</si>
  <si>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</si>
  <si>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</si>
  <si>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</si>
  <si>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</si>
  <si>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</si>
  <si>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</si>
  <si>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</si>
  <si>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</si>
  <si>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</si>
  <si>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</si>
  <si>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</si>
  <si>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</si>
  <si>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</si>
  <si>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</si>
  <si>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</si>
  <si>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</si>
  <si>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</si>
  <si>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</si>
  <si>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</si>
  <si>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</si>
  <si>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</si>
  <si>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</si>
  <si>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</si>
  <si>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</si>
  <si>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</si>
  <si>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</si>
  <si>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</si>
  <si>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</si>
  <si>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</si>
  <si>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</si>
  <si>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</si>
  <si>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</si>
  <si>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</si>
  <si>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</si>
  <si>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</si>
  <si>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</si>
  <si>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</si>
  <si>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</si>
  <si>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</si>
  <si>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</si>
  <si>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</si>
  <si>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</si>
  <si>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</si>
  <si>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</si>
  <si>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</si>
  <si>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</si>
  <si>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</si>
  <si>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</si>
  <si>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</si>
  <si>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</si>
  <si>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</si>
  <si>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</si>
  <si>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</si>
  <si>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</si>
  <si>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</si>
  <si>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</si>
  <si>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</si>
  <si>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</si>
  <si>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</si>
  <si>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</si>
  <si>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</si>
  <si>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</si>
  <si>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</si>
  <si>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</si>
  <si>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</si>
  <si>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</si>
  <si>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</si>
  <si>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</si>
  <si>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</si>
  <si>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</si>
  <si>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</si>
  <si>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</si>
  <si>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</si>
  <si>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</si>
  <si>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</si>
  <si>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</si>
  <si>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</si>
  <si>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</si>
  <si>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</si>
  <si>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</si>
  <si>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</si>
  <si>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</si>
  <si>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</si>
  <si>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</si>
  <si>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</si>
  <si>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</si>
  <si>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</si>
  <si>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</si>
  <si>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</si>
  <si>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</si>
  <si>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</si>
  <si>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</si>
  <si>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</si>
  <si>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</si>
  <si>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</si>
  <si>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</si>
  <si>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</si>
  <si>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</si>
  <si>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</si>
  <si>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</si>
  <si>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</si>
  <si>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</si>
  <si>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</si>
  <si>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</si>
  <si>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</si>
  <si>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</si>
  <si>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</si>
  <si>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</si>
  <si>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</si>
  <si>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</si>
  <si>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</si>
  <si>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</si>
  <si>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</si>
  <si>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</si>
  <si>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</si>
  <si>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</si>
  <si>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</si>
  <si>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</si>
  <si>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</si>
  <si>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</si>
  <si>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</si>
  <si>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</si>
  <si>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</si>
  <si>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</si>
  <si>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</si>
  <si>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</si>
  <si>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</si>
  <si>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</si>
  <si>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</si>
  <si>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</si>
  <si>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</si>
  <si>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</si>
  <si>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</si>
  <si>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</si>
  <si>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</si>
  <si>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</si>
  <si>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</si>
  <si>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</si>
  <si>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</si>
  <si>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</si>
  <si>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</si>
  <si>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</si>
  <si>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</si>
  <si>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</si>
  <si>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</si>
  <si>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</si>
  <si>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</si>
  <si>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</si>
  <si>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</si>
  <si>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</si>
  <si>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</si>
  <si>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</si>
  <si>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</si>
  <si>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</si>
  <si>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</si>
  <si>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</si>
  <si>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</si>
  <si>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</si>
  <si>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</si>
  <si>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</si>
  <si>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</si>
  <si>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</si>
  <si>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</si>
  <si>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</si>
  <si>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</si>
  <si>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</si>
  <si>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</si>
  <si>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</si>
  <si>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</si>
  <si>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</si>
  <si>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</si>
  <si>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</si>
  <si>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</si>
  <si>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</si>
  <si>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</si>
  <si>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</si>
  <si>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</si>
  <si>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</si>
  <si>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</si>
  <si>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</si>
  <si>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</si>
  <si>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</si>
  <si>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</si>
  <si>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</si>
  <si>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</si>
  <si>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</si>
  <si>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</si>
  <si>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</si>
  <si>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</si>
  <si>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</si>
  <si>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</si>
  <si>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</si>
  <si>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</si>
  <si>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</si>
  <si>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</si>
  <si>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</si>
  <si>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</si>
  <si>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</si>
  <si>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</si>
  <si>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</si>
  <si>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</si>
  <si>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</si>
  <si>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</si>
  <si>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</si>
  <si>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</si>
  <si>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</si>
  <si>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</si>
  <si>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</si>
  <si>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</si>
  <si>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</si>
  <si>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</si>
  <si>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</si>
  <si>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</si>
  <si>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</si>
  <si>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</si>
  <si>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</si>
  <si>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</si>
  <si>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</si>
  <si>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</si>
  <si>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</si>
  <si>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</si>
  <si>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</si>
  <si>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</si>
  <si>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</si>
  <si>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</si>
  <si>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</si>
  <si>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</si>
  <si>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</si>
  <si>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</si>
  <si>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</si>
  <si>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</si>
  <si>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</si>
  <si>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</si>
  <si>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</si>
  <si>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</si>
  <si>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</si>
  <si>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</si>
  <si>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</si>
  <si>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</si>
  <si>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</si>
  <si>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</si>
  <si>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</si>
  <si>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</si>
  <si>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</si>
  <si>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</si>
  <si>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</si>
  <si>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</si>
  <si>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</si>
  <si>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</si>
  <si>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</si>
  <si>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</si>
  <si>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</si>
  <si>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</si>
  <si>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</si>
  <si>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</si>
  <si>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</si>
  <si>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</si>
  <si>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</si>
  <si>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</si>
  <si>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</si>
  <si>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</si>
  <si>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</si>
  <si>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</si>
  <si>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</si>
  <si>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</si>
  <si>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</si>
  <si>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</si>
  <si>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</si>
  <si>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</si>
  <si>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</si>
  <si>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</si>
  <si>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</si>
  <si>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</si>
  <si>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</si>
  <si>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</si>
  <si>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</si>
  <si>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</si>
  <si>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</si>
  <si>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</si>
  <si>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</si>
  <si>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</si>
  <si>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</si>
  <si>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</si>
  <si>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</si>
  <si>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</si>
  <si>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</si>
  <si>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</si>
  <si>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</si>
  <si>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</si>
  <si>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</si>
  <si>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</si>
  <si>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</si>
  <si>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</si>
  <si>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</si>
  <si>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</si>
  <si>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</si>
  <si>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</si>
  <si>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</si>
  <si>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</si>
  <si>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</si>
  <si>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</si>
  <si>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</si>
  <si>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</si>
  <si>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</si>
  <si>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</si>
  <si>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</si>
  <si>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</si>
  <si>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</si>
  <si>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</si>
  <si>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</si>
  <si>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</si>
  <si>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</si>
  <si>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</si>
  <si>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</si>
  <si>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</si>
  <si>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</si>
  <si>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</si>
  <si>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</si>
  <si>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</si>
  <si>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</si>
  <si>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</si>
  <si>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</si>
  <si>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</si>
  <si>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</si>
  <si>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</si>
  <si>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</si>
  <si>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</si>
  <si>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</si>
  <si>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</si>
  <si>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</si>
  <si>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</si>
  <si>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</si>
  <si>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</si>
  <si>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</si>
  <si>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</si>
  <si>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</si>
  <si>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</si>
  <si>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</si>
  <si>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</si>
  <si>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</si>
  <si>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</si>
  <si>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</si>
  <si>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</si>
  <si>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</si>
  <si>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</si>
  <si>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</si>
  <si>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</si>
  <si>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</si>
  <si>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</si>
  <si>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</si>
  <si>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</si>
  <si>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</si>
  <si>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</si>
  <si>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</si>
  <si>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</si>
  <si>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</si>
  <si>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</si>
  <si>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</si>
  <si>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</si>
  <si>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</si>
  <si>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</si>
  <si>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</si>
  <si>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</si>
  <si>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</si>
  <si>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</si>
  <si>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</si>
  <si>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</si>
  <si>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</si>
  <si>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</si>
  <si>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</si>
  <si>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</si>
  <si>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</si>
  <si>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</si>
  <si>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</si>
  <si>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</si>
  <si>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</si>
  <si>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</si>
  <si>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</si>
  <si>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</si>
  <si>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</si>
  <si>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</si>
  <si>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</si>
  <si>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</si>
  <si>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</si>
  <si>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</si>
  <si>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</si>
  <si>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</si>
  <si>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</si>
  <si>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</si>
  <si>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</si>
  <si>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</si>
  <si>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</si>
  <si>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</si>
  <si>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</si>
  <si>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</si>
  <si>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</si>
  <si>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</si>
  <si>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</si>
  <si>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</si>
  <si>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</si>
  <si>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</si>
  <si>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</si>
  <si>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</si>
  <si>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</si>
  <si>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</si>
  <si>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</si>
  <si>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</si>
  <si>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</si>
  <si>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</si>
  <si>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</si>
  <si>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</si>
  <si>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</si>
  <si>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</si>
  <si>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</si>
  <si>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</si>
  <si>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</si>
  <si>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</si>
  <si>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</si>
  <si>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</si>
  <si>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</si>
  <si>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</si>
  <si>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</si>
  <si>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</si>
  <si>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</si>
  <si>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</si>
  <si>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</si>
  <si>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</si>
  <si>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</si>
  <si>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</si>
  <si>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</si>
  <si>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</si>
  <si>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</si>
  <si>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</si>
  <si>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</si>
  <si>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</si>
  <si>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</si>
  <si>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</si>
  <si>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</si>
  <si>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</si>
  <si>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</si>
  <si>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</si>
  <si>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</si>
  <si>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</si>
  <si>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</si>
  <si>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</si>
  <si>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</si>
  <si>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</si>
  <si>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</si>
  <si>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</si>
  <si>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</si>
  <si>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</si>
  <si>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</si>
  <si>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</si>
  <si>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</si>
  <si>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</si>
  <si>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</si>
  <si>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</si>
  <si>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</si>
  <si>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</si>
  <si>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</si>
  <si>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</si>
  <si>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</si>
  <si>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</si>
  <si>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</si>
  <si>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</si>
  <si>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</si>
  <si>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</si>
  <si>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</si>
  <si>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</si>
  <si>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</si>
  <si>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</si>
  <si>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</si>
  <si>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</si>
  <si>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</si>
  <si>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</si>
  <si>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</si>
  <si>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</si>
  <si>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</si>
  <si>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</si>
  <si>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</si>
  <si>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</si>
  <si>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</si>
  <si>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</si>
  <si>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</si>
  <si>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</si>
  <si>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</si>
  <si>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</si>
  <si>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</si>
  <si>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</si>
  <si>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</si>
  <si>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</si>
  <si>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</si>
  <si>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</si>
  <si>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</si>
  <si>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</si>
  <si>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</si>
  <si>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</si>
  <si>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</si>
  <si>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</si>
  <si>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</si>
  <si>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</si>
  <si>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</si>
  <si>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</si>
  <si>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</si>
  <si>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</si>
  <si>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</si>
  <si>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</si>
  <si>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</si>
  <si>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</si>
  <si>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</si>
  <si>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</si>
  <si>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</si>
  <si>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</si>
  <si>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</si>
  <si>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</si>
  <si>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</si>
  <si>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</si>
  <si>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</si>
  <si>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</si>
  <si>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</si>
  <si>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</si>
  <si>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</si>
  <si>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</si>
  <si>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</si>
  <si>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</si>
  <si>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</si>
  <si>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</si>
  <si>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</si>
  <si>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</si>
  <si>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</si>
  <si>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</si>
  <si>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</si>
  <si>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</si>
  <si>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</si>
  <si>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</si>
  <si>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</si>
  <si>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</si>
  <si>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</si>
  <si>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</si>
  <si>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</si>
  <si>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</si>
  <si>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</si>
  <si>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</si>
  <si>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</si>
  <si>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</si>
  <si>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</si>
  <si>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</si>
  <si>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</si>
  <si>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</si>
  <si>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</si>
  <si>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</si>
  <si>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</si>
  <si>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</si>
  <si>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</si>
  <si>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</si>
  <si>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</si>
  <si>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</si>
  <si>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</si>
  <si>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</si>
  <si>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</si>
  <si>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</si>
  <si>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</si>
  <si>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</si>
  <si>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</si>
  <si>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</si>
  <si>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</si>
  <si>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</si>
  <si>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</si>
  <si>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</si>
  <si>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</si>
  <si>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</si>
  <si>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</si>
  <si>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</si>
  <si>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</si>
  <si>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</si>
  <si>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</si>
  <si>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</si>
  <si>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</si>
  <si>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</si>
  <si>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</si>
  <si>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</si>
  <si>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</si>
  <si>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</si>
  <si>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</si>
  <si>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</si>
  <si>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</si>
  <si>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</si>
  <si>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</si>
  <si>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</si>
  <si>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</si>
  <si>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</si>
  <si>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</si>
  <si>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</si>
  <si>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</si>
  <si>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</si>
  <si>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</si>
  <si>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</si>
  <si>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</si>
  <si>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</si>
  <si>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</si>
  <si>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</si>
  <si>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</si>
  <si>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</si>
  <si>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</si>
  <si>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</si>
  <si>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</si>
  <si>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</si>
  <si>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</si>
  <si>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</si>
  <si>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</si>
  <si>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</si>
  <si>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</si>
  <si>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</si>
  <si>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</si>
  <si>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</si>
  <si>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</si>
  <si>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</si>
  <si>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</si>
  <si>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</si>
  <si>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</si>
  <si>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</si>
  <si>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</si>
  <si>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</si>
  <si>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</si>
  <si>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</si>
  <si>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</si>
  <si>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</si>
  <si>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</si>
  <si>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</si>
  <si>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</si>
  <si>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</si>
  <si>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</si>
  <si>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</si>
  <si>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</si>
  <si>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</si>
  <si>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</si>
  <si>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</si>
  <si>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</si>
  <si>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</si>
  <si>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</si>
  <si>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</si>
  <si>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</si>
  <si>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</si>
  <si>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</si>
  <si>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</si>
  <si>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</si>
  <si>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</si>
  <si>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</si>
  <si>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</si>
  <si>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</si>
  <si>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</si>
  <si>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</si>
  <si>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</si>
  <si>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</si>
  <si>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</si>
  <si>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</si>
  <si>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</si>
  <si>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</si>
  <si>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</si>
  <si>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</si>
  <si>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</si>
  <si>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</si>
  <si>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</si>
  <si>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</si>
  <si>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</si>
  <si>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</si>
  <si>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</si>
  <si>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</si>
  <si>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</si>
  <si>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</si>
  <si>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</si>
  <si>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</si>
  <si>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</si>
  <si>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</si>
  <si>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</si>
  <si>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</si>
  <si>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</si>
  <si>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</si>
  <si>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</si>
  <si>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</si>
  <si>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</si>
  <si>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</si>
  <si>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</si>
  <si>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</si>
  <si>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</si>
  <si>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</si>
  <si>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</si>
  <si>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</si>
  <si>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</si>
  <si>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</si>
  <si>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</si>
  <si>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</si>
  <si>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</si>
  <si>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</si>
  <si>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</si>
  <si>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</si>
  <si>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</si>
  <si>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</si>
  <si>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</si>
  <si>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</si>
  <si>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</si>
  <si>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</si>
  <si>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</si>
  <si>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</si>
  <si>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</si>
  <si>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</si>
  <si>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</si>
  <si>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</si>
  <si>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</si>
  <si>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</si>
  <si>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</si>
  <si>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</si>
  <si>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</si>
  <si>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</si>
  <si>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</si>
  <si>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</si>
  <si>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</si>
  <si>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</si>
  <si>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</si>
  <si>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</si>
  <si>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</si>
  <si>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</si>
  <si>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</si>
  <si>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</si>
  <si>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</si>
  <si>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</si>
  <si>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</si>
  <si>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</si>
  <si>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</si>
  <si>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</si>
  <si>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</si>
  <si>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</si>
  <si>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</si>
  <si>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</si>
  <si>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</si>
  <si>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</si>
  <si>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</si>
  <si>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</si>
  <si>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</si>
  <si>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</si>
  <si>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</si>
  <si>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</si>
  <si>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</si>
  <si>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</si>
  <si>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</si>
  <si>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</si>
  <si>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</si>
  <si>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</si>
  <si>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</si>
  <si>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</si>
  <si>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</si>
  <si>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</si>
  <si>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</si>
  <si>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</si>
  <si>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</si>
  <si>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</si>
  <si>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</si>
  <si>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</si>
  <si>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</si>
  <si>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</si>
  <si>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</si>
  <si>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</si>
  <si>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</si>
  <si>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</si>
  <si>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</si>
  <si>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</si>
  <si>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</si>
  <si>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</si>
  <si>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</si>
  <si>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</si>
  <si>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</si>
  <si>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</si>
  <si>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</si>
  <si>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</si>
  <si>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</si>
  <si>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</si>
  <si>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</si>
  <si>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</si>
  <si>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</si>
  <si>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</si>
  <si>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</si>
  <si>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</si>
  <si>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</si>
  <si>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</si>
  <si>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</si>
  <si>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</si>
  <si>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</si>
  <si>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</si>
  <si>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</si>
  <si>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</si>
  <si>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</si>
  <si>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</si>
  <si>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</si>
  <si>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</si>
  <si>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</si>
  <si>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</si>
  <si>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</si>
  <si>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</si>
  <si>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</si>
  <si>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</si>
  <si>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</si>
  <si>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</si>
  <si>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</si>
  <si>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</si>
  <si>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</si>
  <si>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</si>
  <si>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</si>
  <si>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</si>
  <si>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</si>
  <si>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</si>
  <si>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</si>
  <si>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</si>
  <si>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</si>
  <si>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</si>
  <si>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</si>
  <si>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</si>
  <si>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</si>
  <si>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</si>
  <si>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</si>
  <si>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</si>
  <si>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</si>
  <si>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</si>
  <si>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</si>
  <si>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</si>
  <si>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</si>
  <si>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</si>
  <si>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</si>
  <si>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</si>
  <si>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</si>
  <si>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</si>
  <si>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</si>
  <si>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</si>
  <si>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</si>
  <si>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</si>
  <si>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</si>
  <si>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</si>
  <si>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</si>
  <si>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</si>
  <si>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</si>
  <si>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</si>
  <si>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</si>
  <si>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</si>
  <si>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</si>
  <si>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</si>
  <si>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</si>
  <si>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</si>
  <si>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</si>
  <si>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</si>
  <si>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</si>
  <si>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</si>
  <si>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</si>
  <si>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</si>
  <si>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</si>
  <si>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</si>
  <si>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</si>
  <si>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</si>
  <si>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</si>
  <si>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</si>
  <si>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</si>
  <si>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</si>
  <si>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</si>
  <si>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</si>
  <si>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</si>
  <si>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</si>
  <si>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</si>
  <si>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</si>
  <si>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</si>
  <si>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</si>
  <si>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</si>
  <si>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</si>
  <si>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</si>
  <si>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</si>
  <si>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</si>
  <si>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</si>
  <si>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</si>
  <si>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</si>
  <si>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</si>
  <si>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</si>
  <si>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</si>
  <si>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</si>
  <si>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</si>
  <si>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</si>
  <si>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</si>
  <si>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</si>
  <si>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</si>
  <si>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</si>
  <si>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</si>
  <si>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</si>
  <si>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</si>
  <si>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</si>
  <si>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</si>
  <si>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</si>
  <si>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</si>
  <si>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</si>
  <si>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</si>
  <si>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</si>
  <si>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</si>
  <si>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</si>
  <si>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</si>
  <si>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</si>
  <si>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</si>
  <si>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</si>
  <si>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</si>
  <si>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</si>
  <si>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</si>
  <si>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</si>
  <si>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</si>
  <si>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</si>
  <si>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</si>
  <si>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</si>
  <si>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</si>
  <si>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</si>
  <si>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</si>
  <si>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</si>
  <si>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</si>
  <si>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</si>
  <si>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</si>
  <si>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</si>
  <si>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</si>
  <si>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</si>
  <si>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</si>
  <si>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</si>
  <si>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</si>
  <si>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</si>
  <si>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</si>
  <si>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</si>
  <si>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</si>
  <si>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</si>
  <si>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</si>
  <si>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</si>
  <si>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</si>
  <si>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</si>
  <si>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</si>
  <si>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</si>
  <si>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</si>
  <si>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</si>
  <si>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</si>
  <si>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</si>
  <si>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</si>
  <si>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</si>
  <si>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</si>
  <si>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</si>
  <si>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</si>
  <si>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</si>
  <si>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</si>
  <si>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</si>
  <si>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</si>
  <si>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</si>
  <si>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</si>
  <si>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</si>
  <si>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</si>
  <si>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</si>
  <si>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</si>
  <si>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</si>
  <si>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</si>
  <si>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</si>
  <si>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</si>
  <si>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</si>
  <si>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</si>
  <si>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</si>
  <si>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</si>
  <si>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</si>
  <si>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</si>
  <si>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</si>
  <si>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</si>
  <si>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</si>
  <si>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</si>
  <si>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</si>
  <si>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</si>
  <si>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</si>
  <si>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</si>
  <si>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</si>
  <si>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</si>
  <si>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</si>
  <si>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</si>
  <si>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</si>
  <si>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</si>
  <si>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</si>
  <si>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</si>
  <si>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</si>
  <si>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</si>
  <si>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</si>
  <si>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</si>
  <si>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</si>
  <si>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</si>
  <si>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</si>
  <si>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</si>
  <si>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</si>
  <si>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</si>
  <si>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</si>
  <si>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</si>
  <si>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</si>
  <si>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</si>
  <si>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</si>
  <si>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</si>
  <si>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</si>
  <si>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</si>
  <si>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</si>
  <si>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</si>
  <si>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</si>
  <si>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</si>
  <si>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</si>
  <si>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</si>
  <si>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</si>
  <si>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</si>
  <si>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</si>
  <si>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</si>
  <si>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</si>
  <si>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</si>
  <si>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</si>
  <si>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</si>
  <si>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</si>
  <si>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</si>
  <si>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</si>
  <si>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</si>
  <si>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</si>
  <si>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</si>
  <si>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</si>
  <si>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</si>
  <si>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</si>
  <si>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</si>
  <si>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</si>
  <si>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</si>
  <si>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</si>
  <si>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</si>
  <si>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</si>
  <si>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</si>
  <si>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</si>
  <si>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</si>
  <si>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</si>
  <si>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</si>
  <si>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</si>
  <si>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</si>
  <si>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</si>
  <si>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</si>
  <si>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</si>
  <si>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</si>
  <si>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</si>
  <si>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</si>
  <si>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</si>
  <si>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</si>
  <si>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</si>
  <si>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</si>
  <si>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</si>
  <si>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</si>
  <si>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</si>
  <si>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</si>
  <si>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</si>
  <si>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</si>
  <si>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</si>
  <si>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</si>
  <si>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</si>
  <si>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</si>
  <si>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</si>
  <si>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</si>
  <si>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</si>
  <si>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</si>
  <si>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</si>
  <si>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</si>
  <si>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</si>
  <si>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</si>
  <si>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</si>
  <si>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</si>
  <si>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</si>
  <si>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</si>
  <si>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</si>
  <si>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</si>
  <si>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</si>
  <si>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</si>
  <si>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</si>
  <si>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</si>
  <si>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</si>
  <si>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</si>
  <si>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</si>
  <si>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</si>
  <si>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</si>
  <si>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</si>
  <si>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</si>
  <si>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</si>
  <si>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</si>
  <si>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</si>
  <si>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</si>
  <si>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</si>
  <si>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</si>
  <si>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</si>
  <si>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</si>
  <si>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</si>
  <si>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</si>
  <si>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</si>
  <si>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</si>
  <si>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</si>
  <si>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</si>
  <si>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</si>
  <si>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</si>
  <si>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</si>
  <si>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</si>
  <si>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</si>
  <si>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</si>
  <si>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</si>
  <si>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</si>
  <si>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</si>
  <si>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</si>
  <si>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</si>
  <si>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</si>
  <si>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</si>
  <si>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</si>
  <si>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</si>
  <si>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</si>
  <si>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</si>
  <si>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</si>
  <si>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</si>
  <si>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</si>
  <si>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</si>
  <si>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</si>
  <si>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</si>
  <si>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</si>
  <si>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</si>
  <si>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</si>
  <si>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</si>
  <si>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</si>
  <si>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</si>
  <si>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</si>
  <si>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</si>
  <si>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</si>
  <si>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</si>
  <si>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</si>
  <si>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</si>
  <si>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</si>
  <si>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</si>
  <si>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</si>
  <si>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</si>
  <si>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</si>
  <si>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</si>
  <si>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</si>
  <si>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</si>
  <si>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</si>
  <si>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</si>
  <si>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</si>
  <si>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</si>
  <si>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</si>
  <si>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</si>
  <si>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</si>
  <si>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</si>
  <si>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</si>
  <si>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</si>
  <si>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</si>
  <si>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</si>
  <si>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</si>
  <si>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</si>
  <si>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</si>
  <si>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</si>
  <si>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</si>
  <si>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</si>
  <si>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</si>
  <si>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</si>
  <si>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</si>
  <si>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</si>
  <si>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</si>
  <si>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</si>
  <si>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</si>
  <si>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</si>
  <si>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</si>
  <si>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</si>
  <si>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</si>
  <si>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</si>
  <si>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</si>
  <si>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</si>
  <si>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</si>
  <si>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</si>
  <si>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</si>
  <si>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</si>
  <si>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</si>
  <si>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</si>
  <si>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</si>
  <si>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</si>
  <si>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</si>
  <si>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</si>
  <si>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</si>
  <si>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</si>
  <si>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</si>
  <si>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</si>
  <si>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</si>
  <si>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</si>
  <si>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</si>
  <si>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</si>
  <si>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</si>
  <si>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</si>
  <si>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</si>
  <si>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</si>
  <si>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</si>
  <si>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</si>
  <si>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</si>
  <si>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</si>
  <si>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</si>
  <si>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</si>
  <si>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</si>
  <si>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</si>
  <si>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</si>
  <si>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</si>
  <si>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</si>
  <si>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</si>
  <si>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</si>
  <si>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</si>
  <si>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</si>
  <si>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</si>
  <si>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</si>
  <si>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</si>
  <si>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</si>
  <si>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</si>
  <si>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</si>
  <si>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</si>
  <si>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</si>
  <si>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</si>
  <si>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</si>
  <si>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</si>
  <si>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</si>
  <si>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</si>
  <si>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</si>
  <si>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</si>
  <si>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</si>
  <si>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</si>
  <si>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</si>
  <si>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</si>
  <si>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</si>
  <si>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</si>
  <si>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</si>
  <si>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</si>
  <si>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</si>
  <si>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</si>
  <si>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</si>
  <si>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</si>
  <si>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</si>
  <si>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</si>
  <si>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</si>
  <si>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</si>
  <si>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</si>
  <si>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</si>
  <si>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</si>
  <si>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</si>
  <si>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</si>
  <si>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</si>
  <si>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</si>
  <si>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</si>
  <si>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</si>
  <si>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</si>
  <si>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</si>
  <si>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</si>
  <si>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</si>
  <si>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</si>
  <si>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</si>
  <si>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</si>
  <si>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</si>
  <si>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</si>
  <si>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</si>
  <si>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</si>
  <si>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</si>
  <si>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</si>
  <si>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</si>
  <si>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</si>
  <si>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</si>
  <si>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</si>
  <si>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</si>
  <si>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</si>
  <si>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</si>
  <si>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</si>
  <si>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</si>
  <si>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</si>
  <si>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</si>
  <si>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</si>
  <si>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</si>
  <si>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</si>
  <si>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</si>
  <si>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</si>
  <si>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</si>
  <si>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</si>
  <si>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</si>
  <si>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</si>
  <si>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</si>
  <si>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</si>
  <si>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</si>
  <si>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</si>
  <si>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</si>
  <si>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</si>
  <si>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</si>
  <si>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</si>
  <si>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</si>
  <si>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</si>
  <si>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</si>
  <si>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</si>
  <si>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</si>
  <si>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</si>
  <si>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</si>
  <si>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</si>
  <si>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</si>
  <si>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</si>
  <si>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</si>
  <si>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</si>
  <si>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</si>
  <si>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</si>
  <si>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</si>
  <si>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</si>
  <si>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</si>
  <si>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</si>
  <si>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</si>
  <si>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</si>
  <si>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</si>
  <si>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</si>
  <si>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</si>
  <si>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</si>
  <si>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</si>
  <si>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</si>
  <si>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</si>
  <si>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</si>
  <si>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</si>
  <si>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</si>
  <si>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</si>
  <si>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</si>
  <si>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</si>
  <si>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</si>
  <si>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</si>
  <si>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</si>
  <si>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</si>
  <si>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</si>
  <si>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</si>
  <si>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</si>
  <si>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</si>
  <si>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</si>
  <si>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</si>
  <si>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</si>
  <si>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</si>
  <si>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</si>
  <si>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</si>
  <si>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</si>
  <si>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</si>
  <si>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</si>
  <si>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</si>
  <si>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</si>
  <si>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</si>
  <si>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</si>
  <si>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</si>
  <si>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</si>
  <si>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</si>
  <si>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</si>
  <si>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</si>
  <si>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</si>
  <si>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</si>
  <si>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</si>
  <si>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</si>
  <si>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</si>
  <si>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</si>
  <si>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</si>
  <si>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</si>
  <si>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</si>
  <si>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</si>
  <si>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</si>
  <si>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</si>
  <si>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</si>
  <si>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</si>
  <si>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</si>
  <si>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</si>
  <si>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</si>
  <si>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</si>
  <si>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</si>
  <si>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</si>
  <si>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</si>
  <si>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</si>
  <si>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</si>
  <si>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</si>
  <si>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</si>
  <si>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</si>
  <si>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</si>
  <si>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</si>
  <si>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</si>
  <si>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</si>
  <si>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</si>
  <si>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</si>
  <si>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</si>
  <si>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</si>
  <si>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</si>
  <si>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</si>
  <si>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</si>
  <si>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</si>
  <si>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</si>
  <si>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</si>
  <si>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</si>
  <si>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</si>
  <si>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</si>
  <si>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</si>
  <si>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</si>
  <si>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</si>
  <si>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</si>
  <si>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</si>
  <si>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</si>
  <si>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</si>
  <si>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</si>
  <si>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</si>
  <si>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</si>
  <si>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</si>
  <si>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</si>
  <si>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</si>
  <si>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</si>
  <si>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</si>
  <si>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</si>
  <si>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trucks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</si>
  <si>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</si>
  <si>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</si>
  <si>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</si>
  <si>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</si>
  <si>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</si>
  <si>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</si>
  <si>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</si>
  <si>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</si>
  <si>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shorts</t>
  </si>
  <si>
    <t>fiction</t>
  </si>
  <si>
    <t>books</t>
  </si>
  <si>
    <t>podcasts</t>
  </si>
  <si>
    <t>metal</t>
  </si>
  <si>
    <t>jazz</t>
  </si>
  <si>
    <t>translations</t>
  </si>
  <si>
    <t>television</t>
  </si>
  <si>
    <t>audio</t>
  </si>
  <si>
    <t>Row Labels</t>
  </si>
  <si>
    <t>Grand Total</t>
  </si>
  <si>
    <t>Count of outcome</t>
  </si>
  <si>
    <t>Column Labels</t>
  </si>
  <si>
    <t>(All)</t>
  </si>
  <si>
    <t>(blank)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</si>
  <si>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</si>
  <si>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</si>
  <si>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</si>
  <si>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</si>
  <si>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</si>
  <si>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</si>
  <si>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</si>
  <si>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</si>
  <si>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</si>
  <si>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</si>
  <si>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</si>
  <si>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</si>
  <si>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</si>
  <si>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</si>
  <si>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</si>
  <si>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</si>
  <si>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</si>
  <si>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</si>
  <si>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</si>
  <si>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</si>
  <si>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</si>
  <si>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</si>
  <si>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</si>
  <si>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</si>
  <si>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</si>
  <si>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</si>
  <si>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</si>
  <si>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</si>
  <si>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</si>
  <si>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</si>
  <si>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</si>
  <si>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</si>
  <si>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</si>
  <si>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</si>
  <si>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</si>
  <si>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Number Canceled</t>
  </si>
  <si>
    <t>For successful campaigns</t>
  </si>
  <si>
    <t>Mean</t>
  </si>
  <si>
    <t>Median</t>
  </si>
  <si>
    <t>Minimum</t>
  </si>
  <si>
    <t>Maximum</t>
  </si>
  <si>
    <t>Variance</t>
  </si>
  <si>
    <t>Standard Deviation</t>
  </si>
  <si>
    <t>Values</t>
  </si>
  <si>
    <t>For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</si>
</sst>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9" fontId="0" fillId="0" borderId="0" xfId="42" applyFont="1"/>
    <xf numFmtId="0" fontId="16" fillId="33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[$-409]d\-mmm\-yyyy;@"/>
    </dxf>
    <dxf>
      <numFmt numFmtId="164" formatCode="[$-409]d\-mmm\-yy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[CrowdfundingBook_Rahman.xlsx]Pivot table 1!PivotTable2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1'!$A$6:$A$26</c:f>
              <c:strCache>
                <c:ptCount val="20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</c:strCache>
            </c:strRef>
          </c:cat>
          <c:val>
            <c:numRef>
              <c:f>'Pivot table 1'!$B$6:$B$26</c:f>
              <c:numCache>
                <c:formatCode>General</c:formatCode>
                <c:ptCount val="20"/>
                <c:pt idx="0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23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  <c:pt idx="17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0B8-82C0-2AD70CE8720D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1'!$A$6:$A$26</c:f>
              <c:strCache>
                <c:ptCount val="20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</c:strCache>
            </c:strRef>
          </c:cat>
          <c:val>
            <c:numRef>
              <c:f>'Pivot table 1'!$C$6:$C$26</c:f>
              <c:numCache>
                <c:formatCode>General</c:formatCode>
                <c:ptCount val="20"/>
                <c:pt idx="0">
                  <c:v>10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132</c:v>
                </c:pt>
                <c:pt idx="12">
                  <c:v>4</c:v>
                </c:pt>
                <c:pt idx="13">
                  <c:v>49</c:v>
                </c:pt>
                <c:pt idx="14">
                  <c:v>5</c:v>
                </c:pt>
                <c:pt idx="15">
                  <c:v>3</c:v>
                </c:pt>
                <c:pt idx="16">
                  <c:v>7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40B8-82C0-2AD70CE8720D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1'!$A$6:$A$26</c:f>
              <c:strCache>
                <c:ptCount val="20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</c:strCache>
            </c:strRef>
          </c:cat>
          <c:val>
            <c:numRef>
              <c:f>'Pivot table 1'!$D$6:$D$26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10">
                  <c:v>1</c:v>
                </c:pt>
                <c:pt idx="11">
                  <c:v>2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3-40B8-82C0-2AD70CE8720D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1'!$A$6:$A$26</c:f>
              <c:strCache>
                <c:ptCount val="20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</c:strCache>
            </c:strRef>
          </c:cat>
          <c:val>
            <c:numRef>
              <c:f>'Pivot table 1'!$E$6:$E$26</c:f>
              <c:numCache>
                <c:formatCode>General</c:formatCode>
                <c:ptCount val="20"/>
                <c:pt idx="0">
                  <c:v>21</c:v>
                </c:pt>
                <c:pt idx="1">
                  <c:v>4</c:v>
                </c:pt>
                <c:pt idx="2">
                  <c:v>26</c:v>
                </c:pt>
                <c:pt idx="3">
                  <c:v>34</c:v>
                </c:pt>
                <c:pt idx="4">
                  <c:v>22</c:v>
                </c:pt>
                <c:pt idx="5">
                  <c:v>14</c:v>
                </c:pt>
                <c:pt idx="6">
                  <c:v>21</c:v>
                </c:pt>
                <c:pt idx="7">
                  <c:v>10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187</c:v>
                </c:pt>
                <c:pt idx="12">
                  <c:v>4</c:v>
                </c:pt>
                <c:pt idx="13">
                  <c:v>72</c:v>
                </c:pt>
                <c:pt idx="14">
                  <c:v>9</c:v>
                </c:pt>
                <c:pt idx="15">
                  <c:v>11</c:v>
                </c:pt>
                <c:pt idx="16">
                  <c:v>14</c:v>
                </c:pt>
                <c:pt idx="17">
                  <c:v>22</c:v>
                </c:pt>
                <c:pt idx="18">
                  <c:v>28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3-40B8-82C0-2AD70CE8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007912"/>
        <c:axId val="804010536"/>
      </c:barChart>
      <c:catAx>
        <c:axId val="8040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0536"/>
        <c:crosses val="autoZero"/>
        <c:auto val="1"/>
        <c:lblAlgn val="ctr"/>
        <c:lblOffset val="100"/>
        <c:noMultiLvlLbl val="0"/>
      </c:catAx>
      <c:valAx>
        <c:axId val="8040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[CrowdfundingBook_Rahman.xlsx]Pivot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  <c:pt idx="20">
                  <c:v>(blank)</c:v>
                </c:pt>
              </c:strCache>
            </c:strRef>
          </c:cat>
          <c:val>
            <c:numRef>
              <c:f>'Pivot table 2'!$B$6:$B$27</c:f>
              <c:numCache>
                <c:formatCode>General</c:formatCode>
                <c:ptCount val="21"/>
                <c:pt idx="0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23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  <c:pt idx="17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C-4257-8EAA-FF36F8686A10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  <c:pt idx="20">
                  <c:v>(blank)</c:v>
                </c:pt>
              </c:strCache>
            </c:strRef>
          </c:cat>
          <c:val>
            <c:numRef>
              <c:f>'Pivot table 2'!$C$6:$C$27</c:f>
              <c:numCache>
                <c:formatCode>General</c:formatCode>
                <c:ptCount val="21"/>
                <c:pt idx="0">
                  <c:v>10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132</c:v>
                </c:pt>
                <c:pt idx="12">
                  <c:v>4</c:v>
                </c:pt>
                <c:pt idx="13">
                  <c:v>49</c:v>
                </c:pt>
                <c:pt idx="14">
                  <c:v>5</c:v>
                </c:pt>
                <c:pt idx="15">
                  <c:v>3</c:v>
                </c:pt>
                <c:pt idx="16">
                  <c:v>7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C-4257-8EAA-FF36F8686A10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  <c:pt idx="20">
                  <c:v>(blank)</c:v>
                </c:pt>
              </c:strCache>
            </c:strRef>
          </c:cat>
          <c:val>
            <c:numRef>
              <c:f>'Pivot table 2'!$D$6:$D$27</c:f>
              <c:numCache>
                <c:formatCode>General</c:formatCode>
                <c:ptCount val="21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10">
                  <c:v>1</c:v>
                </c:pt>
                <c:pt idx="11">
                  <c:v>2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C-4257-8EAA-FF36F8686A10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  <c:pt idx="20">
                  <c:v>(blank)</c:v>
                </c:pt>
              </c:strCache>
            </c:strRef>
          </c:cat>
          <c:val>
            <c:numRef>
              <c:f>'Pivot table 2'!$E$6:$E$27</c:f>
              <c:numCache>
                <c:formatCode>General</c:formatCode>
                <c:ptCount val="21"/>
                <c:pt idx="0">
                  <c:v>21</c:v>
                </c:pt>
                <c:pt idx="1">
                  <c:v>4</c:v>
                </c:pt>
                <c:pt idx="2">
                  <c:v>26</c:v>
                </c:pt>
                <c:pt idx="3">
                  <c:v>34</c:v>
                </c:pt>
                <c:pt idx="4">
                  <c:v>22</c:v>
                </c:pt>
                <c:pt idx="5">
                  <c:v>14</c:v>
                </c:pt>
                <c:pt idx="6">
                  <c:v>21</c:v>
                </c:pt>
                <c:pt idx="7">
                  <c:v>10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187</c:v>
                </c:pt>
                <c:pt idx="12">
                  <c:v>4</c:v>
                </c:pt>
                <c:pt idx="13">
                  <c:v>72</c:v>
                </c:pt>
                <c:pt idx="14">
                  <c:v>9</c:v>
                </c:pt>
                <c:pt idx="15">
                  <c:v>11</c:v>
                </c:pt>
                <c:pt idx="16">
                  <c:v>14</c:v>
                </c:pt>
                <c:pt idx="17">
                  <c:v>22</c:v>
                </c:pt>
                <c:pt idx="18">
                  <c:v>28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C-4257-8EAA-FF36F8686A10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fiction</c:v>
                </c:pt>
                <c:pt idx="6">
                  <c:v>games</c:v>
                </c:pt>
                <c:pt idx="7">
                  <c:v>jazz</c:v>
                </c:pt>
                <c:pt idx="8">
                  <c:v>metal</c:v>
                </c:pt>
                <c:pt idx="9">
                  <c:v>music</c:v>
                </c:pt>
                <c:pt idx="10">
                  <c:v>nonfiction</c:v>
                </c:pt>
                <c:pt idx="11">
                  <c:v>plays</c:v>
                </c:pt>
                <c:pt idx="12">
                  <c:v>podcasts</c:v>
                </c:pt>
                <c:pt idx="13">
                  <c:v>rock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  <c:pt idx="17">
                  <c:v>trucks</c:v>
                </c:pt>
                <c:pt idx="18">
                  <c:v>wearables</c:v>
                </c:pt>
                <c:pt idx="19">
                  <c:v>web</c:v>
                </c:pt>
                <c:pt idx="20">
                  <c:v>(blank)</c:v>
                </c:pt>
              </c:strCache>
            </c:strRef>
          </c:cat>
          <c:val>
            <c:numRef>
              <c:f>'Pivot table 2'!$F$6:$F$27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4-036C-4257-8EAA-FF36F868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28888"/>
        <c:axId val="507327248"/>
      </c:barChart>
      <c:catAx>
        <c:axId val="5073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27248"/>
        <c:crosses val="autoZero"/>
        <c:auto val="1"/>
        <c:lblAlgn val="ctr"/>
        <c:lblOffset val="100"/>
        <c:noMultiLvlLbl val="0"/>
      </c:catAx>
      <c:valAx>
        <c:axId val="507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[CrowdfundingBook_Rahman.xlsx]Pivot Table 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9-4093-9AD7-FBCB6E3B450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9-4093-9AD7-FBCB6E3B450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9-4093-9AD7-FBCB6E3B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36000"/>
        <c:axId val="312702864"/>
      </c:lineChart>
      <c:catAx>
        <c:axId val="6146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2864"/>
        <c:crosses val="autoZero"/>
        <c:auto val="1"/>
        <c:lblAlgn val="ctr"/>
        <c:lblOffset val="100"/>
        <c:noMultiLvlLbl val="0"/>
      </c:catAx>
      <c:valAx>
        <c:axId val="3127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C-4B9F-A6BE-BCAA72E5F72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C-4B9F-A6BE-BCAA72E5F72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C-4B9F-A6BE-BCAA72E5F7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3689960"/>
        <c:axId val="633661096"/>
      </c:lineChart>
      <c:catAx>
        <c:axId val="63368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61096"/>
        <c:crosses val="autoZero"/>
        <c:auto val="1"/>
        <c:lblAlgn val="ctr"/>
        <c:lblOffset val="100"/>
        <c:noMultiLvlLbl val="0"/>
      </c:catAx>
      <c:valAx>
        <c:axId val="6336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8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0</xdr:rowOff>
    </xdr:from>
    <xdr:to>
      <xdr:col>15</xdr:col>
      <xdr:colOff>619125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F6F3C-DC3C-FDBD-547C-B77355DF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3</xdr:row>
      <xdr:rowOff>28575</xdr:rowOff>
    </xdr:from>
    <xdr:to>
      <xdr:col>16</xdr:col>
      <xdr:colOff>647700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2383B-FEF8-C15A-6BBE-65128CF8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2</xdr:row>
      <xdr:rowOff>171449</xdr:rowOff>
    </xdr:from>
    <xdr:to>
      <xdr:col>12</xdr:col>
      <xdr:colOff>419099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1D329-B638-ABA6-5D40-0A0D0699A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11430</xdr:rowOff>
    </xdr:from>
    <xdr:to>
      <xdr:col>8</xdr:col>
      <xdr:colOff>15240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7003C-AF9B-E0C8-C90D-6028F51B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30480</xdr:rowOff>
    </xdr:from>
    <xdr:to>
      <xdr:col>9</xdr:col>
      <xdr:colOff>30480</xdr:colOff>
      <xdr:row>26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33F2A9-F063-3586-98BC-03DC99C72A9D}"/>
            </a:ext>
          </a:extLst>
        </xdr:cNvPr>
        <xdr:cNvSpPr txBox="1"/>
      </xdr:nvSpPr>
      <xdr:spPr>
        <a:xfrm>
          <a:off x="4686300" y="3794760"/>
          <a:ext cx="355092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The mean amount better describes the data set as the median amount for both successful and failed campaigns have a smaller difference. </a:t>
          </a:r>
        </a:p>
        <a:p>
          <a:r>
            <a:rPr lang="en-US" sz="1100"/>
            <a:t>- There is more variability with successful</a:t>
          </a:r>
          <a:r>
            <a:rPr lang="en-US" sz="1100" baseline="0"/>
            <a:t> campaigns. This is because the variance and standard deviation numbers for successful campaign are greater than that for failed campaigns.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n, Shahad {PEP}" refreshedDate="44986.759489930555" createdVersion="8" refreshedVersion="8" minRefreshableVersion="3" recordCount="1000" xr:uid="{55645DAD-908D-43C9-806F-602BF8748D3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 count="20">
        <s v="trucks"/>
        <s v="rock"/>
        <s v="web"/>
        <s v="plays"/>
        <s v="documentary"/>
        <s v="music"/>
        <s v="drama"/>
        <s v="wearables"/>
        <s v="nonfiction"/>
        <s v="animation"/>
        <s v="games"/>
        <s v="shorts"/>
        <s v="fiction"/>
        <s v="books"/>
        <s v="podcasts"/>
        <s v="metal"/>
        <s v="jazz"/>
        <s v="translations"/>
        <s v="televis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n, Shahad {PEP}" refreshedDate="44987.753690625002" createdVersion="8" refreshedVersion="8" minRefreshableVersion="3" recordCount="1001" xr:uid="{E8E53CB1-4C2B-4C07-BDCC-FB9A65BFD70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1">
        <s v="trucks"/>
        <s v="rock"/>
        <s v="web"/>
        <s v="plays"/>
        <s v="documentary"/>
        <s v="music"/>
        <s v="drama"/>
        <s v="wearables"/>
        <s v="nonfiction"/>
        <s v="animation"/>
        <s v="games"/>
        <s v="shorts"/>
        <s v="fiction"/>
        <s v="books"/>
        <s v="podcasts"/>
        <s v="metal"/>
        <s v="jazz"/>
        <s v="translations"/>
        <s v="televis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man, Shahad {PEP}" refreshedDate="44988.771060069441" backgroundQuery="1" createdVersion="8" refreshedVersion="8" minRefreshableVersion="3" recordCount="0" supportSubquery="1" supportAdvancedDrill="1" xr:uid="{B4DDC1FD-AF7C-496D-8965-EEF59356D260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s v="food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s v="music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s v="theater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s v="theater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s v="theater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s v="music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s v="theater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s v="music"/>
    <x v="1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s v="music"/>
    <x v="1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s v="technology"/>
    <x v="7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s v="publishing"/>
    <x v="8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s v="film &amp; video"/>
    <x v="9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s v="theater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s v="theater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s v="theater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s v="technology"/>
    <x v="7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s v="games"/>
    <x v="1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s v="theater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s v="music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s v="theater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s v="film &amp; video"/>
    <x v="11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s v="film &amp; video"/>
    <x v="9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s v="games"/>
    <x v="10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s v="theater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s v="publishing"/>
    <x v="12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s v="photography"/>
    <x v="13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s v="theater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s v="technology"/>
    <x v="7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s v="music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s v="food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s v="publishing"/>
    <x v="14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s v="publishing"/>
    <x v="12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s v="theater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s v="music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s v="theater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s v="theater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s v="music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s v="music"/>
    <x v="15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s v="technology"/>
    <x v="7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s v="theater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s v="technology"/>
    <x v="7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s v="music"/>
    <x v="16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s v="technology"/>
    <x v="7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s v="games"/>
    <x v="10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s v="theater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s v="theater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s v="theater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s v="theater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s v="technology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s v="theater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s v="technology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s v="theater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s v="theater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s v="technology"/>
    <x v="7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s v="theater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s v="theater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s v="theater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s v="film &amp; video"/>
    <x v="9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s v="music"/>
    <x v="16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s v="music"/>
    <x v="15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s v="photography"/>
    <x v="13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s v="theater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s v="film &amp; video"/>
    <x v="9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s v="publishing"/>
    <x v="17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s v="games"/>
    <x v="1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s v="music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s v="games"/>
    <x v="1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s v="technology"/>
    <x v="7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s v="music"/>
    <x v="1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s v="theater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s v="music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s v="publishing"/>
    <x v="17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s v="theater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s v="theater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s v="publishing"/>
    <x v="17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s v="games"/>
    <x v="10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s v="theater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s v="technology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s v="theater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s v="food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s v="games"/>
    <x v="1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s v="theater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s v="theater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s v="music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s v="technology"/>
    <x v="7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s v="music"/>
    <x v="1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s v="theater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s v="film &amp; video"/>
    <x v="18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s v="food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s v="publishing"/>
    <x v="14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s v="technology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s v="food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s v="technology"/>
    <x v="7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s v="publishing"/>
    <x v="12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s v="theater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s v="film &amp; video"/>
    <x v="18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s v="photography"/>
    <x v="13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s v="games"/>
    <x v="1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s v="games"/>
    <x v="10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s v="publishing"/>
    <x v="12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s v="theater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s v="photography"/>
    <x v="13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s v="theater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s v="theater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s v="music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s v="food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s v="technology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s v="theater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s v="music"/>
    <x v="5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s v="theater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s v="publishing"/>
    <x v="8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s v="games"/>
    <x v="1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s v="technology"/>
    <x v="7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s v="technology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s v="technology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s v="music"/>
    <x v="1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s v="theater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s v="technology"/>
    <x v="7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s v="theater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s v="theater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s v="technology"/>
    <x v="7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s v="music"/>
    <x v="1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s v="music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s v="music"/>
    <x v="1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s v="theater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s v="music"/>
    <x v="1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s v="theater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s v="music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s v="photography"/>
    <x v="13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s v="music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s v="theater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s v="technology"/>
    <x v="7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s v="music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s v="photography"/>
    <x v="13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s v="theater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s v="technology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s v="photography"/>
    <x v="13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s v="theater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s v="music"/>
    <x v="1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s v="film &amp; video"/>
    <x v="11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s v="music"/>
    <x v="1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s v="publishing"/>
    <x v="17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s v="theater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s v="technology"/>
    <x v="7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s v="theater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s v="theater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s v="food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s v="theater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s v="technology"/>
    <x v="7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s v="music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s v="theater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s v="film &amp; video"/>
    <x v="18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s v="theater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s v="film &amp; video"/>
    <x v="11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s v="theater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s v="theater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s v="theater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s v="music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s v="music"/>
    <x v="1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s v="music"/>
    <x v="15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s v="music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s v="technology"/>
    <x v="7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s v="music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s v="technology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s v="theater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s v="music"/>
    <x v="16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s v="theater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s v="publishing"/>
    <x v="12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s v="music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s v="film &amp; video"/>
    <x v="1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s v="theater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s v="theater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s v="music"/>
    <x v="1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s v="music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s v="theater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s v="film &amp; video"/>
    <x v="1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s v="film &amp; video"/>
    <x v="11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s v="film &amp; video"/>
    <x v="9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s v="theater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s v="food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s v="photography"/>
    <x v="13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s v="theater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s v="film &amp; video"/>
    <x v="1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s v="music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s v="photography"/>
    <x v="13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s v="games"/>
    <x v="1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s v="film &amp; video"/>
    <x v="9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s v="games"/>
    <x v="1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s v="games"/>
    <x v="1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s v="theater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s v="theater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s v="film &amp; video"/>
    <x v="9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s v="games"/>
    <x v="1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s v="film &amp; video"/>
    <x v="9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s v="music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s v="film &amp; video"/>
    <x v="9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s v="theater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s v="technology"/>
    <x v="7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s v="theater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s v="publishing"/>
    <x v="8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s v="music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s v="theater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s v="theater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s v="theater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s v="publishing"/>
    <x v="12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s v="games"/>
    <x v="1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s v="publishing"/>
    <x v="17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s v="music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s v="theater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s v="publishing"/>
    <x v="8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s v="music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s v="music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s v="theater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s v="theater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s v="photography"/>
    <x v="13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s v="music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s v="music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s v="music"/>
    <x v="1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s v="photography"/>
    <x v="13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s v="theater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s v="theater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s v="music"/>
    <x v="16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s v="theater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s v="film &amp; video"/>
    <x v="18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s v="games"/>
    <x v="1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s v="photography"/>
    <x v="13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s v="theater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s v="theater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s v="publishing"/>
    <x v="17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s v="games"/>
    <x v="1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s v="technology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s v="theater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s v="film &amp; video"/>
    <x v="9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s v="theater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s v="film &amp; video"/>
    <x v="18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s v="music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s v="technology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s v="theater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s v="theater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s v="music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s v="music"/>
    <x v="15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s v="theater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s v="technology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s v="food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s v="theater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s v="theater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s v="theater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s v="theater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s v="music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s v="food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s v="publishing"/>
    <x v="8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s v="theater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s v="music"/>
    <x v="1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s v="theater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s v="publishing"/>
    <x v="12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s v="theater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s v="music"/>
    <x v="1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s v="games"/>
    <x v="10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s v="theater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s v="theater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s v="music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s v="theater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s v="food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s v="theater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s v="music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s v="technology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s v="publishing"/>
    <x v="12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s v="film &amp; video"/>
    <x v="11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s v="theater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s v="theater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s v="film &amp; video"/>
    <x v="9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s v="theater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s v="music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s v="games"/>
    <x v="1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s v="film &amp; video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s v="technology"/>
    <x v="7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s v="theater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s v="music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s v="music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s v="music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s v="theater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s v="theater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s v="photography"/>
    <x v="13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s v="music"/>
    <x v="1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s v="theater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s v="theater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s v="games"/>
    <x v="1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s v="music"/>
    <x v="1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s v="technology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s v="food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s v="theater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s v="music"/>
    <x v="16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s v="music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s v="theater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s v="theater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s v="technology"/>
    <x v="7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s v="theater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s v="games"/>
    <x v="10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s v="photography"/>
    <x v="13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s v="film &amp; video"/>
    <x v="9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s v="theater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s v="theater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s v="music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s v="music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s v="music"/>
    <x v="1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s v="theater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s v="film &amp; video"/>
    <x v="18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s v="theater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s v="theater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s v="music"/>
    <x v="1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s v="music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s v="theater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s v="theater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s v="theater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s v="photography"/>
    <x v="13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s v="food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s v="publishing"/>
    <x v="8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s v="theater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s v="technology"/>
    <x v="7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s v="music"/>
    <x v="1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s v="theater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s v="photography"/>
    <x v="13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s v="publishing"/>
    <x v="8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s v="technology"/>
    <x v="7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s v="music"/>
    <x v="16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s v="theater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s v="music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s v="film &amp; video"/>
    <x v="9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s v="music"/>
    <x v="1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s v="photography"/>
    <x v="13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s v="theater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s v="film &amp; video"/>
    <x v="11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s v="theater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s v="theater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s v="theater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s v="theater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s v="music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s v="games"/>
    <x v="1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s v="theater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s v="publishing"/>
    <x v="12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s v="film &amp; video"/>
    <x v="9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s v="food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s v="theater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s v="theater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s v="theater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s v="technology"/>
    <x v="7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s v="theater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s v="food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s v="music"/>
    <x v="1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s v="photography"/>
    <x v="13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s v="theater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s v="theater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s v="film &amp; video"/>
    <x v="9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s v="photography"/>
    <x v="13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s v="theater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s v="theater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s v="theater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s v="theater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s v="music"/>
    <x v="16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s v="film &amp; video"/>
    <x v="9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s v="theater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s v="film &amp; video"/>
    <x v="1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s v="film &amp; video"/>
    <x v="18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s v="technology"/>
    <x v="7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s v="theater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s v="theater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s v="music"/>
    <x v="1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s v="theater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s v="technology"/>
    <x v="7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s v="film &amp; video"/>
    <x v="18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s v="games"/>
    <x v="10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s v="games"/>
    <x v="1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s v="film &amp; video"/>
    <x v="9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s v="music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s v="film &amp; video"/>
    <x v="1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s v="music"/>
    <x v="1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s v="theater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s v="theater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s v="theater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s v="film &amp; video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s v="games"/>
    <x v="1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s v="film &amp; video"/>
    <x v="9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s v="theater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s v="publishing"/>
    <x v="17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s v="technology"/>
    <x v="7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s v="technology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s v="theater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s v="technology"/>
    <x v="7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s v="music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s v="music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s v="film &amp; video"/>
    <x v="18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s v="publishing"/>
    <x v="17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s v="publishing"/>
    <x v="12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s v="film &amp; video"/>
    <x v="1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s v="technology"/>
    <x v="7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s v="food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s v="photography"/>
    <x v="13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s v="publishing"/>
    <x v="12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s v="theater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s v="food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s v="publishing"/>
    <x v="17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s v="theater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s v="theater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s v="technology"/>
    <x v="7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s v="journalism"/>
    <x v="19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s v="food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s v="film &amp; video"/>
    <x v="11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s v="photography"/>
    <x v="13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s v="technology"/>
    <x v="7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s v="theater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s v="film &amp; video"/>
    <x v="9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s v="technology"/>
    <x v="7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s v="technology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s v="theater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s v="games"/>
    <x v="1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s v="music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s v="publishing"/>
    <x v="14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s v="technology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s v="theater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s v="theater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s v="theater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s v="games"/>
    <x v="1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s v="film &amp; video"/>
    <x v="18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s v="music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s v="theater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s v="publishing"/>
    <x v="8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s v="food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s v="film &amp; video"/>
    <x v="9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s v="music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s v="theater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s v="film &amp; video"/>
    <x v="11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s v="film &amp; video"/>
    <x v="11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s v="theater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s v="technology"/>
    <x v="7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s v="theater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s v="film &amp; video"/>
    <x v="9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s v="music"/>
    <x v="1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s v="games"/>
    <x v="1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s v="publishing"/>
    <x v="12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s v="games"/>
    <x v="1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s v="music"/>
    <x v="1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s v="theater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s v="publishing"/>
    <x v="12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s v="games"/>
    <x v="1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s v="food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s v="photography"/>
    <x v="13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s v="games"/>
    <x v="1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s v="music"/>
    <x v="1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s v="games"/>
    <x v="10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s v="music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s v="theater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s v="film &amp; video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s v="technology"/>
    <x v="7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s v="music"/>
    <x v="1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s v="music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s v="music"/>
    <x v="1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s v="music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s v="publishing"/>
    <x v="17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s v="film &amp; video"/>
    <x v="1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s v="theater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s v="film &amp; video"/>
    <x v="9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s v="theater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s v="music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s v="theater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s v="theater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s v="music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s v="music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s v="film &amp; video"/>
    <x v="9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s v="music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s v="film &amp; video"/>
    <x v="11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s v="music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s v="journalism"/>
    <x v="19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s v="food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s v="theater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s v="theater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s v="music"/>
    <x v="16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s v="film &amp; video"/>
    <x v="1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s v="music"/>
    <x v="16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s v="theater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s v="technology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s v="games"/>
    <x v="1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s v="technology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s v="publishing"/>
    <x v="17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s v="music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s v="food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s v="theater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s v="publishing"/>
    <x v="14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s v="games"/>
    <x v="1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s v="theater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s v="film &amp; video"/>
    <x v="9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s v="theater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s v="theater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s v="music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s v="food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s v="technology"/>
    <x v="7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s v="publishing"/>
    <x v="8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s v="music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s v="food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s v="music"/>
    <x v="16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s v="film &amp; video"/>
    <x v="1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s v="theater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s v="theater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s v="theater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s v="theater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s v="theater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s v="music"/>
    <x v="1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s v="theater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s v="publishing"/>
    <x v="8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s v="theater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s v="photography"/>
    <x v="13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s v="theater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s v="music"/>
    <x v="1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s v="theater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s v="photography"/>
    <x v="13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s v="food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s v="music"/>
    <x v="1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s v="theater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s v="theater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s v="theater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s v="theater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s v="film &amp; video"/>
    <x v="9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s v="film &amp; video"/>
    <x v="18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s v="film &amp; video"/>
    <x v="18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s v="film &amp; video"/>
    <x v="9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s v="theater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s v="theater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s v="theater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s v="technology"/>
    <x v="7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s v="theater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s v="music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s v="games"/>
    <x v="1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s v="publishing"/>
    <x v="17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s v="food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s v="theater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s v="music"/>
    <x v="16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s v="film &amp; video"/>
    <x v="11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s v="technology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s v="music"/>
    <x v="15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s v="photography"/>
    <x v="13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s v="food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s v="film &amp; video"/>
    <x v="1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s v="music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s v="theater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s v="music"/>
    <x v="16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s v="theater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s v="theater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s v="music"/>
    <x v="16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s v="theater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s v="journalism"/>
    <x v="19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s v="theater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s v="music"/>
    <x v="1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s v="theater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s v="theater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s v="music"/>
    <x v="1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s v="photography"/>
    <x v="13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s v="journalism"/>
    <x v="19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s v="photography"/>
    <x v="13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s v="publishing"/>
    <x v="12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s v="food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s v="games"/>
    <x v="1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s v="theater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s v="theater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s v="theater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s v="publishing"/>
    <x v="8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s v="theater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s v="technology"/>
    <x v="7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s v="theater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s v="film &amp; video"/>
    <x v="18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s v="technology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s v="music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s v="theater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s v="music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s v="theater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s v="music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s v="technology"/>
    <x v="7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s v="technology"/>
    <x v="7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s v="theater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s v="technology"/>
    <x v="7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s v="publishing"/>
    <x v="17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s v="film &amp; video"/>
    <x v="9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s v="publishing"/>
    <x v="8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s v="film &amp; video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s v="theater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s v="theater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s v="theater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s v="theater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s v="publishing"/>
    <x v="14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s v="music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s v="games"/>
    <x v="1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s v="technology"/>
    <x v="7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s v="publishing"/>
    <x v="12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s v="theater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s v="music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s v="theater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s v="theater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s v="games"/>
    <x v="1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s v="theater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s v="technology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s v="theater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s v="technology"/>
    <x v="7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s v="music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s v="music"/>
    <x v="15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s v="theater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s v="photography"/>
    <x v="13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s v="publishing"/>
    <x v="8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s v="music"/>
    <x v="1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s v="theater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s v="music"/>
    <x v="1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s v="theater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s v="theater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s v="music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s v="theater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s v="technology"/>
    <x v="7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s v="technology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s v="theater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s v="film &amp; video"/>
    <x v="9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s v="technology"/>
    <x v="7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s v="music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s v="publishing"/>
    <x v="8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s v="theater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s v="photography"/>
    <x v="13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s v="theater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s v="theater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s v="music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s v="music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s v="games"/>
    <x v="10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s v="music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s v="music"/>
    <x v="16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s v="theater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s v="music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s v="music"/>
    <x v="1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s v="film &amp; video"/>
    <x v="1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s v="publishing"/>
    <x v="17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s v="theater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s v="games"/>
    <x v="1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s v="theater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s v="music"/>
    <x v="1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s v="theater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s v="technology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s v="music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s v="theater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s v="theater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s v="film &amp; video"/>
    <x v="9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s v="theater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s v="theater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s v="film &amp; video"/>
    <x v="9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s v="music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s v="film &amp; video"/>
    <x v="9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s v="music"/>
    <x v="16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s v="music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s v="film &amp; video"/>
    <x v="9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s v="theater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s v="theater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s v="food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s v="publishing"/>
    <x v="8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s v="music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s v="games"/>
    <x v="1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s v="technology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s v="theater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s v="theater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s v="music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s v="photography"/>
    <x v="13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s v="photography"/>
    <x v="13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s v="theater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s v="music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s v="film &amp; video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s v="film &amp; video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s v="theater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s v="food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s v="theater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s v="games"/>
    <x v="1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s v="publishing"/>
    <x v="8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s v="games"/>
    <x v="10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s v="music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s v="music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s v="theater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s v="publishing"/>
    <x v="8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s v="theater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s v="games"/>
    <x v="10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s v="music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s v="music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s v="music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s v="publishing"/>
    <x v="8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s v="film &amp; video"/>
    <x v="11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s v="theater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s v="theater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s v="photography"/>
    <x v="13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s v="publishing"/>
    <x v="17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s v="publishing"/>
    <x v="17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s v="theater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s v="technology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s v="music"/>
    <x v="1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s v="music"/>
    <x v="16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s v="theater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s v="theater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s v="technology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s v="technology"/>
    <x v="7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s v="photography"/>
    <x v="13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s v="technology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s v="technology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s v="food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s v="music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s v="music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s v="music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s v="games"/>
    <x v="1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s v="music"/>
    <x v="1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s v="publishing"/>
    <x v="12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s v="theater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s v="food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s v="film &amp; video"/>
    <x v="11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s v="food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s v="theater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s v="technology"/>
    <x v="7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s v="theater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s v="theater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s v="film &amp; video"/>
    <x v="18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s v="film &amp; video"/>
    <x v="11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s v="theater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s v="photography"/>
    <x v="13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s v="food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s v="theater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s v="theater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s v="theater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s v="film &amp; video"/>
    <x v="1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s v="photography"/>
    <x v="13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s v="photography"/>
    <x v="13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s v="music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s v="photography"/>
    <x v="13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s v="food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s v="music"/>
    <x v="15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s v="publishing"/>
    <x v="8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s v="music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s v="theater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s v="theater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s v="film &amp; video"/>
    <x v="11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s v="theater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s v="theater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s v="music"/>
    <x v="1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s v="theater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s v="theater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s v="music"/>
    <x v="1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s v="publishing"/>
    <x v="17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s v="film &amp; video"/>
    <x v="18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s v="theater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s v="food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s v="theater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s v="music"/>
    <x v="16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s v="technology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s v="music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s v="publishing"/>
    <x v="8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s v="publishing"/>
    <x v="14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s v="theater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s v="theater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s v="games"/>
    <x v="10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s v="theater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s v="theater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s v="technology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s v="theater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s v="film &amp; video"/>
    <x v="18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s v="photography"/>
    <x v="13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s v="film &amp; video"/>
    <x v="11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s v="publishing"/>
    <x v="14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s v="theater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s v="film &amp; video"/>
    <x v="9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s v="technology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s v="music"/>
    <x v="5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s v="theater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s v="theater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s v="food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s v="theater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s v="technology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s v="theater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s v="theater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s v="music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s v="theater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s v="theater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s v="theater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s v="film &amp; video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s v="publishing"/>
    <x v="12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s v="games"/>
    <x v="10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s v="technology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s v="theater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s v="food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s v="photography"/>
    <x v="13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s v="photography"/>
    <x v="13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s v="theater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s v="theater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s v="theater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s v="music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s v="film &amp; video"/>
    <x v="1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s v="technology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s v="theater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s v="film &amp; video"/>
    <x v="1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s v="theater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s v="film &amp; video"/>
    <x v="9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s v="publishing"/>
    <x v="17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s v="publishing"/>
    <x v="17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s v="food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s v="photography"/>
    <x v="13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s v="theater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s v="music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s v="theater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s v="music"/>
    <x v="5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s v="food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s v="theater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s v="theater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s v="film &amp; video"/>
    <x v="18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s v="theater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s v="music"/>
    <x v="1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s v="theater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s v="games"/>
    <x v="1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s v="theater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s v="publishing"/>
    <x v="8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s v="technology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s v="theater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s v="music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s v="publishing"/>
    <x v="14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s v="publishing"/>
    <x v="17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s v="music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s v="photography"/>
    <x v="13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s v="publishing"/>
    <x v="17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s v="food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s v="theater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s v="music"/>
    <x v="1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s v="foo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1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1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7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8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9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7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1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9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0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2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3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7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4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2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5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7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7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6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7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0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7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9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6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5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3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9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7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0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7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1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7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7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0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7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1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8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4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7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2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8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3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1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0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2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3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5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8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1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7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1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7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7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1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1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1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3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7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3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3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1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1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1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7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7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7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8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1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1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5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7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6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2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1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1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1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1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9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3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1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3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1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9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1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9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9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9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7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8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2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1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7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8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3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1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3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6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8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3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7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9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8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5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8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1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2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1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0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2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1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9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7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3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1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1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6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7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0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3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9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1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8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1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3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8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7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1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3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8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7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6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9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1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3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1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1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2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9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7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1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3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9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3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6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9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1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8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7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1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7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8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0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0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9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1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1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1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9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7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7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7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8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7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2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1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7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3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2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7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7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19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1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3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7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9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7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4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8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8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9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1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1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7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9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1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2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1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2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1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3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1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1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0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7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1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1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7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1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9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9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1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19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6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1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6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7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4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9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7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8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6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1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1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8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3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1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3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1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9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8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8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9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7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0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7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6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1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5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3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1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6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6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19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1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1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3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19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3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2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1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8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7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8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7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7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7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7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9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8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4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1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7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2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1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7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5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3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8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1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1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7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9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7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8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3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0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6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1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1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7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1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9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9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9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6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9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8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1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3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3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0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8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0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8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0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8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1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3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7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7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1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6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7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3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1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1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2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1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7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8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1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3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1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3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3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3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5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8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1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1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1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7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8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6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8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4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0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8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3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1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4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9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5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2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0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3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3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1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1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9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7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7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3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5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8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1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8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4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7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3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7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1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A0D73-9F3E-4158-A667-3661610D32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2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9"/>
        <item x="13"/>
        <item x="4"/>
        <item x="6"/>
        <item x="12"/>
        <item x="10"/>
        <item x="16"/>
        <item x="15"/>
        <item x="5"/>
        <item x="8"/>
        <item x="3"/>
        <item x="14"/>
        <item x="1"/>
        <item x="11"/>
        <item x="18"/>
        <item x="17"/>
        <item x="0"/>
        <item x="7"/>
        <item x="2"/>
        <item t="default"/>
      </items>
    </pivotField>
  </pivotFields>
  <rowFields count="1">
    <field x="1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6273-AD06-43F3-9C18-C83F191DFBC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2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2">
        <item x="9"/>
        <item x="19"/>
        <item x="13"/>
        <item x="4"/>
        <item x="6"/>
        <item x="12"/>
        <item x="10"/>
        <item x="16"/>
        <item x="15"/>
        <item x="5"/>
        <item x="8"/>
        <item x="3"/>
        <item x="14"/>
        <item x="1"/>
        <item x="11"/>
        <item x="18"/>
        <item x="17"/>
        <item x="0"/>
        <item x="7"/>
        <item x="2"/>
        <item x="20"/>
        <item t="default"/>
      </items>
    </pivotField>
  </pivotFields>
  <rowFields count="1">
    <field x="1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C1010-3BC9-41ED-9F28-189695D6A8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B4CE4-38BF-455D-81C7-212B6FFF08A5}" name="Table1" displayName="Table1" ref="A1:T1001" totalsRowShown="0" headerRowDxfId="24">
  <autoFilter ref="A1:T1001" xr:uid="{879B4CE4-38BF-455D-81C7-212B6FFF08A5}"/>
  <tableColumns count="20">
    <tableColumn id="1" xr3:uid="{3B9BFE5A-2A87-4669-A36C-F4665FF4B4E5}" name="id"/>
    <tableColumn id="2" xr3:uid="{23D1DDA8-5439-4F7B-B4C6-ED2504500BF5}" name="name" dataDxfId="23"/>
    <tableColumn id="3" xr3:uid="{8D9C6511-B5D2-42FF-80CE-CBA664B2E10D}" name="blurb" dataDxfId="22"/>
    <tableColumn id="4" xr3:uid="{35828A60-5A67-4A94-807D-5399DEFC1500}" name="goal"/>
    <tableColumn id="5" xr3:uid="{163A8D6B-3108-4E6B-8859-A8776E7C43A8}" name="pledged"/>
    <tableColumn id="6" xr3:uid="{E03E9009-898D-4A90-99E5-AF3797952BF2}" name="Percent Funded" dataDxfId="21">
      <calculatedColumnFormula>SUM(E2/D2) * 100</calculatedColumnFormula>
    </tableColumn>
    <tableColumn id="7" xr3:uid="{8A7A535B-B268-4A63-9112-E8EB0AE20233}" name="outcome"/>
    <tableColumn id="8" xr3:uid="{EC642BD4-D4AE-4F44-AEA8-F8589B79FBBD}" name="backers_count"/>
    <tableColumn id="9" xr3:uid="{8B96F408-B46C-4D94-856D-13EA5D11CA94}" name="Average Donation" dataDxfId="20">
      <calculatedColumnFormula>SUM(E2/H2)</calculatedColumnFormula>
    </tableColumn>
    <tableColumn id="10" xr3:uid="{CB497B02-488A-4257-BBAE-BDF36BDD86A8}" name="country"/>
    <tableColumn id="11" xr3:uid="{30A23AC3-A80C-476E-B127-22C711E2B726}" name="currency"/>
    <tableColumn id="12" xr3:uid="{50A2E1B2-11BA-4E95-9FF5-85EEC960CC3F}" name="launched_at"/>
    <tableColumn id="20" xr3:uid="{4F8D7227-FD9B-4813-B94D-9073E31C40E7}" name="Date Created Conversion" dataDxfId="19">
      <calculatedColumnFormula>(((L2/60)/60)/24)+DATE(1970,1,1)</calculatedColumnFormula>
    </tableColumn>
    <tableColumn id="13" xr3:uid="{75065EC8-9D54-4B4A-9895-4C48C829F0AF}" name="deadline"/>
    <tableColumn id="21" xr3:uid="{3AEC3CBF-DD0F-4AD4-8FB7-2D3D7E696990}" name="Date ended Conversion" dataDxfId="18">
      <calculatedColumnFormula>(((N2/60)/60)/24)+DATE(1970,1,1)</calculatedColumnFormula>
    </tableColumn>
    <tableColumn id="14" xr3:uid="{88DF7454-7492-40BD-BD2F-9AE0BA57B5DC}" name="staff_pick"/>
    <tableColumn id="15" xr3:uid="{BA68DFCE-C701-4FB9-971F-9DDAF4FBED48}" name="spotlight"/>
    <tableColumn id="16" xr3:uid="{BB98CF57-A0C4-41FD-A053-A83C48A32B63}" name="category &amp; sub-category"/>
    <tableColumn id="17" xr3:uid="{5BAD34EA-DB2F-4850-8EEE-01283182628B}" name="Parent Category"/>
    <tableColumn id="18" xr3:uid="{13478D95-D880-4961-830D-432382133341}" name="Sub-Catego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FE67F-E647-4B56-9213-A734D4C518DC}" name="Table2" displayName="Table2" ref="A1:H13" totalsRowShown="0" dataDxfId="17" dataCellStyle="Percent">
  <autoFilter ref="A1:H13" xr:uid="{FB7FE67F-E647-4B56-9213-A734D4C518DC}"/>
  <tableColumns count="8">
    <tableColumn id="1" xr3:uid="{DA28DE09-DFAB-46AE-8D8F-2385A6B1DD5F}" name="Goal"/>
    <tableColumn id="2" xr3:uid="{8F31EBE8-6FB9-4781-8BE2-C019E5CCC49B}" name="Number Successful"/>
    <tableColumn id="3" xr3:uid="{CB6BDC8F-D7A2-4126-89A6-9F27957AF14B}" name="Number Failed"/>
    <tableColumn id="4" xr3:uid="{C6C5411C-F566-4BA4-BCC9-05AA3AC00839}" name="Number Canceled"/>
    <tableColumn id="5" xr3:uid="{E288EC0F-6F34-45A2-882E-9FE7BEEFEAB1}" name="Total Projects">
      <calculatedColumnFormula>SUM(B2:D2)</calculatedColumnFormula>
    </tableColumn>
    <tableColumn id="6" xr3:uid="{B444707C-C63B-4592-80F7-238FAD2E68F8}" name="Percentage Successful" dataDxfId="16" dataCellStyle="Percent">
      <calculatedColumnFormula>SUM(B2/E2)</calculatedColumnFormula>
    </tableColumn>
    <tableColumn id="7" xr3:uid="{3FAAA17F-BC4B-4439-88A9-353F7404E555}" name="Percentage Failed" dataDxfId="15" dataCellStyle="Percent">
      <calculatedColumnFormula>SUM(C2/$E2)</calculatedColumnFormula>
    </tableColumn>
    <tableColumn id="8" xr3:uid="{65E40791-EDD7-47D2-A20D-F408F8812BDD}" name="Percentage Cancelled" dataDxfId="14" dataCellStyle="Percent">
      <calculatedColumnFormula>SUM(D2/$E2)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1F238-E9E4-4ED9-8570-D2FF29823F0B}" name="Table3" displayName="Table3" ref="G2:H8" totalsRowShown="0">
  <autoFilter ref="G2:H8" xr:uid="{0C61F238-E9E4-4ED9-8570-D2FF29823F0B}"/>
  <tableColumns count="2">
    <tableColumn id="1" xr3:uid="{0FC2302C-A72A-4E43-B926-93F33EFEC9C9}" name="For successful campaigns"/>
    <tableColumn id="2" xr3:uid="{8AEF35F6-100D-4208-9681-486595E74554}" name="Values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18C766-C592-485C-A3C6-CD2433FB25D1}" name="Table4" displayName="Table4" ref="G12:H18" totalsRowShown="0">
  <autoFilter ref="G12:H18" xr:uid="{4318C766-C592-485C-A3C6-CD2433FB25D1}"/>
  <tableColumns count="2">
    <tableColumn id="1" xr3:uid="{C72BA802-E846-4EDE-9BAE-D1E6401B3CEE}" name="For Failed Campaigns"/>
    <tableColumn id="2" xr3:uid="{C5EE62B5-6CCB-4325-A899-0F300F9B11D8}" name="Valu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5" zoomScaleNormal="85" workbookViewId="0">
      <selection activeCell="I9" sqref="I9"/>
    </sheetView>
  </sheetViews>
  <sheetFormatPr defaultColWidth="11" defaultRowHeight="15.6" x14ac:dyDescent="0.3"/>
  <cols>
    <col min="1" max="1" width="6.5" bestFit="1" customWidth="1"/>
    <col min="2" max="2" width="30.3984375" style="4" bestFit="1" customWidth="1"/>
    <col min="3" max="3" width="35.09765625" style="3" bestFit="1" customWidth="1"/>
    <col min="4" max="4" width="8.5" bestFit="1" customWidth="1"/>
    <col min="5" max="5" width="11.699218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26.3984375" style="11" bestFit="1" customWidth="1"/>
    <col min="14" max="14" width="12.19921875" bestFit="1" customWidth="1"/>
    <col min="15" max="15" width="25" style="11" bestFit="1" customWidth="1"/>
    <col min="16" max="16" width="13.09765625" bestFit="1" customWidth="1"/>
    <col min="17" max="17" width="12.5" bestFit="1" customWidth="1"/>
    <col min="18" max="18" width="27.59765625" bestFit="1" customWidth="1"/>
    <col min="19" max="19" width="18.8984375" bestFit="1" customWidth="1"/>
    <col min="20" max="20" width="16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2066</v>
      </c>
      <c r="N1" s="1" t="s">
        <v>9</v>
      </c>
      <c r="O1" s="10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SUM(E2/D2) * 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 t="shared" ref="M2:M65" si="1">(((L2/60)/60)/24)+DATE(1970,1,1)</f>
        <v>42336.25</v>
      </c>
      <c r="N2">
        <v>1450159200</v>
      </c>
      <c r="O2" s="11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 s="11">
        <f t="shared" si="1"/>
        <v>41870.208333333336</v>
      </c>
      <c r="N3">
        <v>1408597200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>(((L6/60)/60)/24)+DATE(1970,1,1)</f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2034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2047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2047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2048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2049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2050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2047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2048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2039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2051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2050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2039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2047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2052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2048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2052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2048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2047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2048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2048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2039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4">SUM(E66/D66) * 100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ref="M66:M129" si="5">(((L66/60)/60)/24)+DATE(1970,1,1)</f>
        <v>43283.208333333328</v>
      </c>
      <c r="N66">
        <v>1531803600</v>
      </c>
      <c r="O66" s="11">
        <f t="shared" ref="O66:O129" si="6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si="5"/>
        <v>40570.25</v>
      </c>
      <c r="N67">
        <v>1296712800</v>
      </c>
      <c r="O67" s="11">
        <f t="shared" si="6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 s="11">
        <f t="shared" si="5"/>
        <v>42102.208333333328</v>
      </c>
      <c r="N68">
        <v>1428901200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5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2048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5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5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5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5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5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2050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5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5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5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5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5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2050</v>
      </c>
    </row>
    <row r="80" spans="1:20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5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5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5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2039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5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5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2039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5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2034</v>
      </c>
    </row>
    <row r="86" spans="1:20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5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2048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5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5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5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5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5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5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5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2057</v>
      </c>
    </row>
    <row r="94" spans="1:20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5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2039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5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5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5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5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5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5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2039</v>
      </c>
    </row>
    <row r="101" spans="1:20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5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1">
        <f t="shared" si="5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5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2034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5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5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2034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5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5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5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5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5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5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5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5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1">
        <f t="shared" si="5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5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5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5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2052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5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5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5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5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5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2039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5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2039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5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2052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5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5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5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5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5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8">SUM(E130/D130) * 100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ref="M130:M193" si="9">(((L130/60)/60)/24)+DATE(1970,1,1)</f>
        <v>40417.208333333336</v>
      </c>
      <c r="N130">
        <v>1284008400</v>
      </c>
      <c r="O130" s="11">
        <f t="shared" ref="O130:O193" si="10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si="9"/>
        <v>42038.25</v>
      </c>
      <c r="N131">
        <v>1425103200</v>
      </c>
      <c r="O131" s="11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 s="11">
        <f t="shared" si="9"/>
        <v>40842.208333333336</v>
      </c>
      <c r="N132">
        <v>1320991200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2047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9"/>
        <v>41607.25</v>
      </c>
      <c r="N133">
        <v>1386828000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9"/>
        <v>43112.25</v>
      </c>
      <c r="N134">
        <v>1517119200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9"/>
        <v>40767.208333333336</v>
      </c>
      <c r="N135">
        <v>1315026000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2034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9"/>
        <v>40713.208333333336</v>
      </c>
      <c r="N136">
        <v>1312693200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9"/>
        <v>41340.25</v>
      </c>
      <c r="N137">
        <v>1363064400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9"/>
        <v>41797.208333333336</v>
      </c>
      <c r="N138">
        <v>1403154000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2047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9"/>
        <v>40457.208333333336</v>
      </c>
      <c r="N139">
        <v>1286859600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2049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9"/>
        <v>41180.208333333336</v>
      </c>
      <c r="N140">
        <v>1349326800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2039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9"/>
        <v>42115.208333333328</v>
      </c>
      <c r="N141">
        <v>1430974800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9"/>
        <v>43156.25</v>
      </c>
      <c r="N142">
        <v>1519970400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9"/>
        <v>42167.208333333328</v>
      </c>
      <c r="N143">
        <v>1434603600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9"/>
        <v>41005.208333333336</v>
      </c>
      <c r="N144">
        <v>1337230800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9"/>
        <v>40357.208333333336</v>
      </c>
      <c r="N145">
        <v>1279429200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9"/>
        <v>43633.208333333328</v>
      </c>
      <c r="N146">
        <v>1561438800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9"/>
        <v>41889.208333333336</v>
      </c>
      <c r="N147">
        <v>1410498000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2048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9"/>
        <v>40855.25</v>
      </c>
      <c r="N148">
        <v>1322460000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9"/>
        <v>42534.208333333328</v>
      </c>
      <c r="N149">
        <v>1466312400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9"/>
        <v>42941.208333333328</v>
      </c>
      <c r="N150">
        <v>1501736400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9"/>
        <v>41275.25</v>
      </c>
      <c r="N151">
        <v>1361512800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1">
        <f t="shared" si="9"/>
        <v>43450.25</v>
      </c>
      <c r="N152">
        <v>1545026400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9"/>
        <v>41799.208333333336</v>
      </c>
      <c r="N153">
        <v>1406696400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2034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9"/>
        <v>42783.25</v>
      </c>
      <c r="N154">
        <v>1487916000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9"/>
        <v>41201.208333333336</v>
      </c>
      <c r="N155">
        <v>1351141200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9"/>
        <v>42502.208333333328</v>
      </c>
      <c r="N156">
        <v>1465016400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9"/>
        <v>40262.208333333336</v>
      </c>
      <c r="N157">
        <v>1270789200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9"/>
        <v>43743.208333333328</v>
      </c>
      <c r="N158">
        <v>1572325200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9"/>
        <v>41638.25</v>
      </c>
      <c r="N159">
        <v>1389420000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9"/>
        <v>42346.25</v>
      </c>
      <c r="N160">
        <v>1449640800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9"/>
        <v>43551.208333333328</v>
      </c>
      <c r="N161">
        <v>1555218000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9"/>
        <v>43582.208333333328</v>
      </c>
      <c r="N162">
        <v>1557723600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9"/>
        <v>42270.208333333328</v>
      </c>
      <c r="N163">
        <v>1443502800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9"/>
        <v>43442.25</v>
      </c>
      <c r="N164">
        <v>1546840800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9"/>
        <v>43028.208333333328</v>
      </c>
      <c r="N165">
        <v>1512712800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9"/>
        <v>43016.208333333328</v>
      </c>
      <c r="N166">
        <v>1507525200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9"/>
        <v>42948.208333333328</v>
      </c>
      <c r="N167">
        <v>1504328400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9"/>
        <v>40534.25</v>
      </c>
      <c r="N168">
        <v>1293343200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9"/>
        <v>41435.208333333336</v>
      </c>
      <c r="N169">
        <v>1371704400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9"/>
        <v>43518.25</v>
      </c>
      <c r="N170">
        <v>1552798800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9"/>
        <v>41077.208333333336</v>
      </c>
      <c r="N171">
        <v>1342328400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2051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9"/>
        <v>42950.208333333328</v>
      </c>
      <c r="N172">
        <v>1502341200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9"/>
        <v>41718.208333333336</v>
      </c>
      <c r="N173">
        <v>1397192400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9"/>
        <v>41839.208333333336</v>
      </c>
      <c r="N174">
        <v>1407042000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9"/>
        <v>41412.208333333336</v>
      </c>
      <c r="N175">
        <v>1369371600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9"/>
        <v>42282.208333333328</v>
      </c>
      <c r="N176">
        <v>1444107600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9"/>
        <v>42613.208333333328</v>
      </c>
      <c r="N177">
        <v>1474261200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9"/>
        <v>42616.208333333328</v>
      </c>
      <c r="N178">
        <v>1473656400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9"/>
        <v>40497.25</v>
      </c>
      <c r="N179">
        <v>1291960800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9"/>
        <v>42999.208333333328</v>
      </c>
      <c r="N180">
        <v>1506747600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9"/>
        <v>41350.208333333336</v>
      </c>
      <c r="N181">
        <v>1363582800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9"/>
        <v>40259.208333333336</v>
      </c>
      <c r="N182">
        <v>1269666000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2048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9"/>
        <v>43012.208333333328</v>
      </c>
      <c r="N183">
        <v>1508648400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9"/>
        <v>43631.208333333328</v>
      </c>
      <c r="N184">
        <v>1561957200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9"/>
        <v>40430.208333333336</v>
      </c>
      <c r="N185">
        <v>1285131600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9"/>
        <v>43588.208333333328</v>
      </c>
      <c r="N186">
        <v>1556946000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9"/>
        <v>43233.208333333328</v>
      </c>
      <c r="N187">
        <v>1527138000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9"/>
        <v>41782.208333333336</v>
      </c>
      <c r="N188">
        <v>1402117200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9"/>
        <v>41328.25</v>
      </c>
      <c r="N189">
        <v>1364014800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2051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9"/>
        <v>41975.25</v>
      </c>
      <c r="N190">
        <v>1417586400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9"/>
        <v>42433.25</v>
      </c>
      <c r="N191">
        <v>1457071200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9"/>
        <v>41429.208333333336</v>
      </c>
      <c r="N192">
        <v>1370408400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9"/>
        <v>43536.208333333328</v>
      </c>
      <c r="N193">
        <v>1552626000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2">SUM(E194/D194) * 100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ref="M194:M257" si="13">(((L194/60)/60)/24)+DATE(1970,1,1)</f>
        <v>41817.208333333336</v>
      </c>
      <c r="N194">
        <v>1404190800</v>
      </c>
      <c r="O194" s="11">
        <f t="shared" ref="O194:O257" si="14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2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si="13"/>
        <v>43198.208333333328</v>
      </c>
      <c r="N195">
        <v>1523509200</v>
      </c>
      <c r="O195" s="11">
        <f t="shared" si="14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 s="11">
        <f t="shared" si="13"/>
        <v>42261.208333333328</v>
      </c>
      <c r="N196">
        <v>1443589200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3"/>
        <v>43310.208333333328</v>
      </c>
      <c r="N197">
        <v>1533445200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2034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3"/>
        <v>42616.208333333328</v>
      </c>
      <c r="N198">
        <v>1474520400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3"/>
        <v>42909.208333333328</v>
      </c>
      <c r="N199">
        <v>1499403600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2047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3"/>
        <v>40396.208333333336</v>
      </c>
      <c r="N200">
        <v>1283576400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2034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3"/>
        <v>42192.208333333328</v>
      </c>
      <c r="N201">
        <v>1436590800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3"/>
        <v>40262.208333333336</v>
      </c>
      <c r="N202">
        <v>1270443600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3"/>
        <v>41845.208333333336</v>
      </c>
      <c r="N203">
        <v>1407819600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3"/>
        <v>40818.208333333336</v>
      </c>
      <c r="N204">
        <v>1317877200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3"/>
        <v>42752.25</v>
      </c>
      <c r="N205">
        <v>1484805600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3"/>
        <v>40636.208333333336</v>
      </c>
      <c r="N206">
        <v>1302670800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3"/>
        <v>43390.208333333328</v>
      </c>
      <c r="N207">
        <v>1540789200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3"/>
        <v>40236.25</v>
      </c>
      <c r="N208">
        <v>1268028000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2052</v>
      </c>
    </row>
    <row r="209" spans="1:20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3"/>
        <v>43340.208333333328</v>
      </c>
      <c r="N209">
        <v>1537160400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3"/>
        <v>43048.25</v>
      </c>
      <c r="N210">
        <v>1512280800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3"/>
        <v>42496.208333333328</v>
      </c>
      <c r="N211">
        <v>1463115600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3"/>
        <v>42797.25</v>
      </c>
      <c r="N212">
        <v>1490850000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2052</v>
      </c>
    </row>
    <row r="213" spans="1:20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3"/>
        <v>41513.208333333336</v>
      </c>
      <c r="N213">
        <v>1379653200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3"/>
        <v>43814.25</v>
      </c>
      <c r="N214">
        <v>1580364000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3"/>
        <v>40488.208333333336</v>
      </c>
      <c r="N215">
        <v>1289714400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3"/>
        <v>40409.208333333336</v>
      </c>
      <c r="N216">
        <v>1282712400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3"/>
        <v>43509.25</v>
      </c>
      <c r="N217">
        <v>1550210400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3"/>
        <v>40869.25</v>
      </c>
      <c r="N218">
        <v>1322114400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3"/>
        <v>43583.208333333328</v>
      </c>
      <c r="N219">
        <v>1557205200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2052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3"/>
        <v>40858.25</v>
      </c>
      <c r="N220">
        <v>1323928800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2051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3"/>
        <v>41137.208333333336</v>
      </c>
      <c r="N221">
        <v>1346130000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2050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3"/>
        <v>40725.208333333336</v>
      </c>
      <c r="N222">
        <v>1311051600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3"/>
        <v>41081.208333333336</v>
      </c>
      <c r="N223">
        <v>1340427600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3"/>
        <v>41914.208333333336</v>
      </c>
      <c r="N224">
        <v>1412312400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3"/>
        <v>42445.208333333328</v>
      </c>
      <c r="N225">
        <v>1459314000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3"/>
        <v>41906.208333333336</v>
      </c>
      <c r="N226">
        <v>1415426400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2052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3"/>
        <v>41762.208333333336</v>
      </c>
      <c r="N227">
        <v>1399093200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3"/>
        <v>40276.208333333336</v>
      </c>
      <c r="N228">
        <v>1273899600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2053</v>
      </c>
    </row>
    <row r="229" spans="1:20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3"/>
        <v>42139.208333333328</v>
      </c>
      <c r="N229">
        <v>1432184400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2039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3"/>
        <v>42613.208333333328</v>
      </c>
      <c r="N230">
        <v>1474779600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2050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3"/>
        <v>42887.208333333328</v>
      </c>
      <c r="N231">
        <v>1500440400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2039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3"/>
        <v>43805.25</v>
      </c>
      <c r="N232">
        <v>1575612000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2039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3"/>
        <v>41415.208333333336</v>
      </c>
      <c r="N233">
        <v>1374123600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3"/>
        <v>42576.208333333328</v>
      </c>
      <c r="N234">
        <v>1469509200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3"/>
        <v>40706.208333333336</v>
      </c>
      <c r="N235">
        <v>1309237200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2050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3"/>
        <v>42969.208333333328</v>
      </c>
      <c r="N236">
        <v>1503982800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2039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3"/>
        <v>42779.25</v>
      </c>
      <c r="N237">
        <v>1487397600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2050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3"/>
        <v>43641.208333333328</v>
      </c>
      <c r="N238">
        <v>1562043600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3"/>
        <v>41754.208333333336</v>
      </c>
      <c r="N239">
        <v>1398574800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2050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3"/>
        <v>43083.25</v>
      </c>
      <c r="N240">
        <v>1515391200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3"/>
        <v>42245.208333333328</v>
      </c>
      <c r="N241">
        <v>1441170000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3"/>
        <v>40396.208333333336</v>
      </c>
      <c r="N242">
        <v>1281157200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3"/>
        <v>41742.208333333336</v>
      </c>
      <c r="N243">
        <v>1398229200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2049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3"/>
        <v>42865.208333333328</v>
      </c>
      <c r="N244">
        <v>1495256400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3"/>
        <v>43163.25</v>
      </c>
      <c r="N245">
        <v>1520402400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3"/>
        <v>41834.208333333336</v>
      </c>
      <c r="N246">
        <v>1409806800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3"/>
        <v>41736.208333333336</v>
      </c>
      <c r="N247">
        <v>1396933200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3"/>
        <v>41491.208333333336</v>
      </c>
      <c r="N248">
        <v>1376024400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3"/>
        <v>42726.25</v>
      </c>
      <c r="N249">
        <v>1483682400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2052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3"/>
        <v>42004.25</v>
      </c>
      <c r="N250">
        <v>1420437600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2039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3"/>
        <v>42006.25</v>
      </c>
      <c r="N251">
        <v>1420783200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3"/>
        <v>40203.25</v>
      </c>
      <c r="N252">
        <v>1267423200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3"/>
        <v>41252.25</v>
      </c>
      <c r="N253">
        <v>1355205600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3"/>
        <v>41572.208333333336</v>
      </c>
      <c r="N254">
        <v>1383109200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3"/>
        <v>40641.208333333336</v>
      </c>
      <c r="N255">
        <v>1303275600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2047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3"/>
        <v>42787.25</v>
      </c>
      <c r="N256">
        <v>1487829600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2049</v>
      </c>
    </row>
    <row r="257" spans="1:20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3"/>
        <v>40590.25</v>
      </c>
      <c r="N257">
        <v>1298268000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16">SUM(E258/D258) * 100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ref="M258:M321" si="17">(((L258/60)/60)/24)+DATE(1970,1,1)</f>
        <v>42393.25</v>
      </c>
      <c r="N258">
        <v>1456812000</v>
      </c>
      <c r="O258" s="11">
        <f t="shared" ref="O258:O321" si="18">(((N258/60)/60)/24)+DATE(1970,1,1)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6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si="17"/>
        <v>41338.25</v>
      </c>
      <c r="N259">
        <v>1363669200</v>
      </c>
      <c r="O259" s="11">
        <f t="shared" si="18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 s="11">
        <f t="shared" si="17"/>
        <v>42712.25</v>
      </c>
      <c r="N260">
        <v>1482904800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7"/>
        <v>41251.25</v>
      </c>
      <c r="N261">
        <v>1356588000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7"/>
        <v>41180.208333333336</v>
      </c>
      <c r="N262">
        <v>1349845200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7"/>
        <v>40415.208333333336</v>
      </c>
      <c r="N263">
        <v>1283058000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7"/>
        <v>40638.208333333336</v>
      </c>
      <c r="N264">
        <v>1304226000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7"/>
        <v>40187.25</v>
      </c>
      <c r="N265">
        <v>1263016800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7"/>
        <v>41317.25</v>
      </c>
      <c r="N266">
        <v>1362031200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7"/>
        <v>42372.25</v>
      </c>
      <c r="N267">
        <v>1455602400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7"/>
        <v>41950.25</v>
      </c>
      <c r="N268">
        <v>1418191200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7"/>
        <v>41206.208333333336</v>
      </c>
      <c r="N269">
        <v>1352440800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7"/>
        <v>41186.208333333336</v>
      </c>
      <c r="N270">
        <v>1353304800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7"/>
        <v>43496.25</v>
      </c>
      <c r="N271">
        <v>1550728800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7"/>
        <v>40514.25</v>
      </c>
      <c r="N272">
        <v>1291442400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2039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7"/>
        <v>42345.25</v>
      </c>
      <c r="N273">
        <v>1452146400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7"/>
        <v>43656.208333333328</v>
      </c>
      <c r="N274">
        <v>1564894800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7"/>
        <v>42995.208333333328</v>
      </c>
      <c r="N275">
        <v>1505883600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7"/>
        <v>43045.25</v>
      </c>
      <c r="N276">
        <v>1510380000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7"/>
        <v>43561.208333333328</v>
      </c>
      <c r="N277">
        <v>1555218000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7"/>
        <v>41018.208333333336</v>
      </c>
      <c r="N278">
        <v>1335243600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2039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7"/>
        <v>40378.208333333336</v>
      </c>
      <c r="N279">
        <v>1279688400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7"/>
        <v>41239.25</v>
      </c>
      <c r="N280">
        <v>1356069600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7"/>
        <v>43346.208333333328</v>
      </c>
      <c r="N281">
        <v>1536210000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7"/>
        <v>43060.25</v>
      </c>
      <c r="N282">
        <v>1511762400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2050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7"/>
        <v>40979.25</v>
      </c>
      <c r="N283">
        <v>1333256400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7"/>
        <v>42701.25</v>
      </c>
      <c r="N284">
        <v>1480744800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7"/>
        <v>42520.208333333328</v>
      </c>
      <c r="N285">
        <v>1465016400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7"/>
        <v>41030.208333333336</v>
      </c>
      <c r="N286">
        <v>1336280400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7"/>
        <v>42623.208333333328</v>
      </c>
      <c r="N287">
        <v>1476766800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7"/>
        <v>42697.25</v>
      </c>
      <c r="N288">
        <v>1480485600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7"/>
        <v>42122.208333333328</v>
      </c>
      <c r="N289">
        <v>1430197200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2034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7"/>
        <v>40982.208333333336</v>
      </c>
      <c r="N290">
        <v>1331787600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7"/>
        <v>42219.208333333328</v>
      </c>
      <c r="N291">
        <v>1438837200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7"/>
        <v>41404.208333333336</v>
      </c>
      <c r="N292">
        <v>1370926800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7"/>
        <v>40831.208333333336</v>
      </c>
      <c r="N293">
        <v>1319000400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7"/>
        <v>40984.208333333336</v>
      </c>
      <c r="N294">
        <v>1333429200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7"/>
        <v>40456.208333333336</v>
      </c>
      <c r="N295">
        <v>1287032400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7"/>
        <v>43399.208333333328</v>
      </c>
      <c r="N296">
        <v>1541570400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7"/>
        <v>41562.208333333336</v>
      </c>
      <c r="N297">
        <v>1383976800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7"/>
        <v>43493.25</v>
      </c>
      <c r="N298">
        <v>1550556000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7"/>
        <v>41653.25</v>
      </c>
      <c r="N299">
        <v>1390456800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7"/>
        <v>42426.25</v>
      </c>
      <c r="N300">
        <v>1458018000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7"/>
        <v>42432.25</v>
      </c>
      <c r="N301">
        <v>1461819600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7"/>
        <v>42977.208333333328</v>
      </c>
      <c r="N302">
        <v>1504155600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2049</v>
      </c>
    </row>
    <row r="303" spans="1:20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7"/>
        <v>42061.25</v>
      </c>
      <c r="N303">
        <v>1426395600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7"/>
        <v>43345.208333333328</v>
      </c>
      <c r="N304">
        <v>1537074000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7"/>
        <v>42376.25</v>
      </c>
      <c r="N305">
        <v>1452578400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7"/>
        <v>42589.208333333328</v>
      </c>
      <c r="N306">
        <v>1474088400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7"/>
        <v>42448.208333333328</v>
      </c>
      <c r="N307">
        <v>1461906000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7"/>
        <v>42930.208333333328</v>
      </c>
      <c r="N308">
        <v>1500267600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7"/>
        <v>41066.208333333336</v>
      </c>
      <c r="N309">
        <v>1340686800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2052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7"/>
        <v>40651.208333333336</v>
      </c>
      <c r="N310">
        <v>1303189200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7"/>
        <v>40807.208333333336</v>
      </c>
      <c r="N311">
        <v>1318309200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7"/>
        <v>40277.208333333336</v>
      </c>
      <c r="N312">
        <v>1272171600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2039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7"/>
        <v>40590.25</v>
      </c>
      <c r="N313">
        <v>1298872800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7"/>
        <v>41572.208333333336</v>
      </c>
      <c r="N314">
        <v>1383282000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7"/>
        <v>40966.25</v>
      </c>
      <c r="N315">
        <v>1330495200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7"/>
        <v>43536.208333333328</v>
      </c>
      <c r="N316">
        <v>1552798800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7"/>
        <v>41783.208333333336</v>
      </c>
      <c r="N317">
        <v>1403413200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7"/>
        <v>43788.25</v>
      </c>
      <c r="N318">
        <v>1574229600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7"/>
        <v>42869.208333333328</v>
      </c>
      <c r="N319">
        <v>1495861200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7"/>
        <v>41684.25</v>
      </c>
      <c r="N320">
        <v>1392530400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7"/>
        <v>40402.208333333336</v>
      </c>
      <c r="N321">
        <v>1283662800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20">SUM(E322/D322) * 100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ref="M322:M385" si="21">(((L322/60)/60)/24)+DATE(1970,1,1)</f>
        <v>40673.208333333336</v>
      </c>
      <c r="N322">
        <v>1305781200</v>
      </c>
      <c r="O322" s="11">
        <f t="shared" ref="O322:O385" si="22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2052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0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si="21"/>
        <v>40634.208333333336</v>
      </c>
      <c r="N323">
        <v>1302325200</v>
      </c>
      <c r="O323" s="11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2051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 s="11">
        <f t="shared" si="21"/>
        <v>40507.25</v>
      </c>
      <c r="N324">
        <v>1291788000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1"/>
        <v>41725.208333333336</v>
      </c>
      <c r="N325">
        <v>1396069200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1"/>
        <v>42176.208333333328</v>
      </c>
      <c r="N326">
        <v>1435899600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1"/>
        <v>43267.208333333328</v>
      </c>
      <c r="N327">
        <v>1531112400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1"/>
        <v>42364.25</v>
      </c>
      <c r="N328">
        <v>1451628000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2050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1"/>
        <v>43705.208333333328</v>
      </c>
      <c r="N329">
        <v>1567314000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1"/>
        <v>43434.25</v>
      </c>
      <c r="N330">
        <v>1544508000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1"/>
        <v>42716.25</v>
      </c>
      <c r="N331">
        <v>1482472800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2039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1"/>
        <v>43077.25</v>
      </c>
      <c r="N332">
        <v>1512799200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1"/>
        <v>40896.25</v>
      </c>
      <c r="N333">
        <v>1324360800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1"/>
        <v>41361.208333333336</v>
      </c>
      <c r="N334">
        <v>1364533200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2048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1"/>
        <v>43424.25</v>
      </c>
      <c r="N335">
        <v>1545112800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1"/>
        <v>43110.25</v>
      </c>
      <c r="N336">
        <v>1516168800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1"/>
        <v>43784.25</v>
      </c>
      <c r="N337">
        <v>1574920800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1"/>
        <v>40527.25</v>
      </c>
      <c r="N338">
        <v>1292479200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1"/>
        <v>43780.25</v>
      </c>
      <c r="N339">
        <v>1573538400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1"/>
        <v>40821.208333333336</v>
      </c>
      <c r="N340">
        <v>1320382800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1"/>
        <v>42949.208333333328</v>
      </c>
      <c r="N341">
        <v>1502859600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1"/>
        <v>40889.25</v>
      </c>
      <c r="N342">
        <v>1323756000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2053</v>
      </c>
    </row>
    <row r="343" spans="1:20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1"/>
        <v>42244.208333333328</v>
      </c>
      <c r="N343">
        <v>1441342800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1"/>
        <v>41475.208333333336</v>
      </c>
      <c r="N344">
        <v>1375333200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1"/>
        <v>41597.25</v>
      </c>
      <c r="N345">
        <v>1389420000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1"/>
        <v>43122.25</v>
      </c>
      <c r="N346">
        <v>1520056800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2039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1"/>
        <v>42194.208333333328</v>
      </c>
      <c r="N347">
        <v>1436504400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2047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1"/>
        <v>42971.208333333328</v>
      </c>
      <c r="N348">
        <v>1508302800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1"/>
        <v>42046.25</v>
      </c>
      <c r="N349">
        <v>1425708000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1"/>
        <v>42782.25</v>
      </c>
      <c r="N350">
        <v>1488348000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1"/>
        <v>42930.208333333328</v>
      </c>
      <c r="N351">
        <v>1502600400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1"/>
        <v>42144.208333333328</v>
      </c>
      <c r="N352">
        <v>1433653200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1"/>
        <v>42240.208333333328</v>
      </c>
      <c r="N353">
        <v>1441602000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1"/>
        <v>42315.25</v>
      </c>
      <c r="N354">
        <v>1447567200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1"/>
        <v>43651.208333333328</v>
      </c>
      <c r="N355">
        <v>1562389200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1"/>
        <v>41520.208333333336</v>
      </c>
      <c r="N356">
        <v>1378789200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1"/>
        <v>42757.25</v>
      </c>
      <c r="N357">
        <v>1488520800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2048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1"/>
        <v>40922.25</v>
      </c>
      <c r="N358">
        <v>1327298400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1"/>
        <v>42250.208333333328</v>
      </c>
      <c r="N359">
        <v>1443416400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2039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1"/>
        <v>43322.208333333328</v>
      </c>
      <c r="N360">
        <v>1534136400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1"/>
        <v>40782.208333333336</v>
      </c>
      <c r="N361">
        <v>1315026000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2050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1"/>
        <v>40544.25</v>
      </c>
      <c r="N362">
        <v>1295071200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1"/>
        <v>43015.208333333328</v>
      </c>
      <c r="N363">
        <v>1509426000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1"/>
        <v>40570.25</v>
      </c>
      <c r="N364">
        <v>1299391200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1"/>
        <v>40904.25</v>
      </c>
      <c r="N365">
        <v>1325052000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1"/>
        <v>43164.25</v>
      </c>
      <c r="N366">
        <v>1522818000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1"/>
        <v>42733.25</v>
      </c>
      <c r="N367">
        <v>1485324000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1"/>
        <v>40546.25</v>
      </c>
      <c r="N368">
        <v>1294120800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1"/>
        <v>41930.208333333336</v>
      </c>
      <c r="N369">
        <v>1415685600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1"/>
        <v>40464.208333333336</v>
      </c>
      <c r="N370">
        <v>1288933200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1"/>
        <v>41308.25</v>
      </c>
      <c r="N371">
        <v>1363237200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1"/>
        <v>43570.208333333328</v>
      </c>
      <c r="N372">
        <v>1555822800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1"/>
        <v>42043.25</v>
      </c>
      <c r="N373">
        <v>1427778000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1"/>
        <v>42012.25</v>
      </c>
      <c r="N374">
        <v>1422424800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1"/>
        <v>42964.208333333328</v>
      </c>
      <c r="N375">
        <v>1503637200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1"/>
        <v>43476.25</v>
      </c>
      <c r="N376">
        <v>1547618400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1"/>
        <v>42293.208333333328</v>
      </c>
      <c r="N377">
        <v>1449900000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1"/>
        <v>41826.208333333336</v>
      </c>
      <c r="N378">
        <v>1405141200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1"/>
        <v>43760.208333333328</v>
      </c>
      <c r="N379">
        <v>1572933600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1"/>
        <v>43241.208333333328</v>
      </c>
      <c r="N380">
        <v>1530162000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1"/>
        <v>40843.208333333336</v>
      </c>
      <c r="N381">
        <v>1320904800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1"/>
        <v>41448.208333333336</v>
      </c>
      <c r="N382">
        <v>1372395600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1"/>
        <v>42163.208333333328</v>
      </c>
      <c r="N383">
        <v>1437714000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1"/>
        <v>43024.208333333328</v>
      </c>
      <c r="N384">
        <v>1509771600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1"/>
        <v>43509.25</v>
      </c>
      <c r="N385">
        <v>1550556000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24">SUM(E386/D386) * 100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ref="M386:M449" si="25">(((L386/60)/60)/24)+DATE(1970,1,1)</f>
        <v>42776.25</v>
      </c>
      <c r="N386">
        <v>1489039200</v>
      </c>
      <c r="O386" s="11">
        <f t="shared" ref="O386:O449" si="26">(((N386/60)/60)/24)+DATE(1970,1,1)</f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4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si="25"/>
        <v>43553.208333333328</v>
      </c>
      <c r="N387">
        <v>1556600400</v>
      </c>
      <c r="O387" s="11">
        <f t="shared" si="26"/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2049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 s="11">
        <f t="shared" si="25"/>
        <v>40355.208333333336</v>
      </c>
      <c r="N388">
        <v>1278565200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5"/>
        <v>41072.208333333336</v>
      </c>
      <c r="N389">
        <v>1339909200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2048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5"/>
        <v>40912.25</v>
      </c>
      <c r="N390">
        <v>1325829600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5"/>
        <v>40479.208333333336</v>
      </c>
      <c r="N391">
        <v>1290578400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5"/>
        <v>41530.208333333336</v>
      </c>
      <c r="N392">
        <v>1380344400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5"/>
        <v>41653.25</v>
      </c>
      <c r="N393">
        <v>1389852000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2049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5"/>
        <v>40549.25</v>
      </c>
      <c r="N394">
        <v>1294466400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2048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5"/>
        <v>42933.208333333328</v>
      </c>
      <c r="N395">
        <v>1500354000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5"/>
        <v>41484.208333333336</v>
      </c>
      <c r="N396">
        <v>1375938000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5"/>
        <v>40885.25</v>
      </c>
      <c r="N397">
        <v>1323410400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5"/>
        <v>43378.208333333328</v>
      </c>
      <c r="N398">
        <v>1539406800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2047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5"/>
        <v>41417.208333333336</v>
      </c>
      <c r="N399">
        <v>1369803600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5"/>
        <v>43228.208333333328</v>
      </c>
      <c r="N400">
        <v>1525928400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2050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5"/>
        <v>40576.25</v>
      </c>
      <c r="N401">
        <v>1297231200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5"/>
        <v>41502.208333333336</v>
      </c>
      <c r="N402">
        <v>1378530000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5"/>
        <v>43765.208333333328</v>
      </c>
      <c r="N403">
        <v>1572152400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5"/>
        <v>40914.25</v>
      </c>
      <c r="N404">
        <v>1329890400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2051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5"/>
        <v>40310.208333333336</v>
      </c>
      <c r="N405">
        <v>1276750800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5"/>
        <v>43053.25</v>
      </c>
      <c r="N406">
        <v>1510898400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5"/>
        <v>43255.208333333328</v>
      </c>
      <c r="N407">
        <v>1532408400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5"/>
        <v>41304.25</v>
      </c>
      <c r="N408">
        <v>1360562400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5"/>
        <v>43751.208333333328</v>
      </c>
      <c r="N409">
        <v>1571547600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5"/>
        <v>42541.208333333328</v>
      </c>
      <c r="N410">
        <v>1468126800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5"/>
        <v>42843.208333333328</v>
      </c>
      <c r="N411">
        <v>1492837200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5"/>
        <v>42122.208333333328</v>
      </c>
      <c r="N412">
        <v>1430197200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2039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5"/>
        <v>42884.208333333328</v>
      </c>
      <c r="N413">
        <v>1496206800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5"/>
        <v>41642.25</v>
      </c>
      <c r="N414">
        <v>1389592800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2052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5"/>
        <v>43431.25</v>
      </c>
      <c r="N415">
        <v>1545631200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2050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5"/>
        <v>40288.208333333336</v>
      </c>
      <c r="N416">
        <v>1272430800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5"/>
        <v>40921.25</v>
      </c>
      <c r="N417">
        <v>1327903200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5"/>
        <v>40560.25</v>
      </c>
      <c r="N418">
        <v>1296021600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5"/>
        <v>43407.208333333328</v>
      </c>
      <c r="N419">
        <v>1543298400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5"/>
        <v>41035.208333333336</v>
      </c>
      <c r="N420">
        <v>1336366800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5"/>
        <v>40899.25</v>
      </c>
      <c r="N421">
        <v>1325052000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5"/>
        <v>42911.208333333328</v>
      </c>
      <c r="N422">
        <v>1499576400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5"/>
        <v>42915.208333333328</v>
      </c>
      <c r="N423">
        <v>1501304400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5"/>
        <v>40285.208333333336</v>
      </c>
      <c r="N424">
        <v>1273208400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5"/>
        <v>40808.208333333336</v>
      </c>
      <c r="N425">
        <v>1316840400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5"/>
        <v>43208.208333333328</v>
      </c>
      <c r="N426">
        <v>1524546000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5"/>
        <v>42213.208333333328</v>
      </c>
      <c r="N427">
        <v>1438578000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5"/>
        <v>41332.25</v>
      </c>
      <c r="N428">
        <v>1362549600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5"/>
        <v>41895.208333333336</v>
      </c>
      <c r="N429">
        <v>1413349200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5"/>
        <v>40585.25</v>
      </c>
      <c r="N430">
        <v>1298008800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2050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5"/>
        <v>41680.25</v>
      </c>
      <c r="N431">
        <v>1394427600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2053</v>
      </c>
    </row>
    <row r="432" spans="1:20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5"/>
        <v>43737.208333333328</v>
      </c>
      <c r="N432">
        <v>1572670800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5"/>
        <v>43273.208333333328</v>
      </c>
      <c r="N433">
        <v>1531112400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5"/>
        <v>41761.208333333336</v>
      </c>
      <c r="N434">
        <v>1400734800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5"/>
        <v>41603.25</v>
      </c>
      <c r="N435">
        <v>1386741600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5"/>
        <v>42705.25</v>
      </c>
      <c r="N436">
        <v>1481781600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5"/>
        <v>41988.25</v>
      </c>
      <c r="N437">
        <v>1419660000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5"/>
        <v>43575.208333333328</v>
      </c>
      <c r="N438">
        <v>1555822800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5"/>
        <v>42260.208333333328</v>
      </c>
      <c r="N439">
        <v>1442379600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2050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5"/>
        <v>41337.25</v>
      </c>
      <c r="N440">
        <v>1364965200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5"/>
        <v>42680.208333333328</v>
      </c>
      <c r="N441">
        <v>1479016800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2052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5"/>
        <v>42916.208333333328</v>
      </c>
      <c r="N442">
        <v>1499662800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5"/>
        <v>41025.208333333336</v>
      </c>
      <c r="N443">
        <v>1337835600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2048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5"/>
        <v>42980.208333333328</v>
      </c>
      <c r="N444">
        <v>1505710800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5"/>
        <v>40451.208333333336</v>
      </c>
      <c r="N445">
        <v>1287464400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5"/>
        <v>40748.208333333336</v>
      </c>
      <c r="N446">
        <v>1311656400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5"/>
        <v>40515.25</v>
      </c>
      <c r="N447">
        <v>1293170400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5"/>
        <v>41261.25</v>
      </c>
      <c r="N448">
        <v>1355983200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2048</v>
      </c>
    </row>
    <row r="449" spans="1:20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5"/>
        <v>43088.25</v>
      </c>
      <c r="N449">
        <v>1515045600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28">SUM(E450/D450) * 100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ref="M450:M513" si="29">(((L450/60)/60)/24)+DATE(1970,1,1)</f>
        <v>41378.208333333336</v>
      </c>
      <c r="N450">
        <v>1366088400</v>
      </c>
      <c r="O450" s="11">
        <f t="shared" ref="O450:O513" si="30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2039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8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si="29"/>
        <v>43530.25</v>
      </c>
      <c r="N451">
        <v>1553317200</v>
      </c>
      <c r="O451" s="11">
        <f t="shared" si="30"/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2039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 s="11">
        <f t="shared" si="29"/>
        <v>43394.208333333328</v>
      </c>
      <c r="N452">
        <v>1542088800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2050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9"/>
        <v>42935.208333333328</v>
      </c>
      <c r="N453">
        <v>1503118800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9"/>
        <v>40365.208333333336</v>
      </c>
      <c r="N454">
        <v>1278478800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2047</v>
      </c>
    </row>
    <row r="455" spans="1:20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9"/>
        <v>42705.25</v>
      </c>
      <c r="N455">
        <v>1484114400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2052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9"/>
        <v>41568.208333333336</v>
      </c>
      <c r="N456">
        <v>1385445600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2047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9"/>
        <v>40809.208333333336</v>
      </c>
      <c r="N457">
        <v>1318741200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9"/>
        <v>43141.25</v>
      </c>
      <c r="N458">
        <v>1518242400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9"/>
        <v>42657.208333333328</v>
      </c>
      <c r="N459">
        <v>1476594000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9"/>
        <v>40265.208333333336</v>
      </c>
      <c r="N460">
        <v>1273554000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9"/>
        <v>42001.25</v>
      </c>
      <c r="N461">
        <v>1421906400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9"/>
        <v>40399.208333333336</v>
      </c>
      <c r="N462">
        <v>1281589200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9"/>
        <v>41757.208333333336</v>
      </c>
      <c r="N463">
        <v>1400389200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2047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9"/>
        <v>41304.25</v>
      </c>
      <c r="N464">
        <v>1362808800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2039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9"/>
        <v>41639.25</v>
      </c>
      <c r="N465">
        <v>1388815200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2050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9"/>
        <v>43142.25</v>
      </c>
      <c r="N466">
        <v>1519538400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9"/>
        <v>43127.25</v>
      </c>
      <c r="N467">
        <v>1517810400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9"/>
        <v>41409.208333333336</v>
      </c>
      <c r="N468">
        <v>1370581200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2048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9"/>
        <v>42331.25</v>
      </c>
      <c r="N469">
        <v>1448863200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9"/>
        <v>43569.208333333328</v>
      </c>
      <c r="N470">
        <v>1556600400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9"/>
        <v>42142.208333333328</v>
      </c>
      <c r="N471">
        <v>1432098000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2047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9"/>
        <v>42716.25</v>
      </c>
      <c r="N472">
        <v>1482127200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2048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9"/>
        <v>41031.208333333336</v>
      </c>
      <c r="N473">
        <v>1335934800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9"/>
        <v>43535.208333333328</v>
      </c>
      <c r="N474">
        <v>1556946000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9"/>
        <v>43277.208333333328</v>
      </c>
      <c r="N475">
        <v>1530075600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2034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9"/>
        <v>41989.25</v>
      </c>
      <c r="N476">
        <v>1418796000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9"/>
        <v>41450.208333333336</v>
      </c>
      <c r="N477">
        <v>1372482000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9"/>
        <v>43322.208333333328</v>
      </c>
      <c r="N478">
        <v>1534395600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2052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9"/>
        <v>40720.208333333336</v>
      </c>
      <c r="N479">
        <v>1311397200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2052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9"/>
        <v>42072.208333333328</v>
      </c>
      <c r="N480">
        <v>1426914000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9"/>
        <v>42945.208333333328</v>
      </c>
      <c r="N481">
        <v>1501477200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9"/>
        <v>40248.25</v>
      </c>
      <c r="N482">
        <v>1269061200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9"/>
        <v>41913.208333333336</v>
      </c>
      <c r="N483">
        <v>1415772000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9"/>
        <v>40963.25</v>
      </c>
      <c r="N484">
        <v>1331013600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2052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9"/>
        <v>43811.25</v>
      </c>
      <c r="N485">
        <v>1576735200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9"/>
        <v>41855.208333333336</v>
      </c>
      <c r="N486">
        <v>1411362000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9"/>
        <v>43626.208333333328</v>
      </c>
      <c r="N487">
        <v>1563685200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9"/>
        <v>43168.25</v>
      </c>
      <c r="N488">
        <v>1521867600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9"/>
        <v>42845.208333333328</v>
      </c>
      <c r="N489">
        <v>1495515600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9"/>
        <v>42403.25</v>
      </c>
      <c r="N490">
        <v>1455948000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9"/>
        <v>40406.208333333336</v>
      </c>
      <c r="N491">
        <v>1282366800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2048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9"/>
        <v>43786.25</v>
      </c>
      <c r="N492">
        <v>1574575200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2059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9"/>
        <v>41456.208333333336</v>
      </c>
      <c r="N493">
        <v>1374901200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9"/>
        <v>40336.208333333336</v>
      </c>
      <c r="N494">
        <v>1278910800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2051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9"/>
        <v>43645.208333333328</v>
      </c>
      <c r="N495">
        <v>1562907600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2053</v>
      </c>
    </row>
    <row r="496" spans="1:20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9"/>
        <v>40990.208333333336</v>
      </c>
      <c r="N496">
        <v>1332478800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2048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9"/>
        <v>41800.208333333336</v>
      </c>
      <c r="N497">
        <v>1402722000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9"/>
        <v>42876.208333333328</v>
      </c>
      <c r="N498">
        <v>1496811600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2050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9"/>
        <v>42724.25</v>
      </c>
      <c r="N499">
        <v>1482213600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2048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9"/>
        <v>42005.25</v>
      </c>
      <c r="N500">
        <v>1420264800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9"/>
        <v>42444.208333333328</v>
      </c>
      <c r="N501">
        <v>1458450000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9"/>
        <v>41395.208333333336</v>
      </c>
      <c r="N502">
        <v>1369803600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9"/>
        <v>41345.208333333336</v>
      </c>
      <c r="N503">
        <v>1363237200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9"/>
        <v>41117.208333333336</v>
      </c>
      <c r="N504">
        <v>1345870800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2039</v>
      </c>
    </row>
    <row r="505" spans="1:20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9"/>
        <v>42186.208333333328</v>
      </c>
      <c r="N505">
        <v>1437454800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2047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9"/>
        <v>42142.208333333328</v>
      </c>
      <c r="N506">
        <v>1432011600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9"/>
        <v>41341.25</v>
      </c>
      <c r="N507">
        <v>1366347600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9"/>
        <v>43062.25</v>
      </c>
      <c r="N508">
        <v>1512885600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9"/>
        <v>41373.208333333336</v>
      </c>
      <c r="N509">
        <v>1369717200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9"/>
        <v>43310.208333333328</v>
      </c>
      <c r="N510">
        <v>1534654800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9"/>
        <v>41034.208333333336</v>
      </c>
      <c r="N511">
        <v>1337058000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9"/>
        <v>43251.208333333328</v>
      </c>
      <c r="N512">
        <v>1529816400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2047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9"/>
        <v>43671.208333333328</v>
      </c>
      <c r="N513">
        <v>1564894800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32">SUM(E514/D514) * 100</f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ref="M514:M577" si="33">(((L514/60)/60)/24)+DATE(1970,1,1)</f>
        <v>41825.208333333336</v>
      </c>
      <c r="N514">
        <v>1404622800</v>
      </c>
      <c r="O514" s="11">
        <f t="shared" ref="O514:O577" si="34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2039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2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si="33"/>
        <v>40430.208333333336</v>
      </c>
      <c r="N515">
        <v>1284181200</v>
      </c>
      <c r="O515" s="11">
        <f t="shared" si="34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 s="11">
        <f t="shared" si="33"/>
        <v>41614.25</v>
      </c>
      <c r="N516">
        <v>1386741600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3"/>
        <v>40900.25</v>
      </c>
      <c r="N517">
        <v>1324792800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3"/>
        <v>40396.208333333336</v>
      </c>
      <c r="N518">
        <v>1284354000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2049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3"/>
        <v>42860.208333333328</v>
      </c>
      <c r="N519">
        <v>1494392400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3"/>
        <v>43154.25</v>
      </c>
      <c r="N520">
        <v>1519538400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2050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3"/>
        <v>42012.25</v>
      </c>
      <c r="N521">
        <v>1421906400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3"/>
        <v>43574.208333333328</v>
      </c>
      <c r="N522">
        <v>1555909200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3"/>
        <v>42605.208333333328</v>
      </c>
      <c r="N523">
        <v>1472446800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2047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3"/>
        <v>41093.208333333336</v>
      </c>
      <c r="N524">
        <v>1342328400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2051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3"/>
        <v>40241.25</v>
      </c>
      <c r="N525">
        <v>1268114400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2051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3"/>
        <v>40294.208333333336</v>
      </c>
      <c r="N526">
        <v>1273381200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3"/>
        <v>40505.25</v>
      </c>
      <c r="N527">
        <v>1290837600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2048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3"/>
        <v>42364.25</v>
      </c>
      <c r="N528">
        <v>1454306400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3"/>
        <v>42405.25</v>
      </c>
      <c r="N529">
        <v>1457762400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2050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3"/>
        <v>41601.25</v>
      </c>
      <c r="N530">
        <v>1389074400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3"/>
        <v>41769.208333333336</v>
      </c>
      <c r="N531">
        <v>1402117200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2039</v>
      </c>
    </row>
    <row r="532" spans="1:20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3"/>
        <v>40421.208333333336</v>
      </c>
      <c r="N532">
        <v>1284440400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2052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3"/>
        <v>41589.25</v>
      </c>
      <c r="N533">
        <v>1388988000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2039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3"/>
        <v>43125.25</v>
      </c>
      <c r="N534">
        <v>1516946400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3"/>
        <v>41479.208333333336</v>
      </c>
      <c r="N535">
        <v>1377752400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3"/>
        <v>43329.208333333328</v>
      </c>
      <c r="N536">
        <v>1534568400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2047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3"/>
        <v>43259.208333333328</v>
      </c>
      <c r="N537">
        <v>1528606800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3"/>
        <v>40414.208333333336</v>
      </c>
      <c r="N538">
        <v>1284872400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2052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3"/>
        <v>43342.208333333328</v>
      </c>
      <c r="N539">
        <v>1537592400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3"/>
        <v>41539.208333333336</v>
      </c>
      <c r="N540">
        <v>1381208400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2039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3"/>
        <v>43647.208333333328</v>
      </c>
      <c r="N541">
        <v>1562475600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3"/>
        <v>43225.208333333328</v>
      </c>
      <c r="N542">
        <v>1527397200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3"/>
        <v>42165.208333333328</v>
      </c>
      <c r="N543">
        <v>1436158800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2039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3"/>
        <v>42391.25</v>
      </c>
      <c r="N544">
        <v>1456034400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3"/>
        <v>41528.208333333336</v>
      </c>
      <c r="N545">
        <v>1380171600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2039</v>
      </c>
    </row>
    <row r="546" spans="1:20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3"/>
        <v>42377.25</v>
      </c>
      <c r="N546">
        <v>1453356000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3"/>
        <v>43824.25</v>
      </c>
      <c r="N547">
        <v>1578981600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3"/>
        <v>43360.208333333328</v>
      </c>
      <c r="N548">
        <v>1537419600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3"/>
        <v>42029.25</v>
      </c>
      <c r="N549">
        <v>1423202400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2047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3"/>
        <v>42461.208333333328</v>
      </c>
      <c r="N550">
        <v>1460610000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3"/>
        <v>41422.208333333336</v>
      </c>
      <c r="N551">
        <v>1370494800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2048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3"/>
        <v>40968.25</v>
      </c>
      <c r="N552">
        <v>1332306000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2043</v>
      </c>
    </row>
    <row r="553" spans="1:20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3"/>
        <v>41993.25</v>
      </c>
      <c r="N553">
        <v>1422511200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3"/>
        <v>42700.25</v>
      </c>
      <c r="N554">
        <v>1480312800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3"/>
        <v>40545.25</v>
      </c>
      <c r="N555">
        <v>1294034400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3"/>
        <v>42723.25</v>
      </c>
      <c r="N556">
        <v>1482645600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3"/>
        <v>41731.208333333336</v>
      </c>
      <c r="N557">
        <v>1399093200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3"/>
        <v>40792.208333333336</v>
      </c>
      <c r="N558">
        <v>1315890000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3"/>
        <v>42279.208333333328</v>
      </c>
      <c r="N559">
        <v>1444021200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2052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3"/>
        <v>42424.25</v>
      </c>
      <c r="N560">
        <v>1460005200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3"/>
        <v>42584.208333333328</v>
      </c>
      <c r="N561">
        <v>1470718800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3"/>
        <v>40865.25</v>
      </c>
      <c r="N562">
        <v>1325052000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2050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3"/>
        <v>40833.208333333336</v>
      </c>
      <c r="N563">
        <v>1319000400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3"/>
        <v>43536.208333333328</v>
      </c>
      <c r="N564">
        <v>1552539600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3"/>
        <v>43417.25</v>
      </c>
      <c r="N565">
        <v>1543816800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3"/>
        <v>42078.208333333328</v>
      </c>
      <c r="N566">
        <v>1427086800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3"/>
        <v>40862.25</v>
      </c>
      <c r="N567">
        <v>1323064800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3"/>
        <v>42424.25</v>
      </c>
      <c r="N568">
        <v>1458277200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2034</v>
      </c>
    </row>
    <row r="569" spans="1:20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3"/>
        <v>41830.208333333336</v>
      </c>
      <c r="N569">
        <v>1405141200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3"/>
        <v>40374.208333333336</v>
      </c>
      <c r="N570">
        <v>1283058000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3"/>
        <v>40554.25</v>
      </c>
      <c r="N571">
        <v>1295762400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2050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3"/>
        <v>41993.25</v>
      </c>
      <c r="N572">
        <v>1419573600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3"/>
        <v>42174.208333333328</v>
      </c>
      <c r="N573">
        <v>1438750800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2051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3"/>
        <v>42275.208333333328</v>
      </c>
      <c r="N574">
        <v>1444798800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3"/>
        <v>41761.208333333336</v>
      </c>
      <c r="N575">
        <v>1399179600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2059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3"/>
        <v>43806.25</v>
      </c>
      <c r="N576">
        <v>1576562400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3"/>
        <v>41779.208333333336</v>
      </c>
      <c r="N577">
        <v>1400821200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36">SUM(E578/D578) * 100</f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ref="M578:M641" si="37">(((L578/60)/60)/24)+DATE(1970,1,1)</f>
        <v>43040.208333333328</v>
      </c>
      <c r="N578">
        <v>1510984800</v>
      </c>
      <c r="O578" s="11">
        <f t="shared" ref="O578:O641" si="38">(((N578/60)/60)/24)+DATE(1970,1,1)</f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6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si="37"/>
        <v>40613.25</v>
      </c>
      <c r="N579">
        <v>1302066000</v>
      </c>
      <c r="O579" s="11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 s="11">
        <f t="shared" si="37"/>
        <v>40878.25</v>
      </c>
      <c r="N580">
        <v>1322978400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2052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7"/>
        <v>40762.208333333336</v>
      </c>
      <c r="N581">
        <v>1313730000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7"/>
        <v>41696.25</v>
      </c>
      <c r="N582">
        <v>1394085600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7"/>
        <v>40662.208333333336</v>
      </c>
      <c r="N583">
        <v>1305349200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7"/>
        <v>42165.208333333328</v>
      </c>
      <c r="N584">
        <v>1434344400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2039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7"/>
        <v>40959.25</v>
      </c>
      <c r="N585">
        <v>1331186400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7"/>
        <v>41024.208333333336</v>
      </c>
      <c r="N586">
        <v>1336539600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7"/>
        <v>40255.208333333336</v>
      </c>
      <c r="N587">
        <v>1269752400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2057</v>
      </c>
    </row>
    <row r="588" spans="1:20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7"/>
        <v>40499.25</v>
      </c>
      <c r="N588">
        <v>1291615200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7"/>
        <v>43484.25</v>
      </c>
      <c r="N589">
        <v>1552366800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7"/>
        <v>40262.208333333336</v>
      </c>
      <c r="N590">
        <v>1272171600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7"/>
        <v>42190.208333333328</v>
      </c>
      <c r="N591">
        <v>1436677200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7"/>
        <v>41994.25</v>
      </c>
      <c r="N592">
        <v>1420092000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7"/>
        <v>40373.208333333336</v>
      </c>
      <c r="N593">
        <v>1279947600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2039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7"/>
        <v>41789.208333333336</v>
      </c>
      <c r="N594">
        <v>1402203600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7"/>
        <v>41724.208333333336</v>
      </c>
      <c r="N595">
        <v>1396933200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2050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7"/>
        <v>42548.208333333328</v>
      </c>
      <c r="N596">
        <v>1467262800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7"/>
        <v>40253.208333333336</v>
      </c>
      <c r="N597">
        <v>1270530000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7"/>
        <v>42434.25</v>
      </c>
      <c r="N598">
        <v>1457762400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2047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7"/>
        <v>43786.25</v>
      </c>
      <c r="N599">
        <v>1575525600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7"/>
        <v>40344.208333333336</v>
      </c>
      <c r="N600">
        <v>1279083600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7"/>
        <v>42047.25</v>
      </c>
      <c r="N601">
        <v>1424412000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7"/>
        <v>41485.208333333336</v>
      </c>
      <c r="N602">
        <v>1376197200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7"/>
        <v>41789.208333333336</v>
      </c>
      <c r="N603">
        <v>1402894800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2048</v>
      </c>
    </row>
    <row r="604" spans="1:20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7"/>
        <v>42160.208333333328</v>
      </c>
      <c r="N604">
        <v>1434430800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7"/>
        <v>43573.208333333328</v>
      </c>
      <c r="N605">
        <v>1557896400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7"/>
        <v>40565.25</v>
      </c>
      <c r="N606">
        <v>1297490400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7"/>
        <v>42280.208333333328</v>
      </c>
      <c r="N607">
        <v>1447394400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2049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7"/>
        <v>42436.25</v>
      </c>
      <c r="N608">
        <v>1458277200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7"/>
        <v>41721.208333333336</v>
      </c>
      <c r="N609">
        <v>1395723600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7"/>
        <v>43530.25</v>
      </c>
      <c r="N610">
        <v>1552197600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7"/>
        <v>43481.25</v>
      </c>
      <c r="N611">
        <v>1549087200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2052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7"/>
        <v>41259.25</v>
      </c>
      <c r="N612">
        <v>1356847200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7"/>
        <v>41480.208333333336</v>
      </c>
      <c r="N613">
        <v>1375765200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7"/>
        <v>40474.208333333336</v>
      </c>
      <c r="N614">
        <v>1289800800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2034</v>
      </c>
    </row>
    <row r="615" spans="1:20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7"/>
        <v>42973.208333333328</v>
      </c>
      <c r="N615">
        <v>1504501200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7"/>
        <v>42746.25</v>
      </c>
      <c r="N616">
        <v>1485669600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7"/>
        <v>42489.208333333328</v>
      </c>
      <c r="N617">
        <v>1462770000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7"/>
        <v>41537.208333333336</v>
      </c>
      <c r="N618">
        <v>1379739600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7"/>
        <v>41794.208333333336</v>
      </c>
      <c r="N619">
        <v>1402722000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7"/>
        <v>41396.208333333336</v>
      </c>
      <c r="N620">
        <v>1369285200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2049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7"/>
        <v>40669.208333333336</v>
      </c>
      <c r="N621">
        <v>1304744400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7"/>
        <v>42559.208333333328</v>
      </c>
      <c r="N622">
        <v>1468299600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7"/>
        <v>42626.208333333328</v>
      </c>
      <c r="N623">
        <v>1474174800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7"/>
        <v>43205.208333333328</v>
      </c>
      <c r="N624">
        <v>1526014800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7"/>
        <v>42201.208333333328</v>
      </c>
      <c r="N625">
        <v>1437454800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7"/>
        <v>42029.25</v>
      </c>
      <c r="N626">
        <v>1422684000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7"/>
        <v>43857.25</v>
      </c>
      <c r="N627">
        <v>1581314400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7"/>
        <v>40449.208333333336</v>
      </c>
      <c r="N628">
        <v>1286427600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7"/>
        <v>40345.208333333336</v>
      </c>
      <c r="N629">
        <v>1278738000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7"/>
        <v>40455.208333333336</v>
      </c>
      <c r="N630">
        <v>1286427600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7"/>
        <v>42557.208333333328</v>
      </c>
      <c r="N631">
        <v>1467954000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7"/>
        <v>43586.208333333328</v>
      </c>
      <c r="N632">
        <v>1557637200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7"/>
        <v>43550.208333333328</v>
      </c>
      <c r="N633">
        <v>1553922000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7"/>
        <v>41945.208333333336</v>
      </c>
      <c r="N634">
        <v>1416463200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7"/>
        <v>42315.25</v>
      </c>
      <c r="N635">
        <v>1447221600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2050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7"/>
        <v>42819.208333333328</v>
      </c>
      <c r="N636">
        <v>1491627600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7"/>
        <v>41314.25</v>
      </c>
      <c r="N637">
        <v>1363150800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7"/>
        <v>40926.25</v>
      </c>
      <c r="N638">
        <v>1330754400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2050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7"/>
        <v>42688.25</v>
      </c>
      <c r="N639">
        <v>1479794400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7"/>
        <v>40386.208333333336</v>
      </c>
      <c r="N640">
        <v>1281243600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7"/>
        <v>43309.208333333328</v>
      </c>
      <c r="N641">
        <v>1532754000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2047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40">SUM(E642/D642) * 100</f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ref="M642:M705" si="41">(((L642/60)/60)/24)+DATE(1970,1,1)</f>
        <v>42387.25</v>
      </c>
      <c r="N642">
        <v>1453356000</v>
      </c>
      <c r="O642" s="11">
        <f t="shared" ref="O642:O705" si="42">(((N642/60)/60)/24)+DATE(1970,1,1)</f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40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si="41"/>
        <v>42786.25</v>
      </c>
      <c r="N643">
        <v>1489986000</v>
      </c>
      <c r="O643" s="11">
        <f t="shared" si="42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 s="11">
        <f t="shared" si="41"/>
        <v>43451.25</v>
      </c>
      <c r="N644">
        <v>1545804000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2048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1"/>
        <v>42795.25</v>
      </c>
      <c r="N645">
        <v>1489899600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1"/>
        <v>43452.25</v>
      </c>
      <c r="N646">
        <v>1546495200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1"/>
        <v>43369.208333333328</v>
      </c>
      <c r="N647">
        <v>1539752400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1"/>
        <v>41346.208333333336</v>
      </c>
      <c r="N648">
        <v>1364101200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2039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1"/>
        <v>43199.208333333328</v>
      </c>
      <c r="N649">
        <v>1525323600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1"/>
        <v>42922.208333333328</v>
      </c>
      <c r="N650">
        <v>1500872400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1"/>
        <v>40471.208333333336</v>
      </c>
      <c r="N651">
        <v>1288501200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1"/>
        <v>41828.208333333336</v>
      </c>
      <c r="N652">
        <v>1407128400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1"/>
        <v>41692.25</v>
      </c>
      <c r="N653">
        <v>1394344800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2051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1"/>
        <v>42587.208333333328</v>
      </c>
      <c r="N654">
        <v>1474088400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1"/>
        <v>42468.208333333328</v>
      </c>
      <c r="N655">
        <v>1460264400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1"/>
        <v>42240.208333333328</v>
      </c>
      <c r="N656">
        <v>1440824400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1"/>
        <v>42796.25</v>
      </c>
      <c r="N657">
        <v>1489554000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1"/>
        <v>43097.25</v>
      </c>
      <c r="N658">
        <v>1514872800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1"/>
        <v>43096.25</v>
      </c>
      <c r="N659">
        <v>1515736800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2052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1"/>
        <v>42246.208333333328</v>
      </c>
      <c r="N660">
        <v>1442898000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1"/>
        <v>40570.25</v>
      </c>
      <c r="N661">
        <v>1296194400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1"/>
        <v>42237.208333333328</v>
      </c>
      <c r="N662">
        <v>1440910800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1"/>
        <v>40996.208333333336</v>
      </c>
      <c r="N663">
        <v>1335502800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1"/>
        <v>43443.25</v>
      </c>
      <c r="N664">
        <v>1544680800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1"/>
        <v>40458.208333333336</v>
      </c>
      <c r="N665">
        <v>1288414800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1"/>
        <v>40959.25</v>
      </c>
      <c r="N666">
        <v>1330581600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1"/>
        <v>40733.208333333336</v>
      </c>
      <c r="N667">
        <v>1311397200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1"/>
        <v>41516.208333333336</v>
      </c>
      <c r="N668">
        <v>1378357200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1"/>
        <v>41892.208333333336</v>
      </c>
      <c r="N669">
        <v>1411102800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2059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1"/>
        <v>41122.208333333336</v>
      </c>
      <c r="N670">
        <v>1344834000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1"/>
        <v>42912.208333333328</v>
      </c>
      <c r="N671">
        <v>1499230800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1"/>
        <v>42425.25</v>
      </c>
      <c r="N672">
        <v>1457416800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1"/>
        <v>40390.208333333336</v>
      </c>
      <c r="N673">
        <v>1280898000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1"/>
        <v>43180.208333333328</v>
      </c>
      <c r="N674">
        <v>1522472400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1"/>
        <v>42475.208333333328</v>
      </c>
      <c r="N675">
        <v>1462510800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1"/>
        <v>40774.208333333336</v>
      </c>
      <c r="N676">
        <v>1317790800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1"/>
        <v>43719.208333333328</v>
      </c>
      <c r="N677">
        <v>1568782800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2059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1"/>
        <v>41178.208333333336</v>
      </c>
      <c r="N678">
        <v>1349413200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1"/>
        <v>42561.208333333328</v>
      </c>
      <c r="N679">
        <v>1472446800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2052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1"/>
        <v>43484.25</v>
      </c>
      <c r="N680">
        <v>1548050400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2047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1"/>
        <v>43756.208333333328</v>
      </c>
      <c r="N681">
        <v>1571806800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1"/>
        <v>43813.25</v>
      </c>
      <c r="N682">
        <v>1576476000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2039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1"/>
        <v>40898.25</v>
      </c>
      <c r="N683">
        <v>1324965600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1"/>
        <v>41619.25</v>
      </c>
      <c r="N684">
        <v>1387519200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1"/>
        <v>43359.208333333328</v>
      </c>
      <c r="N685">
        <v>1537246800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1"/>
        <v>40358.208333333336</v>
      </c>
      <c r="N686">
        <v>1279515600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2049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1"/>
        <v>42239.208333333328</v>
      </c>
      <c r="N687">
        <v>1442379600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1"/>
        <v>43186.208333333328</v>
      </c>
      <c r="N688">
        <v>1523077200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1"/>
        <v>42806.25</v>
      </c>
      <c r="N689">
        <v>1489554000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1"/>
        <v>43475.25</v>
      </c>
      <c r="N690">
        <v>1548482400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1"/>
        <v>41576.208333333336</v>
      </c>
      <c r="N691">
        <v>1384063200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1"/>
        <v>40874.25</v>
      </c>
      <c r="N692">
        <v>1322892000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1"/>
        <v>41185.208333333336</v>
      </c>
      <c r="N693">
        <v>1350709200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1"/>
        <v>43655.208333333328</v>
      </c>
      <c r="N694">
        <v>1564203600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1"/>
        <v>43025.208333333328</v>
      </c>
      <c r="N695">
        <v>1509685200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1"/>
        <v>43066.25</v>
      </c>
      <c r="N696">
        <v>1514959200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1"/>
        <v>42322.25</v>
      </c>
      <c r="N697">
        <v>1448863200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1"/>
        <v>42114.208333333328</v>
      </c>
      <c r="N698">
        <v>1429592400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1"/>
        <v>43190.208333333328</v>
      </c>
      <c r="N699">
        <v>1522645200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2034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1"/>
        <v>40871.25</v>
      </c>
      <c r="N700">
        <v>1323324000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2048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1"/>
        <v>43641.208333333328</v>
      </c>
      <c r="N701">
        <v>1561525200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2047</v>
      </c>
    </row>
    <row r="702" spans="1:20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1"/>
        <v>40203.25</v>
      </c>
      <c r="N702">
        <v>1265695200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2048</v>
      </c>
    </row>
    <row r="703" spans="1:20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1"/>
        <v>40629.208333333336</v>
      </c>
      <c r="N703">
        <v>1301806800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1"/>
        <v>41477.208333333336</v>
      </c>
      <c r="N704">
        <v>1374901200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2048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1"/>
        <v>41020.208333333336</v>
      </c>
      <c r="N705">
        <v>1336453200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44">SUM(E706/D706) * 100</f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ref="M706:M769" si="45">(((L706/60)/60)/24)+DATE(1970,1,1)</f>
        <v>42555.208333333328</v>
      </c>
      <c r="N706">
        <v>1468904400</v>
      </c>
      <c r="O706" s="11">
        <f t="shared" ref="O706:O769" si="46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2050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4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si="45"/>
        <v>41619.25</v>
      </c>
      <c r="N707">
        <v>1387087200</v>
      </c>
      <c r="O707" s="11">
        <f t="shared" si="46"/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2049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 s="11">
        <f t="shared" si="45"/>
        <v>43471.25</v>
      </c>
      <c r="N708">
        <v>1547445600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5"/>
        <v>43442.25</v>
      </c>
      <c r="N709">
        <v>1547359200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2047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5"/>
        <v>42877.208333333328</v>
      </c>
      <c r="N710">
        <v>1496293200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5"/>
        <v>41018.208333333336</v>
      </c>
      <c r="N711">
        <v>1335416400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5"/>
        <v>43295.208333333328</v>
      </c>
      <c r="N712">
        <v>1532149200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5"/>
        <v>42393.25</v>
      </c>
      <c r="N713">
        <v>1453788000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5"/>
        <v>42559.208333333328</v>
      </c>
      <c r="N714">
        <v>1471496400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5"/>
        <v>42604.208333333328</v>
      </c>
      <c r="N715">
        <v>1472878800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5"/>
        <v>41870.208333333336</v>
      </c>
      <c r="N716">
        <v>1408510800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5"/>
        <v>40397.208333333336</v>
      </c>
      <c r="N717">
        <v>1281589200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2039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5"/>
        <v>41465.208333333336</v>
      </c>
      <c r="N718">
        <v>1375851600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5"/>
        <v>40777.208333333336</v>
      </c>
      <c r="N719">
        <v>1315803600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5"/>
        <v>41442.208333333336</v>
      </c>
      <c r="N720">
        <v>1373691600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2048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5"/>
        <v>41058.208333333336</v>
      </c>
      <c r="N721">
        <v>1339218000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2052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5"/>
        <v>43152.25</v>
      </c>
      <c r="N722">
        <v>1520402400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5"/>
        <v>43194.208333333328</v>
      </c>
      <c r="N723">
        <v>1523336400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5"/>
        <v>43045.25</v>
      </c>
      <c r="N724">
        <v>1512280800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5"/>
        <v>42431.25</v>
      </c>
      <c r="N725">
        <v>1458709200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5"/>
        <v>41934.208333333336</v>
      </c>
      <c r="N726">
        <v>1414126800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5"/>
        <v>41958.25</v>
      </c>
      <c r="N727">
        <v>1416204000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2039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5"/>
        <v>40476.208333333336</v>
      </c>
      <c r="N728">
        <v>1288501200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5"/>
        <v>43485.25</v>
      </c>
      <c r="N729">
        <v>1552971600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5"/>
        <v>42515.208333333328</v>
      </c>
      <c r="N730">
        <v>1465102800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5"/>
        <v>41309.25</v>
      </c>
      <c r="N731">
        <v>1360130400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2047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5"/>
        <v>42147.208333333328</v>
      </c>
      <c r="N732">
        <v>1432875600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5"/>
        <v>42939.208333333328</v>
      </c>
      <c r="N733">
        <v>1500872400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5"/>
        <v>42816.208333333328</v>
      </c>
      <c r="N734">
        <v>1492146000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5"/>
        <v>41844.208333333336</v>
      </c>
      <c r="N735">
        <v>1407301200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5"/>
        <v>42763.25</v>
      </c>
      <c r="N736">
        <v>1486620000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5"/>
        <v>42459.208333333328</v>
      </c>
      <c r="N737">
        <v>1459918800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5"/>
        <v>42055.25</v>
      </c>
      <c r="N738">
        <v>1424757600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2049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5"/>
        <v>42685.25</v>
      </c>
      <c r="N739">
        <v>1479880800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2043</v>
      </c>
    </row>
    <row r="740" spans="1:20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5"/>
        <v>41959.25</v>
      </c>
      <c r="N740">
        <v>1418018400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5"/>
        <v>41089.208333333336</v>
      </c>
      <c r="N741">
        <v>1341032400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2043</v>
      </c>
    </row>
    <row r="742" spans="1:20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5"/>
        <v>42769.25</v>
      </c>
      <c r="N742">
        <v>1486360800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5"/>
        <v>40321.208333333336</v>
      </c>
      <c r="N743">
        <v>1274677200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5"/>
        <v>40197.25</v>
      </c>
      <c r="N744">
        <v>1267509600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2034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5"/>
        <v>42298.208333333328</v>
      </c>
      <c r="N745">
        <v>1445922000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5"/>
        <v>43322.208333333328</v>
      </c>
      <c r="N746">
        <v>1534050000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5"/>
        <v>40328.208333333336</v>
      </c>
      <c r="N747">
        <v>1277528400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2048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5"/>
        <v>40825.208333333336</v>
      </c>
      <c r="N748">
        <v>1318568400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5"/>
        <v>40423.208333333336</v>
      </c>
      <c r="N749">
        <v>1284354000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5"/>
        <v>40238.25</v>
      </c>
      <c r="N750">
        <v>1269579600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2050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5"/>
        <v>41920.208333333336</v>
      </c>
      <c r="N751">
        <v>1413781200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2048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5"/>
        <v>40360.208333333336</v>
      </c>
      <c r="N752">
        <v>1280120400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2034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5"/>
        <v>42446.208333333328</v>
      </c>
      <c r="N753">
        <v>1459486800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2049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5"/>
        <v>40395.208333333336</v>
      </c>
      <c r="N754">
        <v>1282539600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5"/>
        <v>40321.208333333336</v>
      </c>
      <c r="N755">
        <v>1275886800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5"/>
        <v>41210.208333333336</v>
      </c>
      <c r="N756">
        <v>1355983200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5"/>
        <v>43096.25</v>
      </c>
      <c r="N757">
        <v>1515391200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5"/>
        <v>42024.25</v>
      </c>
      <c r="N758">
        <v>1422252000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5"/>
        <v>40675.208333333336</v>
      </c>
      <c r="N759">
        <v>1305522000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2047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5"/>
        <v>41936.208333333336</v>
      </c>
      <c r="N760">
        <v>1414904400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5"/>
        <v>43136.25</v>
      </c>
      <c r="N761">
        <v>1520402400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2034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5"/>
        <v>43678.208333333328</v>
      </c>
      <c r="N762">
        <v>1567141200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2039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5"/>
        <v>42938.208333333328</v>
      </c>
      <c r="N763">
        <v>1501131600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5"/>
        <v>41241.25</v>
      </c>
      <c r="N764">
        <v>1355032800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5"/>
        <v>41037.208333333336</v>
      </c>
      <c r="N765">
        <v>1339477200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5"/>
        <v>40676.208333333336</v>
      </c>
      <c r="N766">
        <v>1305954000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5"/>
        <v>42840.208333333328</v>
      </c>
      <c r="N767">
        <v>1494392400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5"/>
        <v>43362.208333333328</v>
      </c>
      <c r="N768">
        <v>1537419600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2052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5"/>
        <v>42283.208333333328</v>
      </c>
      <c r="N769">
        <v>1447999200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48">SUM(E770/D770) * 100</f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11">
        <f t="shared" ref="M770:M833" si="49">(((L770/60)/60)/24)+DATE(1970,1,1)</f>
        <v>41619.25</v>
      </c>
      <c r="N770">
        <v>1388037600</v>
      </c>
      <c r="O770" s="11">
        <f t="shared" ref="O770:O833" si="50">(((N770/60)/60)/24)+DATE(1970,1,1)</f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8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si="49"/>
        <v>41501.208333333336</v>
      </c>
      <c r="N771">
        <v>1378789200</v>
      </c>
      <c r="O771" s="11">
        <f t="shared" si="50"/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2039</v>
      </c>
    </row>
    <row r="772" spans="1:20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 s="11">
        <f t="shared" si="49"/>
        <v>41743.208333333336</v>
      </c>
      <c r="N772">
        <v>1398056400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9"/>
        <v>43491.25</v>
      </c>
      <c r="N773">
        <v>1550815200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9"/>
        <v>43505.25</v>
      </c>
      <c r="N774">
        <v>1550037600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9"/>
        <v>42838.208333333328</v>
      </c>
      <c r="N775">
        <v>1492923600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9"/>
        <v>42513.208333333328</v>
      </c>
      <c r="N776">
        <v>1467522000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9"/>
        <v>41949.25</v>
      </c>
      <c r="N777">
        <v>1416117600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9"/>
        <v>43650.208333333328</v>
      </c>
      <c r="N778">
        <v>1563771600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9"/>
        <v>40809.208333333336</v>
      </c>
      <c r="N779">
        <v>1319259600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9"/>
        <v>40768.208333333336</v>
      </c>
      <c r="N780">
        <v>1313643600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2050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9"/>
        <v>42230.208333333328</v>
      </c>
      <c r="N781">
        <v>1440306000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9"/>
        <v>42573.208333333328</v>
      </c>
      <c r="N782">
        <v>1470805200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2047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9"/>
        <v>40482.208333333336</v>
      </c>
      <c r="N783">
        <v>1292911200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9"/>
        <v>40603.25</v>
      </c>
      <c r="N784">
        <v>1301374800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2050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9"/>
        <v>41625.25</v>
      </c>
      <c r="N785">
        <v>1387864800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9"/>
        <v>42435.25</v>
      </c>
      <c r="N786">
        <v>1458190800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9"/>
        <v>43582.208333333328</v>
      </c>
      <c r="N787">
        <v>1559278800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2050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9"/>
        <v>43186.208333333328</v>
      </c>
      <c r="N788">
        <v>1522731600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9"/>
        <v>40684.208333333336</v>
      </c>
      <c r="N789">
        <v>1306731600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9"/>
        <v>41202.208333333336</v>
      </c>
      <c r="N790">
        <v>1352527200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2050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9"/>
        <v>41786.208333333336</v>
      </c>
      <c r="N791">
        <v>1404363600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9"/>
        <v>40223.25</v>
      </c>
      <c r="N792">
        <v>1266645600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9"/>
        <v>42715.25</v>
      </c>
      <c r="N793">
        <v>1482818400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9"/>
        <v>41451.208333333336</v>
      </c>
      <c r="N794">
        <v>1374642000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9"/>
        <v>41450.208333333336</v>
      </c>
      <c r="N795">
        <v>1372482000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2049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9"/>
        <v>43091.25</v>
      </c>
      <c r="N796">
        <v>1514959200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9"/>
        <v>42675.208333333328</v>
      </c>
      <c r="N797">
        <v>1478235600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2047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9"/>
        <v>41859.208333333336</v>
      </c>
      <c r="N798">
        <v>1408078800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2039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9"/>
        <v>43464.25</v>
      </c>
      <c r="N799">
        <v>1548136800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9"/>
        <v>41060.208333333336</v>
      </c>
      <c r="N800">
        <v>1340859600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9"/>
        <v>42399.25</v>
      </c>
      <c r="N801">
        <v>1454479200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9"/>
        <v>42167.208333333328</v>
      </c>
      <c r="N802">
        <v>1434430800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9"/>
        <v>43830.25</v>
      </c>
      <c r="N803">
        <v>1579672800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9"/>
        <v>43650.208333333328</v>
      </c>
      <c r="N804">
        <v>1562389200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9"/>
        <v>43492.25</v>
      </c>
      <c r="N805">
        <v>1551506400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9"/>
        <v>43102.25</v>
      </c>
      <c r="N806">
        <v>1516600800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9"/>
        <v>41958.25</v>
      </c>
      <c r="N807">
        <v>1420437600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9"/>
        <v>40973.25</v>
      </c>
      <c r="N808">
        <v>1332997200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2047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9"/>
        <v>43753.208333333328</v>
      </c>
      <c r="N809">
        <v>1574920800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9"/>
        <v>42507.208333333328</v>
      </c>
      <c r="N810">
        <v>1464930000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9"/>
        <v>41135.208333333336</v>
      </c>
      <c r="N811">
        <v>1345006800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9"/>
        <v>43067.25</v>
      </c>
      <c r="N812">
        <v>1512712800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9"/>
        <v>42378.25</v>
      </c>
      <c r="N813">
        <v>1452492000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2039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9"/>
        <v>43206.208333333328</v>
      </c>
      <c r="N814">
        <v>1524286800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2049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9"/>
        <v>41148.208333333336</v>
      </c>
      <c r="N815">
        <v>1346907600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2039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9"/>
        <v>42517.208333333328</v>
      </c>
      <c r="N816">
        <v>1464498000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9"/>
        <v>43068.25</v>
      </c>
      <c r="N817">
        <v>1514181600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9"/>
        <v>41680.25</v>
      </c>
      <c r="N818">
        <v>1392184800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9"/>
        <v>43589.208333333328</v>
      </c>
      <c r="N819">
        <v>1559365200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2049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9"/>
        <v>43486.25</v>
      </c>
      <c r="N820">
        <v>1549173600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9"/>
        <v>41237.25</v>
      </c>
      <c r="N821">
        <v>1355032800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2039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9"/>
        <v>43310.208333333328</v>
      </c>
      <c r="N822">
        <v>1533963600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9"/>
        <v>42794.25</v>
      </c>
      <c r="N823">
        <v>1489381200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9"/>
        <v>41698.25</v>
      </c>
      <c r="N824">
        <v>1395032400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9"/>
        <v>41892.208333333336</v>
      </c>
      <c r="N825">
        <v>1412485200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9"/>
        <v>40348.208333333336</v>
      </c>
      <c r="N826">
        <v>1279688400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2049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9"/>
        <v>42941.208333333328</v>
      </c>
      <c r="N827">
        <v>1501995600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2051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9"/>
        <v>40525.25</v>
      </c>
      <c r="N828">
        <v>1294639200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9"/>
        <v>40666.208333333336</v>
      </c>
      <c r="N829">
        <v>1305435600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2047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9"/>
        <v>43340.208333333328</v>
      </c>
      <c r="N830">
        <v>1537592400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9"/>
        <v>42164.208333333328</v>
      </c>
      <c r="N831">
        <v>1435122000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9"/>
        <v>43103.25</v>
      </c>
      <c r="N832">
        <v>1520056800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9"/>
        <v>40994.208333333336</v>
      </c>
      <c r="N833">
        <v>1335675600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52">SUM(E834/D834) * 100</f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ref="M834:M897" si="53">(((L834/60)/60)/24)+DATE(1970,1,1)</f>
        <v>42299.208333333328</v>
      </c>
      <c r="N834">
        <v>1448431200</v>
      </c>
      <c r="O834" s="11">
        <f t="shared" ref="O834:O897" si="54">(((N834/60)/60)/24)+DATE(1970,1,1)</f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2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si="53"/>
        <v>40588.25</v>
      </c>
      <c r="N835">
        <v>1298613600</v>
      </c>
      <c r="O835" s="11">
        <f t="shared" si="54"/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 s="11">
        <f t="shared" si="53"/>
        <v>41448.208333333336</v>
      </c>
      <c r="N836">
        <v>1372482000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3"/>
        <v>42063.25</v>
      </c>
      <c r="N837">
        <v>1425621600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3"/>
        <v>40214.25</v>
      </c>
      <c r="N838">
        <v>1266300000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3"/>
        <v>40629.208333333336</v>
      </c>
      <c r="N839">
        <v>1305867600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3"/>
        <v>43370.208333333328</v>
      </c>
      <c r="N840">
        <v>1538802000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3"/>
        <v>41715.208333333336</v>
      </c>
      <c r="N841">
        <v>1398920400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3"/>
        <v>41836.208333333336</v>
      </c>
      <c r="N842">
        <v>1405659600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3"/>
        <v>42419.25</v>
      </c>
      <c r="N843">
        <v>1457244000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3"/>
        <v>43266.208333333328</v>
      </c>
      <c r="N844">
        <v>1529298000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3"/>
        <v>43338.208333333328</v>
      </c>
      <c r="N845">
        <v>1535778000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3"/>
        <v>40930.25</v>
      </c>
      <c r="N846">
        <v>1327471200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3"/>
        <v>43235.208333333328</v>
      </c>
      <c r="N847">
        <v>1529557200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3"/>
        <v>43302.208333333328</v>
      </c>
      <c r="N848">
        <v>1535259600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3"/>
        <v>43107.25</v>
      </c>
      <c r="N849">
        <v>1515564000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3"/>
        <v>40341.208333333336</v>
      </c>
      <c r="N850">
        <v>1277096400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2047</v>
      </c>
    </row>
    <row r="851" spans="1:20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3"/>
        <v>40948.25</v>
      </c>
      <c r="N851">
        <v>1329026400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2043</v>
      </c>
    </row>
    <row r="852" spans="1:20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3"/>
        <v>40866.25</v>
      </c>
      <c r="N852">
        <v>1322978400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3"/>
        <v>41031.208333333336</v>
      </c>
      <c r="N853">
        <v>1338786000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2034</v>
      </c>
    </row>
    <row r="854" spans="1:20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3"/>
        <v>40740.208333333336</v>
      </c>
      <c r="N854">
        <v>1311656400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2039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3"/>
        <v>40714.208333333336</v>
      </c>
      <c r="N855">
        <v>1308978000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2043</v>
      </c>
    </row>
    <row r="856" spans="1:20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3"/>
        <v>43787.25</v>
      </c>
      <c r="N856">
        <v>1576389600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2052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3"/>
        <v>40712.208333333336</v>
      </c>
      <c r="N857">
        <v>1311051600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3"/>
        <v>41023.208333333336</v>
      </c>
      <c r="N858">
        <v>1336712400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3"/>
        <v>40944.25</v>
      </c>
      <c r="N859">
        <v>1330408800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2051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3"/>
        <v>43211.208333333328</v>
      </c>
      <c r="N860">
        <v>1524891600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3"/>
        <v>41334.25</v>
      </c>
      <c r="N861">
        <v>1363669200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3"/>
        <v>43515.25</v>
      </c>
      <c r="N862">
        <v>1551420000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2048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3"/>
        <v>40258.208333333336</v>
      </c>
      <c r="N863">
        <v>1269838800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3"/>
        <v>40756.208333333336</v>
      </c>
      <c r="N864">
        <v>1312520400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3"/>
        <v>42172.208333333328</v>
      </c>
      <c r="N865">
        <v>1436504400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3"/>
        <v>42601.208333333328</v>
      </c>
      <c r="N866">
        <v>1472014800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2051</v>
      </c>
    </row>
    <row r="867" spans="1:20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3"/>
        <v>41897.208333333336</v>
      </c>
      <c r="N867">
        <v>1411534800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3"/>
        <v>40671.208333333336</v>
      </c>
      <c r="N868">
        <v>1304917200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3"/>
        <v>43382.208333333328</v>
      </c>
      <c r="N869">
        <v>1539579600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3"/>
        <v>41559.208333333336</v>
      </c>
      <c r="N870">
        <v>1382504400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3"/>
        <v>40350.208333333336</v>
      </c>
      <c r="N871">
        <v>1278306000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2047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3"/>
        <v>42240.208333333328</v>
      </c>
      <c r="N872">
        <v>1442552400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3"/>
        <v>43040.208333333328</v>
      </c>
      <c r="N873">
        <v>1511071200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3"/>
        <v>43346.208333333328</v>
      </c>
      <c r="N874">
        <v>1536382800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2052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3"/>
        <v>41647.25</v>
      </c>
      <c r="N875">
        <v>1389592800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3"/>
        <v>40291.208333333336</v>
      </c>
      <c r="N876">
        <v>1275282000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3"/>
        <v>40556.25</v>
      </c>
      <c r="N877">
        <v>1294984800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3"/>
        <v>43624.208333333328</v>
      </c>
      <c r="N878">
        <v>1562043600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3"/>
        <v>42577.208333333328</v>
      </c>
      <c r="N879">
        <v>1469595600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3"/>
        <v>43845.25</v>
      </c>
      <c r="N880">
        <v>1581141600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3"/>
        <v>42788.25</v>
      </c>
      <c r="N881">
        <v>1488520800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2049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3"/>
        <v>43667.208333333328</v>
      </c>
      <c r="N882">
        <v>1563858000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2034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3"/>
        <v>42194.208333333328</v>
      </c>
      <c r="N883">
        <v>1438923600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3"/>
        <v>42025.25</v>
      </c>
      <c r="N884">
        <v>1422165600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3"/>
        <v>40323.208333333336</v>
      </c>
      <c r="N885">
        <v>1277874000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2051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3"/>
        <v>41763.208333333336</v>
      </c>
      <c r="N886">
        <v>1399352400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3"/>
        <v>40335.208333333336</v>
      </c>
      <c r="N887">
        <v>1279083600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3"/>
        <v>40416.208333333336</v>
      </c>
      <c r="N888">
        <v>1284354000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3"/>
        <v>42202.208333333328</v>
      </c>
      <c r="N889">
        <v>1441170000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3"/>
        <v>42836.208333333328</v>
      </c>
      <c r="N890">
        <v>1493528400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3"/>
        <v>41710.208333333336</v>
      </c>
      <c r="N891">
        <v>1395205200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2034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3"/>
        <v>43640.208333333328</v>
      </c>
      <c r="N892">
        <v>1561438800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3"/>
        <v>40880.25</v>
      </c>
      <c r="N893">
        <v>1326693600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3"/>
        <v>40319.208333333336</v>
      </c>
      <c r="N894">
        <v>1277960400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3"/>
        <v>42170.208333333328</v>
      </c>
      <c r="N895">
        <v>1434690000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3"/>
        <v>41466.208333333336</v>
      </c>
      <c r="N896">
        <v>1376110800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3"/>
        <v>43134.25</v>
      </c>
      <c r="N897">
        <v>1518415200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56">SUM(E898/D898) * 100</f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ref="M898:M961" si="57">(((L898/60)/60)/24)+DATE(1970,1,1)</f>
        <v>40738.208333333336</v>
      </c>
      <c r="N898">
        <v>1310878800</v>
      </c>
      <c r="O898" s="11">
        <f t="shared" ref="O898:O961" si="58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6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si="57"/>
        <v>43583.208333333328</v>
      </c>
      <c r="N899">
        <v>1556600400</v>
      </c>
      <c r="O899" s="11">
        <f t="shared" si="58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 s="11">
        <f t="shared" si="57"/>
        <v>43815.25</v>
      </c>
      <c r="N900">
        <v>1576994400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7"/>
        <v>41554.208333333336</v>
      </c>
      <c r="N901">
        <v>1382677200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7"/>
        <v>41901.208333333336</v>
      </c>
      <c r="N902">
        <v>1411189200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7"/>
        <v>43298.208333333328</v>
      </c>
      <c r="N903">
        <v>1534654800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7"/>
        <v>42399.25</v>
      </c>
      <c r="N904">
        <v>1457762400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7"/>
        <v>41034.208333333336</v>
      </c>
      <c r="N905">
        <v>1337490000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2049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7"/>
        <v>41186.208333333336</v>
      </c>
      <c r="N906">
        <v>1349672400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7"/>
        <v>41536.208333333336</v>
      </c>
      <c r="N907">
        <v>1379826000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7"/>
        <v>42868.208333333328</v>
      </c>
      <c r="N908">
        <v>1497762000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7"/>
        <v>40660.208333333336</v>
      </c>
      <c r="N909">
        <v>1304485200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7"/>
        <v>41031.208333333336</v>
      </c>
      <c r="N910">
        <v>1336885200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2039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7"/>
        <v>43255.208333333328</v>
      </c>
      <c r="N911">
        <v>1530421200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7"/>
        <v>42026.25</v>
      </c>
      <c r="N912">
        <v>1421992800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7"/>
        <v>43717.208333333328</v>
      </c>
      <c r="N913">
        <v>1568178000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7"/>
        <v>41157.208333333336</v>
      </c>
      <c r="N914">
        <v>1347944400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2047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7"/>
        <v>43597.208333333328</v>
      </c>
      <c r="N915">
        <v>1558760400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2047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7"/>
        <v>41490.208333333336</v>
      </c>
      <c r="N916">
        <v>1376629200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7"/>
        <v>42976.208333333328</v>
      </c>
      <c r="N917">
        <v>1504760400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7"/>
        <v>41991.25</v>
      </c>
      <c r="N918">
        <v>1419660000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7"/>
        <v>40722.208333333336</v>
      </c>
      <c r="N919">
        <v>1311310800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2051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7"/>
        <v>41117.208333333336</v>
      </c>
      <c r="N920">
        <v>1344315600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7"/>
        <v>43022.208333333328</v>
      </c>
      <c r="N921">
        <v>1510725600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7"/>
        <v>43503.25</v>
      </c>
      <c r="N922">
        <v>1551247200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2050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7"/>
        <v>40951.25</v>
      </c>
      <c r="N923">
        <v>1330236000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7"/>
        <v>43443.25</v>
      </c>
      <c r="N924">
        <v>1545112800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2034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7"/>
        <v>40373.208333333336</v>
      </c>
      <c r="N925">
        <v>1279170000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7"/>
        <v>43769.208333333328</v>
      </c>
      <c r="N926">
        <v>1573452000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7"/>
        <v>43000.208333333328</v>
      </c>
      <c r="N927">
        <v>1507093200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7"/>
        <v>42502.208333333328</v>
      </c>
      <c r="N928">
        <v>1463374800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7"/>
        <v>41102.208333333336</v>
      </c>
      <c r="N929">
        <v>1344574800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7"/>
        <v>41637.25</v>
      </c>
      <c r="N930">
        <v>1389074400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7"/>
        <v>42858.208333333328</v>
      </c>
      <c r="N931">
        <v>1494997200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7"/>
        <v>42060.25</v>
      </c>
      <c r="N932">
        <v>1425448800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7"/>
        <v>41818.208333333336</v>
      </c>
      <c r="N933">
        <v>1404104400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7"/>
        <v>41709.208333333336</v>
      </c>
      <c r="N934">
        <v>1394773200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7"/>
        <v>41372.208333333336</v>
      </c>
      <c r="N935">
        <v>1366520400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7"/>
        <v>42422.25</v>
      </c>
      <c r="N936">
        <v>1456639200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7"/>
        <v>42209.208333333328</v>
      </c>
      <c r="N937">
        <v>1438318800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7"/>
        <v>43668.208333333328</v>
      </c>
      <c r="N938">
        <v>1564030800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7"/>
        <v>42334.25</v>
      </c>
      <c r="N939">
        <v>1449295200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7"/>
        <v>43263.208333333328</v>
      </c>
      <c r="N940">
        <v>1531890000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2052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7"/>
        <v>40670.208333333336</v>
      </c>
      <c r="N941">
        <v>1306213200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2039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7"/>
        <v>41244.25</v>
      </c>
      <c r="N942">
        <v>1356242400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7"/>
        <v>40552.25</v>
      </c>
      <c r="N943">
        <v>1297576800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7"/>
        <v>40568.25</v>
      </c>
      <c r="N944">
        <v>1296194400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7"/>
        <v>41906.208333333336</v>
      </c>
      <c r="N945">
        <v>1414558800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7"/>
        <v>42776.25</v>
      </c>
      <c r="N946">
        <v>1488348000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7"/>
        <v>41004.208333333336</v>
      </c>
      <c r="N947">
        <v>1334898000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7"/>
        <v>40710.208333333336</v>
      </c>
      <c r="N948">
        <v>1308373200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7"/>
        <v>41908.208333333336</v>
      </c>
      <c r="N949">
        <v>1412312400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7"/>
        <v>41985.25</v>
      </c>
      <c r="N950">
        <v>1419228000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7"/>
        <v>42112.208333333328</v>
      </c>
      <c r="N951">
        <v>1430974800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7"/>
        <v>43571.208333333328</v>
      </c>
      <c r="N952">
        <v>1555822800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7"/>
        <v>42730.25</v>
      </c>
      <c r="N953">
        <v>1482818400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7"/>
        <v>42591.208333333328</v>
      </c>
      <c r="N954">
        <v>1471928400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7"/>
        <v>42358.25</v>
      </c>
      <c r="N955">
        <v>1453701600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2052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7"/>
        <v>41174.208333333336</v>
      </c>
      <c r="N956">
        <v>1350363600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7"/>
        <v>41238.25</v>
      </c>
      <c r="N957">
        <v>1353996000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7"/>
        <v>42360.25</v>
      </c>
      <c r="N958">
        <v>1451109600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2052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7"/>
        <v>40955.25</v>
      </c>
      <c r="N959">
        <v>1329631200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7"/>
        <v>40350.208333333336</v>
      </c>
      <c r="N960">
        <v>1278997200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2050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7"/>
        <v>40357.208333333336</v>
      </c>
      <c r="N961">
        <v>1280120400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60">SUM(E962/D962) * 100</f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ref="M962:M1001" si="61">(((L962/60)/60)/24)+DATE(1970,1,1)</f>
        <v>42408.25</v>
      </c>
      <c r="N962">
        <v>1458104400</v>
      </c>
      <c r="O962" s="11">
        <f t="shared" ref="O962:O1001" si="62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60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si="61"/>
        <v>40591.25</v>
      </c>
      <c r="N963">
        <v>1298268000</v>
      </c>
      <c r="O963" s="11">
        <f t="shared" si="62"/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 s="11">
        <f t="shared" si="61"/>
        <v>41592.25</v>
      </c>
      <c r="N964">
        <v>1386223200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1"/>
        <v>40607.25</v>
      </c>
      <c r="N965">
        <v>1299823200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1"/>
        <v>42135.208333333328</v>
      </c>
      <c r="N966">
        <v>1431752400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1"/>
        <v>40203.25</v>
      </c>
      <c r="N967">
        <v>1267855200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1"/>
        <v>42901.208333333328</v>
      </c>
      <c r="N968">
        <v>1497675600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1"/>
        <v>41005.208333333336</v>
      </c>
      <c r="N969">
        <v>1336885200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2034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1"/>
        <v>40544.25</v>
      </c>
      <c r="N970">
        <v>1295157600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1"/>
        <v>43821.25</v>
      </c>
      <c r="N971">
        <v>1577599200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1"/>
        <v>40672.208333333336</v>
      </c>
      <c r="N972">
        <v>1305003600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1"/>
        <v>41555.208333333336</v>
      </c>
      <c r="N973">
        <v>1381726800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2058</v>
      </c>
    </row>
    <row r="974" spans="1:20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1"/>
        <v>41792.208333333336</v>
      </c>
      <c r="N974">
        <v>1402462800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1"/>
        <v>40522.25</v>
      </c>
      <c r="N975">
        <v>1292133600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1"/>
        <v>41412.208333333336</v>
      </c>
      <c r="N976">
        <v>1368939600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1"/>
        <v>42337.25</v>
      </c>
      <c r="N977">
        <v>1452146400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1"/>
        <v>40571.25</v>
      </c>
      <c r="N978">
        <v>1296712800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1"/>
        <v>43138.25</v>
      </c>
      <c r="N979">
        <v>1520748000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1"/>
        <v>42686.25</v>
      </c>
      <c r="N980">
        <v>1480831200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2039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1"/>
        <v>42078.208333333328</v>
      </c>
      <c r="N981">
        <v>1426914000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1"/>
        <v>42307.208333333328</v>
      </c>
      <c r="N982">
        <v>1446616800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2049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1"/>
        <v>43094.25</v>
      </c>
      <c r="N983">
        <v>1517032800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1"/>
        <v>40743.208333333336</v>
      </c>
      <c r="N984">
        <v>1311224400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1"/>
        <v>43681.208333333328</v>
      </c>
      <c r="N985">
        <v>1566190800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1"/>
        <v>43716.208333333328</v>
      </c>
      <c r="N986">
        <v>1570165200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1"/>
        <v>41614.25</v>
      </c>
      <c r="N987">
        <v>1388556000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1"/>
        <v>40638.208333333336</v>
      </c>
      <c r="N988">
        <v>1303189200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1"/>
        <v>42852.208333333328</v>
      </c>
      <c r="N989">
        <v>1494478800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1"/>
        <v>42686.25</v>
      </c>
      <c r="N990">
        <v>1480744800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1"/>
        <v>43571.208333333328</v>
      </c>
      <c r="N991">
        <v>1555822800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1"/>
        <v>42432.25</v>
      </c>
      <c r="N992">
        <v>1458882000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2047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1"/>
        <v>41907.208333333336</v>
      </c>
      <c r="N993">
        <v>1411966800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1"/>
        <v>43227.208333333328</v>
      </c>
      <c r="N994">
        <v>1526878800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2047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1"/>
        <v>42362.25</v>
      </c>
      <c r="N995">
        <v>1452405600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1"/>
        <v>41929.208333333336</v>
      </c>
      <c r="N996">
        <v>1414040400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1"/>
        <v>43408.208333333328</v>
      </c>
      <c r="N997">
        <v>1543816800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1"/>
        <v>41276.25</v>
      </c>
      <c r="N998">
        <v>1359698400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1"/>
        <v>41659.25</v>
      </c>
      <c r="N999">
        <v>1390629600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1"/>
        <v>40220.25</v>
      </c>
      <c r="N1000">
        <v>1267077600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1"/>
        <v>42550.208333333328</v>
      </c>
      <c r="N1001">
        <v>1467781200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conditionalFormatting sqref="G1:G1048576">
    <cfRule type="containsText" dxfId="31" priority="4" operator="containsText" text="live">
      <formula>NOT(ISERROR(SEARCH("live",G1)))</formula>
    </cfRule>
    <cfRule type="containsText" dxfId="30" priority="5" operator="containsText" text="canceled">
      <formula>NOT(ISERROR(SEARCH("canceled",G1)))</formula>
    </cfRule>
    <cfRule type="containsText" dxfId="29" priority="6" operator="containsText" text="successful">
      <formula>NOT(ISERROR(SEARCH("successful",G1)))</formula>
    </cfRule>
    <cfRule type="containsText" dxfId="28" priority="7" operator="containsText" text="failed">
      <formula>NOT(ISERROR(SEARCH("failed",G1)))</formula>
    </cfRule>
  </conditionalFormatting>
  <conditionalFormatting sqref="F1:F1048576">
    <cfRule type="cellIs" dxfId="27" priority="1" operator="between">
      <formula>199</formula>
      <formula>9999</formula>
    </cfRule>
    <cfRule type="cellIs" dxfId="26" priority="2" operator="between">
      <formula>99</formula>
      <formula>199</formula>
    </cfRule>
    <cfRule type="cellIs" dxfId="25" priority="3" operator="between">
      <formula>0</formula>
      <formula>99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37E7-02F4-4C37-BC0A-463140DD4C24}">
  <dimension ref="A2:F26"/>
  <sheetViews>
    <sheetView workbookViewId="0">
      <selection activeCell="N28" sqref="N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7" t="s">
        <v>6</v>
      </c>
      <c r="B2" t="s">
        <v>2064</v>
      </c>
    </row>
    <row r="4" spans="1:6" x14ac:dyDescent="0.3">
      <c r="A4" s="7" t="s">
        <v>2062</v>
      </c>
      <c r="B4" s="7" t="s">
        <v>2063</v>
      </c>
    </row>
    <row r="5" spans="1:6" x14ac:dyDescent="0.3">
      <c r="A5" s="7" t="s">
        <v>2060</v>
      </c>
      <c r="B5" t="s">
        <v>74</v>
      </c>
      <c r="C5" t="s">
        <v>14</v>
      </c>
      <c r="D5" t="s">
        <v>47</v>
      </c>
      <c r="E5" t="s">
        <v>20</v>
      </c>
      <c r="F5" t="s">
        <v>2061</v>
      </c>
    </row>
    <row r="6" spans="1:6" x14ac:dyDescent="0.3">
      <c r="A6" s="8" t="s">
        <v>2050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2059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2053</v>
      </c>
      <c r="B8" s="9">
        <v>4</v>
      </c>
      <c r="C8" s="9">
        <v>11</v>
      </c>
      <c r="D8" s="9">
        <v>1</v>
      </c>
      <c r="E8" s="9">
        <v>26</v>
      </c>
      <c r="F8" s="9">
        <v>42</v>
      </c>
    </row>
    <row r="9" spans="1:6" x14ac:dyDescent="0.3">
      <c r="A9" s="8" t="s">
        <v>2046</v>
      </c>
      <c r="B9" s="9">
        <v>4</v>
      </c>
      <c r="C9" s="9">
        <v>21</v>
      </c>
      <c r="D9" s="9">
        <v>1</v>
      </c>
      <c r="E9" s="9">
        <v>34</v>
      </c>
      <c r="F9" s="9">
        <v>60</v>
      </c>
    </row>
    <row r="10" spans="1:6" x14ac:dyDescent="0.3">
      <c r="A10" s="8" t="s">
        <v>2047</v>
      </c>
      <c r="B10" s="9">
        <v>2</v>
      </c>
      <c r="C10" s="9">
        <v>12</v>
      </c>
      <c r="D10" s="9">
        <v>1</v>
      </c>
      <c r="E10" s="9">
        <v>22</v>
      </c>
      <c r="F10" s="9">
        <v>37</v>
      </c>
    </row>
    <row r="11" spans="1:6" x14ac:dyDescent="0.3">
      <c r="A11" s="8" t="s">
        <v>2052</v>
      </c>
      <c r="B11" s="9">
        <v>1</v>
      </c>
      <c r="C11" s="9">
        <v>16</v>
      </c>
      <c r="D11" s="9"/>
      <c r="E11" s="9">
        <v>14</v>
      </c>
      <c r="F11" s="9">
        <v>31</v>
      </c>
    </row>
    <row r="12" spans="1:6" x14ac:dyDescent="0.3">
      <c r="A12" s="8" t="s">
        <v>2039</v>
      </c>
      <c r="B12" s="9">
        <v>1</v>
      </c>
      <c r="C12" s="9">
        <v>23</v>
      </c>
      <c r="D12" s="9">
        <v>3</v>
      </c>
      <c r="E12" s="9">
        <v>21</v>
      </c>
      <c r="F12" s="9">
        <v>48</v>
      </c>
    </row>
    <row r="13" spans="1:6" x14ac:dyDescent="0.3">
      <c r="A13" s="8" t="s">
        <v>2056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3">
      <c r="A14" s="8" t="s">
        <v>2055</v>
      </c>
      <c r="B14" s="9"/>
      <c r="C14" s="9">
        <v>3</v>
      </c>
      <c r="D14" s="9"/>
      <c r="E14" s="9">
        <v>4</v>
      </c>
      <c r="F14" s="9">
        <v>7</v>
      </c>
    </row>
    <row r="15" spans="1:6" x14ac:dyDescent="0.3">
      <c r="A15" s="8" t="s">
        <v>2034</v>
      </c>
      <c r="B15" s="9"/>
      <c r="C15" s="9">
        <v>8</v>
      </c>
      <c r="D15" s="9"/>
      <c r="E15" s="9">
        <v>13</v>
      </c>
      <c r="F15" s="9">
        <v>21</v>
      </c>
    </row>
    <row r="16" spans="1:6" x14ac:dyDescent="0.3">
      <c r="A16" s="8" t="s">
        <v>2049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 x14ac:dyDescent="0.3">
      <c r="A17" s="8" t="s">
        <v>2045</v>
      </c>
      <c r="B17" s="9">
        <v>23</v>
      </c>
      <c r="C17" s="9">
        <v>132</v>
      </c>
      <c r="D17" s="9">
        <v>2</v>
      </c>
      <c r="E17" s="9">
        <v>187</v>
      </c>
      <c r="F17" s="9">
        <v>344</v>
      </c>
    </row>
    <row r="18" spans="1:6" x14ac:dyDescent="0.3">
      <c r="A18" s="8" t="s">
        <v>2054</v>
      </c>
      <c r="B18" s="9"/>
      <c r="C18" s="9">
        <v>4</v>
      </c>
      <c r="D18" s="9"/>
      <c r="E18" s="9">
        <v>4</v>
      </c>
      <c r="F18" s="9">
        <v>8</v>
      </c>
    </row>
    <row r="19" spans="1:6" x14ac:dyDescent="0.3">
      <c r="A19" s="8" t="s">
        <v>2043</v>
      </c>
      <c r="B19" s="9">
        <v>9</v>
      </c>
      <c r="C19" s="9">
        <v>49</v>
      </c>
      <c r="D19" s="9"/>
      <c r="E19" s="9">
        <v>72</v>
      </c>
      <c r="F19" s="9">
        <v>130</v>
      </c>
    </row>
    <row r="20" spans="1:6" x14ac:dyDescent="0.3">
      <c r="A20" s="8" t="s">
        <v>2051</v>
      </c>
      <c r="B20" s="9">
        <v>1</v>
      </c>
      <c r="C20" s="9">
        <v>5</v>
      </c>
      <c r="D20" s="9">
        <v>1</v>
      </c>
      <c r="E20" s="9">
        <v>9</v>
      </c>
      <c r="F20" s="9">
        <v>16</v>
      </c>
    </row>
    <row r="21" spans="1:6" x14ac:dyDescent="0.3">
      <c r="A21" s="8" t="s">
        <v>2058</v>
      </c>
      <c r="B21" s="9">
        <v>3</v>
      </c>
      <c r="C21" s="9">
        <v>3</v>
      </c>
      <c r="D21" s="9"/>
      <c r="E21" s="9">
        <v>11</v>
      </c>
      <c r="F21" s="9">
        <v>17</v>
      </c>
    </row>
    <row r="22" spans="1:6" x14ac:dyDescent="0.3">
      <c r="A22" s="8" t="s">
        <v>2057</v>
      </c>
      <c r="B22" s="9"/>
      <c r="C22" s="9">
        <v>7</v>
      </c>
      <c r="D22" s="9"/>
      <c r="E22" s="9">
        <v>14</v>
      </c>
      <c r="F22" s="9">
        <v>21</v>
      </c>
    </row>
    <row r="23" spans="1:6" x14ac:dyDescent="0.3">
      <c r="A23" s="8" t="s">
        <v>2042</v>
      </c>
      <c r="B23" s="9">
        <v>4</v>
      </c>
      <c r="C23" s="9">
        <v>20</v>
      </c>
      <c r="D23" s="9"/>
      <c r="E23" s="9">
        <v>22</v>
      </c>
      <c r="F23" s="9">
        <v>46</v>
      </c>
    </row>
    <row r="24" spans="1:6" x14ac:dyDescent="0.3">
      <c r="A24" s="8" t="s">
        <v>2048</v>
      </c>
      <c r="B24" s="9"/>
      <c r="C24" s="9">
        <v>16</v>
      </c>
      <c r="D24" s="9">
        <v>1</v>
      </c>
      <c r="E24" s="9">
        <v>28</v>
      </c>
      <c r="F24" s="9">
        <v>45</v>
      </c>
    </row>
    <row r="25" spans="1:6" x14ac:dyDescent="0.3">
      <c r="A25" s="8" t="s">
        <v>2044</v>
      </c>
      <c r="B25" s="9">
        <v>2</v>
      </c>
      <c r="C25" s="9">
        <v>12</v>
      </c>
      <c r="D25" s="9">
        <v>1</v>
      </c>
      <c r="E25" s="9">
        <v>36</v>
      </c>
      <c r="F25" s="9">
        <v>51</v>
      </c>
    </row>
    <row r="26" spans="1:6" x14ac:dyDescent="0.3">
      <c r="A26" s="8" t="s">
        <v>2061</v>
      </c>
      <c r="B26" s="9">
        <v>57</v>
      </c>
      <c r="C26" s="9">
        <v>364</v>
      </c>
      <c r="D26" s="9">
        <v>14</v>
      </c>
      <c r="E26" s="9">
        <v>565</v>
      </c>
      <c r="F26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7EC4-E11F-40BA-BD9F-065E697D16F7}">
  <dimension ref="A1:G27"/>
  <sheetViews>
    <sheetView workbookViewId="0">
      <selection activeCell="L23" sqref="L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7" t="s">
        <v>6</v>
      </c>
      <c r="B1" t="s">
        <v>2064</v>
      </c>
    </row>
    <row r="2" spans="1:7" x14ac:dyDescent="0.3">
      <c r="A2" s="7" t="s">
        <v>2031</v>
      </c>
      <c r="B2" t="s">
        <v>2064</v>
      </c>
    </row>
    <row r="4" spans="1:7" x14ac:dyDescent="0.3">
      <c r="A4" s="7" t="s">
        <v>2062</v>
      </c>
      <c r="B4" s="7" t="s">
        <v>2063</v>
      </c>
    </row>
    <row r="5" spans="1:7" x14ac:dyDescent="0.3">
      <c r="A5" s="7" t="s">
        <v>2060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2061</v>
      </c>
    </row>
    <row r="6" spans="1:7" x14ac:dyDescent="0.3">
      <c r="A6" s="8" t="s">
        <v>2050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3">
      <c r="A7" s="8" t="s">
        <v>2059</v>
      </c>
      <c r="B7" s="9"/>
      <c r="C7" s="9"/>
      <c r="D7" s="9"/>
      <c r="E7" s="9">
        <v>4</v>
      </c>
      <c r="F7" s="9"/>
      <c r="G7" s="9">
        <v>4</v>
      </c>
    </row>
    <row r="8" spans="1:7" x14ac:dyDescent="0.3">
      <c r="A8" s="8" t="s">
        <v>2053</v>
      </c>
      <c r="B8" s="9">
        <v>4</v>
      </c>
      <c r="C8" s="9">
        <v>11</v>
      </c>
      <c r="D8" s="9">
        <v>1</v>
      </c>
      <c r="E8" s="9">
        <v>26</v>
      </c>
      <c r="F8" s="9"/>
      <c r="G8" s="9">
        <v>42</v>
      </c>
    </row>
    <row r="9" spans="1:7" x14ac:dyDescent="0.3">
      <c r="A9" s="8" t="s">
        <v>2046</v>
      </c>
      <c r="B9" s="9">
        <v>4</v>
      </c>
      <c r="C9" s="9">
        <v>21</v>
      </c>
      <c r="D9" s="9">
        <v>1</v>
      </c>
      <c r="E9" s="9">
        <v>34</v>
      </c>
      <c r="F9" s="9"/>
      <c r="G9" s="9">
        <v>60</v>
      </c>
    </row>
    <row r="10" spans="1:7" x14ac:dyDescent="0.3">
      <c r="A10" s="8" t="s">
        <v>2047</v>
      </c>
      <c r="B10" s="9">
        <v>2</v>
      </c>
      <c r="C10" s="9">
        <v>12</v>
      </c>
      <c r="D10" s="9">
        <v>1</v>
      </c>
      <c r="E10" s="9">
        <v>22</v>
      </c>
      <c r="F10" s="9"/>
      <c r="G10" s="9">
        <v>37</v>
      </c>
    </row>
    <row r="11" spans="1:7" x14ac:dyDescent="0.3">
      <c r="A11" s="8" t="s">
        <v>2052</v>
      </c>
      <c r="B11" s="9">
        <v>1</v>
      </c>
      <c r="C11" s="9">
        <v>16</v>
      </c>
      <c r="D11" s="9"/>
      <c r="E11" s="9">
        <v>14</v>
      </c>
      <c r="F11" s="9"/>
      <c r="G11" s="9">
        <v>31</v>
      </c>
    </row>
    <row r="12" spans="1:7" x14ac:dyDescent="0.3">
      <c r="A12" s="8" t="s">
        <v>2039</v>
      </c>
      <c r="B12" s="9">
        <v>1</v>
      </c>
      <c r="C12" s="9">
        <v>23</v>
      </c>
      <c r="D12" s="9">
        <v>3</v>
      </c>
      <c r="E12" s="9">
        <v>21</v>
      </c>
      <c r="F12" s="9"/>
      <c r="G12" s="9">
        <v>48</v>
      </c>
    </row>
    <row r="13" spans="1:7" x14ac:dyDescent="0.3">
      <c r="A13" s="8" t="s">
        <v>2056</v>
      </c>
      <c r="B13" s="9">
        <v>1</v>
      </c>
      <c r="C13" s="9">
        <v>6</v>
      </c>
      <c r="D13" s="9"/>
      <c r="E13" s="9">
        <v>10</v>
      </c>
      <c r="F13" s="9"/>
      <c r="G13" s="9">
        <v>17</v>
      </c>
    </row>
    <row r="14" spans="1:7" x14ac:dyDescent="0.3">
      <c r="A14" s="8" t="s">
        <v>2055</v>
      </c>
      <c r="B14" s="9"/>
      <c r="C14" s="9">
        <v>3</v>
      </c>
      <c r="D14" s="9"/>
      <c r="E14" s="9">
        <v>4</v>
      </c>
      <c r="F14" s="9"/>
      <c r="G14" s="9">
        <v>7</v>
      </c>
    </row>
    <row r="15" spans="1:7" x14ac:dyDescent="0.3">
      <c r="A15" s="8" t="s">
        <v>2034</v>
      </c>
      <c r="B15" s="9"/>
      <c r="C15" s="9">
        <v>8</v>
      </c>
      <c r="D15" s="9"/>
      <c r="E15" s="9">
        <v>13</v>
      </c>
      <c r="F15" s="9"/>
      <c r="G15" s="9">
        <v>21</v>
      </c>
    </row>
    <row r="16" spans="1:7" x14ac:dyDescent="0.3">
      <c r="A16" s="8" t="s">
        <v>2049</v>
      </c>
      <c r="B16" s="9">
        <v>1</v>
      </c>
      <c r="C16" s="9">
        <v>6</v>
      </c>
      <c r="D16" s="9">
        <v>1</v>
      </c>
      <c r="E16" s="9">
        <v>13</v>
      </c>
      <c r="F16" s="9"/>
      <c r="G16" s="9">
        <v>21</v>
      </c>
    </row>
    <row r="17" spans="1:7" x14ac:dyDescent="0.3">
      <c r="A17" s="8" t="s">
        <v>2045</v>
      </c>
      <c r="B17" s="9">
        <v>23</v>
      </c>
      <c r="C17" s="9">
        <v>132</v>
      </c>
      <c r="D17" s="9">
        <v>2</v>
      </c>
      <c r="E17" s="9">
        <v>187</v>
      </c>
      <c r="F17" s="9"/>
      <c r="G17" s="9">
        <v>344</v>
      </c>
    </row>
    <row r="18" spans="1:7" x14ac:dyDescent="0.3">
      <c r="A18" s="8" t="s">
        <v>2054</v>
      </c>
      <c r="B18" s="9"/>
      <c r="C18" s="9">
        <v>4</v>
      </c>
      <c r="D18" s="9"/>
      <c r="E18" s="9">
        <v>4</v>
      </c>
      <c r="F18" s="9"/>
      <c r="G18" s="9">
        <v>8</v>
      </c>
    </row>
    <row r="19" spans="1:7" x14ac:dyDescent="0.3">
      <c r="A19" s="8" t="s">
        <v>2043</v>
      </c>
      <c r="B19" s="9">
        <v>9</v>
      </c>
      <c r="C19" s="9">
        <v>49</v>
      </c>
      <c r="D19" s="9"/>
      <c r="E19" s="9">
        <v>72</v>
      </c>
      <c r="F19" s="9"/>
      <c r="G19" s="9">
        <v>130</v>
      </c>
    </row>
    <row r="20" spans="1:7" x14ac:dyDescent="0.3">
      <c r="A20" s="8" t="s">
        <v>2051</v>
      </c>
      <c r="B20" s="9">
        <v>1</v>
      </c>
      <c r="C20" s="9">
        <v>5</v>
      </c>
      <c r="D20" s="9">
        <v>1</v>
      </c>
      <c r="E20" s="9">
        <v>9</v>
      </c>
      <c r="F20" s="9"/>
      <c r="G20" s="9">
        <v>16</v>
      </c>
    </row>
    <row r="21" spans="1:7" x14ac:dyDescent="0.3">
      <c r="A21" s="8" t="s">
        <v>2058</v>
      </c>
      <c r="B21" s="9">
        <v>3</v>
      </c>
      <c r="C21" s="9">
        <v>3</v>
      </c>
      <c r="D21" s="9"/>
      <c r="E21" s="9">
        <v>11</v>
      </c>
      <c r="F21" s="9"/>
      <c r="G21" s="9">
        <v>17</v>
      </c>
    </row>
    <row r="22" spans="1:7" x14ac:dyDescent="0.3">
      <c r="A22" s="8" t="s">
        <v>2057</v>
      </c>
      <c r="B22" s="9"/>
      <c r="C22" s="9">
        <v>7</v>
      </c>
      <c r="D22" s="9"/>
      <c r="E22" s="9">
        <v>14</v>
      </c>
      <c r="F22" s="9"/>
      <c r="G22" s="9">
        <v>21</v>
      </c>
    </row>
    <row r="23" spans="1:7" x14ac:dyDescent="0.3">
      <c r="A23" s="8" t="s">
        <v>2042</v>
      </c>
      <c r="B23" s="9">
        <v>4</v>
      </c>
      <c r="C23" s="9">
        <v>20</v>
      </c>
      <c r="D23" s="9"/>
      <c r="E23" s="9">
        <v>22</v>
      </c>
      <c r="F23" s="9"/>
      <c r="G23" s="9">
        <v>46</v>
      </c>
    </row>
    <row r="24" spans="1:7" x14ac:dyDescent="0.3">
      <c r="A24" s="8" t="s">
        <v>2048</v>
      </c>
      <c r="B24" s="9"/>
      <c r="C24" s="9">
        <v>16</v>
      </c>
      <c r="D24" s="9">
        <v>1</v>
      </c>
      <c r="E24" s="9">
        <v>28</v>
      </c>
      <c r="F24" s="9"/>
      <c r="G24" s="9">
        <v>45</v>
      </c>
    </row>
    <row r="25" spans="1:7" x14ac:dyDescent="0.3">
      <c r="A25" s="8" t="s">
        <v>2044</v>
      </c>
      <c r="B25" s="9">
        <v>2</v>
      </c>
      <c r="C25" s="9">
        <v>12</v>
      </c>
      <c r="D25" s="9">
        <v>1</v>
      </c>
      <c r="E25" s="9">
        <v>36</v>
      </c>
      <c r="F25" s="9"/>
      <c r="G25" s="9">
        <v>51</v>
      </c>
    </row>
    <row r="26" spans="1:7" x14ac:dyDescent="0.3">
      <c r="A26" s="8" t="s">
        <v>2065</v>
      </c>
      <c r="B26" s="9"/>
      <c r="C26" s="9"/>
      <c r="D26" s="9"/>
      <c r="E26" s="9"/>
      <c r="F26" s="9"/>
      <c r="G26" s="9"/>
    </row>
    <row r="27" spans="1:7" x14ac:dyDescent="0.3">
      <c r="A27" s="8" t="s">
        <v>2061</v>
      </c>
      <c r="B27" s="9">
        <v>57</v>
      </c>
      <c r="C27" s="9">
        <v>364</v>
      </c>
      <c r="D27" s="9">
        <v>14</v>
      </c>
      <c r="E27" s="9">
        <v>565</v>
      </c>
      <c r="F27" s="9"/>
      <c r="G27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3AC1-42A9-435D-A7DE-AE83CFE22E32}">
  <dimension ref="A1:E18"/>
  <sheetViews>
    <sheetView workbookViewId="0">
      <selection activeCell="J23" sqref="J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1" bestFit="1" customWidth="1"/>
  </cols>
  <sheetData>
    <row r="1" spans="1:5" x14ac:dyDescent="0.3">
      <c r="A1" s="7" t="s">
        <v>2031</v>
      </c>
      <c r="B1" t="s" vm="1">
        <v>2068</v>
      </c>
    </row>
    <row r="2" spans="1:5" x14ac:dyDescent="0.3">
      <c r="A2" s="7" t="s">
        <v>2081</v>
      </c>
      <c r="B2" t="s" vm="2">
        <v>2068</v>
      </c>
    </row>
    <row r="4" spans="1:5" x14ac:dyDescent="0.3">
      <c r="A4" s="7" t="s">
        <v>2062</v>
      </c>
      <c r="B4" s="7" t="s">
        <v>2063</v>
      </c>
    </row>
    <row r="5" spans="1:5" x14ac:dyDescent="0.3">
      <c r="A5" s="7" t="s">
        <v>2060</v>
      </c>
      <c r="B5" t="s">
        <v>74</v>
      </c>
      <c r="C5" t="s">
        <v>14</v>
      </c>
      <c r="D5" t="s">
        <v>20</v>
      </c>
      <c r="E5" t="s">
        <v>2061</v>
      </c>
    </row>
    <row r="6" spans="1:5" x14ac:dyDescent="0.3">
      <c r="A6" s="8" t="s">
        <v>2069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8" t="s">
        <v>2070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8" t="s">
        <v>2071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8" t="s">
        <v>2072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8" t="s">
        <v>2073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8" t="s">
        <v>2074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8" t="s">
        <v>2075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8" t="s">
        <v>2076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8" t="s">
        <v>2077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8" t="s">
        <v>2078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8" t="s">
        <v>2079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8" t="s">
        <v>2080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8" t="s">
        <v>2061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40D-A6D1-4C48-8328-AAA0CD7E0D53}">
  <dimension ref="A1:H13"/>
  <sheetViews>
    <sheetView workbookViewId="0">
      <selection activeCell="J10" sqref="J10"/>
    </sheetView>
  </sheetViews>
  <sheetFormatPr defaultRowHeight="15.6" x14ac:dyDescent="0.3"/>
  <cols>
    <col min="1" max="1" width="27.3984375" bestFit="1" customWidth="1"/>
    <col min="2" max="2" width="18.69921875" bestFit="1" customWidth="1"/>
    <col min="3" max="3" width="15.296875" bestFit="1" customWidth="1"/>
    <col min="4" max="4" width="17.8984375" bestFit="1" customWidth="1"/>
    <col min="5" max="5" width="14.3984375" bestFit="1" customWidth="1"/>
    <col min="6" max="6" width="21.296875" bestFit="1" customWidth="1"/>
    <col min="7" max="7" width="17.796875" bestFit="1" customWidth="1"/>
    <col min="8" max="8" width="21" bestFit="1" customWidth="1"/>
  </cols>
  <sheetData>
    <row r="1" spans="1:8" x14ac:dyDescent="0.3">
      <c r="A1" t="s">
        <v>2082</v>
      </c>
      <c r="B1" t="s">
        <v>2083</v>
      </c>
      <c r="C1" t="s">
        <v>2084</v>
      </c>
      <c r="D1" t="s">
        <v>2101</v>
      </c>
      <c r="E1" t="s">
        <v>2085</v>
      </c>
      <c r="F1" t="s">
        <v>2086</v>
      </c>
      <c r="G1" t="s">
        <v>2087</v>
      </c>
      <c r="H1" t="s">
        <v>2088</v>
      </c>
    </row>
    <row r="2" spans="1:8" x14ac:dyDescent="0.3">
      <c r="A2" t="s">
        <v>2089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13">
        <f>SUM(B2/$E$2)</f>
        <v>0.58823529411764708</v>
      </c>
      <c r="G2" s="13">
        <f>SUM(C2/$E2)</f>
        <v>0.39215686274509803</v>
      </c>
      <c r="H2" s="13">
        <f>SUM(D2/$E2)</f>
        <v>1.9607843137254902E-2</v>
      </c>
    </row>
    <row r="3" spans="1:8" x14ac:dyDescent="0.3">
      <c r="A3" t="s">
        <v>2090</v>
      </c>
      <c r="B3">
        <f>COUNTIFS(Crowdfunding!D2:D1001, "&gt;=1000",Crowdfunding!D2:D1001, "&lt;=4999", Crowdfunding!G2:G1001, "successful")</f>
        <v>191</v>
      </c>
      <c r="C3">
        <f>COUNTIFS(Crowdfunding!D2:D1001, "&gt;=1000",Crowdfunding!D2:D1001, "&lt;=4999", Crowdfunding!G2:G1001, "failed")</f>
        <v>38</v>
      </c>
      <c r="D3">
        <f>COUNTIFS(Crowdfunding!D2:D1001, "&gt;=1000",Crowdfunding!D2:D1001, "&lt;=4999", Crowdfunding!G2:G1001, "canceled")</f>
        <v>2</v>
      </c>
      <c r="E3">
        <f t="shared" ref="E3:E13" si="0">SUM(B3:D3)</f>
        <v>231</v>
      </c>
      <c r="F3" s="13">
        <f t="shared" ref="F3:F13" si="1">SUM(B3/E3)</f>
        <v>0.82683982683982682</v>
      </c>
      <c r="G3" s="13">
        <f t="shared" ref="G3:G13" si="2">SUM(C3/$E3)</f>
        <v>0.16450216450216451</v>
      </c>
      <c r="H3" s="13">
        <f t="shared" ref="H3:H13" si="3">SUM(D3/$E3)</f>
        <v>8.658008658008658E-3</v>
      </c>
    </row>
    <row r="4" spans="1:8" x14ac:dyDescent="0.3">
      <c r="A4" t="s">
        <v>2091</v>
      </c>
      <c r="B4">
        <f>COUNTIFS(Crowdfunding!D2:D1001, "&gt;=5000",Crowdfunding!D2:D1001, "&lt;=9999", Crowdfunding!G2:G1001, "successful")</f>
        <v>164</v>
      </c>
      <c r="C4">
        <f>COUNTIFS(Crowdfunding!D2:D1001, "&gt;=5000",Crowdfunding!D2:D1001, "&lt;=9999", Crowdfunding!G2:G1001, "failed")</f>
        <v>126</v>
      </c>
      <c r="D4">
        <f>COUNTIFS(Crowdfunding!D2:D1001, "&gt;=5000",Crowdfunding!D2:D1001, "&lt;=9999", Crowdfunding!G2:G1001,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2092</v>
      </c>
      <c r="B5">
        <f>COUNTIFS(Crowdfunding!D2:D1001, "&gt;=10000",Crowdfunding!D2:D1001, "&lt;=14999", Crowdfunding!G2:G1001, "successful")</f>
        <v>4</v>
      </c>
      <c r="C5">
        <f>COUNTIFS(Crowdfunding!D2:D1001, "&gt;=10000",Crowdfunding!D2:D1001, "&lt;=14999", Crowdfunding!G2:G1001, "failed")</f>
        <v>5</v>
      </c>
      <c r="D5">
        <f>COUNTIFS(Crowdfunding!D2:D1001, "&gt;=10000",Crowdfunding!D2:D1001, "&lt;=14999", Crowdfunding!G2:G1001,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2093</v>
      </c>
      <c r="B6">
        <f>COUNTIFS(Crowdfunding!D2:D1001, "&gt;=15000",Crowdfunding!D2:D1001, "&lt;=19999", Crowdfunding!G2:G1001, "successful")</f>
        <v>10</v>
      </c>
      <c r="C6">
        <f>COUNTIFS(Crowdfunding!D2:D1001, "&gt;=15000",Crowdfunding!D2:D1001, "&lt;=19999", Crowdfunding!G2:G1001, "failed")</f>
        <v>0</v>
      </c>
      <c r="D6">
        <f>COUNTIFS(Crowdfunding!D2:D1001, "&gt;=15000",Crowdfunding!D2:D1001, "&lt;=19999", Crowdfunding!G2:G1001,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2094</v>
      </c>
      <c r="B7" s="12">
        <f>COUNTIFS(Crowdfunding!D2:D1001, "&gt;=20000",Crowdfunding!D2:D1001, "&lt;=24999", Crowdfunding!G2:G1001, "successful")</f>
        <v>7</v>
      </c>
      <c r="C7" s="12">
        <f>COUNTIFS(Crowdfunding!D2:D1001, "&gt;=20000",Crowdfunding!D2:D1001, "&lt;=24999", Crowdfunding!G2:G1001, "failed")</f>
        <v>0</v>
      </c>
      <c r="D7" s="12">
        <f>COUNTIFS(Crowdfunding!D2:D1001, "&gt;=20000",Crowdfunding!D2:D1001, "&lt;=24999", Crowdfunding!G2:G1001,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2100</v>
      </c>
      <c r="B8">
        <f>COUNTIFS(Crowdfunding!D2:D1001, "&gt;=25000",Crowdfunding!D2:D1001, "&lt;=29999", Crowdfunding!G2:G1001, "successful")</f>
        <v>11</v>
      </c>
      <c r="C8">
        <f>COUNTIFS(Crowdfunding!D2:D1001, "&gt;=25000",Crowdfunding!D2:D1001, "&lt;=29999", Crowdfunding!G2:G1001, "failed")</f>
        <v>3</v>
      </c>
      <c r="D8">
        <f>COUNTIFS(Crowdfunding!D2:D1001, "&gt;=25000",Crowdfunding!D2:D1001, "&lt;=29999", Crowdfunding!G2:G1001,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2095</v>
      </c>
      <c r="B9">
        <f>COUNTIFS(Crowdfunding!D2:D1001, "&gt;=30000",Crowdfunding!D2:D1001, "&lt;=34999", Crowdfunding!G2:G1001, "successful")</f>
        <v>7</v>
      </c>
      <c r="C9">
        <f>COUNTIFS(Crowdfunding!D2:D1001, "&gt;=30000",Crowdfunding!D2:D1001, "&lt;=34999", Crowdfunding!G2:G1001, "failed")</f>
        <v>0</v>
      </c>
      <c r="D9">
        <f>COUNTIFS(Crowdfunding!D2:D1001, "&gt;=30000",Crowdfunding!D2:D1001, "&lt;=34999", Crowdfunding!G2:G1001,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2096</v>
      </c>
      <c r="B10">
        <f>COUNTIFS(Crowdfunding!D2:D1001, "&gt;=35000",Crowdfunding!D2:D1001, "&lt;=39999", Crowdfunding!G2:G1001, "successful")</f>
        <v>8</v>
      </c>
      <c r="C10">
        <f>COUNTIFS(Crowdfunding!D2:D1001, "&gt;=35000",Crowdfunding!D2:D1001, "&lt;=39999", Crowdfunding!G2:G1001, "failed")</f>
        <v>3</v>
      </c>
      <c r="D10">
        <f>COUNTIFS(Crowdfunding!D2:D1001, "&gt;=35000",Crowdfunding!D2:D1001, "&lt;=39999", Crowdfunding!G2:G1001,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2097</v>
      </c>
      <c r="B11">
        <f>COUNTIFS(Crowdfunding!D2:D1001, "&gt;=40000",Crowdfunding!D2:D1001, "&lt;=44999", Crowdfunding!G2:G1001, "successful")</f>
        <v>11</v>
      </c>
      <c r="C11">
        <f>COUNTIFS(Crowdfunding!D2:D1001, "&gt;=40000",Crowdfunding!D2:D1001, "&lt;=44999", Crowdfunding!G2:G1001, "failed")</f>
        <v>3</v>
      </c>
      <c r="D11">
        <f>COUNTIFS(Crowdfunding!D2:D1001, "&gt;=40000",Crowdfunding!D2:D1001, "&lt;=44999", Crowdfunding!G2:G1001,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2098</v>
      </c>
      <c r="B12">
        <f>COUNTIFS(Crowdfunding!D2:D1001, "&gt;=45000",Crowdfunding!D2:D1001, "&lt;=49999", Crowdfunding!G2:G1001, "successful")</f>
        <v>8</v>
      </c>
      <c r="C12">
        <f>COUNTIFS(Crowdfunding!D2:D1001, "&gt;=45000",Crowdfunding!D2:D1001, "&lt;=49999", Crowdfunding!G2:G1001, "failed")</f>
        <v>3</v>
      </c>
      <c r="D12">
        <f>COUNTIFS(Crowdfunding!D2:D1001, "&gt;=45000",Crowdfunding!D2:D1001, "&lt;=49999", Crowdfunding!G2:G1001,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2099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807B-5D57-41A3-9FFA-F9A3617EA2ED}">
  <dimension ref="A1:H566"/>
  <sheetViews>
    <sheetView tabSelected="1" topLeftCell="A2" workbookViewId="0">
      <selection activeCell="L21" sqref="L21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7" max="7" width="23.3984375" customWidth="1"/>
    <col min="8" max="8" width="14" customWidth="1"/>
  </cols>
  <sheetData>
    <row r="1" spans="1:8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s="14" t="s">
        <v>2102</v>
      </c>
      <c r="H2" t="s">
        <v>2109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t="s">
        <v>2103</v>
      </c>
      <c r="H3" s="5">
        <f>AVERAGE(B2:B566)</f>
        <v>851.14690265486729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t="s">
        <v>2104</v>
      </c>
      <c r="H4" s="5">
        <f>MEDIAN(B2:B566)</f>
        <v>201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t="s">
        <v>2105</v>
      </c>
      <c r="H5" s="5">
        <f>MIN(B2:B566)</f>
        <v>16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t="s">
        <v>2106</v>
      </c>
      <c r="H6" s="5">
        <f>MAX(B2:B566)</f>
        <v>7295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t="s">
        <v>2107</v>
      </c>
      <c r="H7" s="5">
        <f>_xlfn.VAR.P(B2:B566)</f>
        <v>1603373.7324019109</v>
      </c>
    </row>
    <row r="8" spans="1:8" x14ac:dyDescent="0.3">
      <c r="A8" t="s">
        <v>20</v>
      </c>
      <c r="B8">
        <v>100</v>
      </c>
      <c r="D8" t="s">
        <v>14</v>
      </c>
      <c r="E8">
        <v>55</v>
      </c>
      <c r="G8" t="s">
        <v>2108</v>
      </c>
      <c r="H8" s="5">
        <f>_xlfn.STDEV.P(B2:B566)</f>
        <v>1266.2439466397898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s="15" t="s">
        <v>2110</v>
      </c>
      <c r="H12" t="s">
        <v>2109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t="s">
        <v>2103</v>
      </c>
      <c r="H13" s="5">
        <f>AVERAGE(E2:E365)</f>
        <v>585.61538461538464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t="s">
        <v>2104</v>
      </c>
      <c r="H14" s="5">
        <f>MEDIAN(E2:E365)</f>
        <v>114.5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  <c r="G15" t="s">
        <v>2105</v>
      </c>
      <c r="H15" s="5">
        <f>MIN(E2:E365)</f>
        <v>0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  <c r="G16" t="s">
        <v>2106</v>
      </c>
      <c r="H16" s="5">
        <f>MAX(E2:E365)</f>
        <v>6080</v>
      </c>
    </row>
    <row r="17" spans="1:8" x14ac:dyDescent="0.3">
      <c r="A17" t="s">
        <v>20</v>
      </c>
      <c r="B17">
        <v>129</v>
      </c>
      <c r="D17" t="s">
        <v>14</v>
      </c>
      <c r="E17">
        <v>1</v>
      </c>
      <c r="G17" t="s">
        <v>2107</v>
      </c>
      <c r="H17" s="5">
        <f>_xlfn.VAR.P(E2:E365)</f>
        <v>921574.68174133555</v>
      </c>
    </row>
    <row r="18" spans="1:8" x14ac:dyDescent="0.3">
      <c r="A18" t="s">
        <v>20</v>
      </c>
      <c r="B18">
        <v>226</v>
      </c>
      <c r="D18" t="s">
        <v>14</v>
      </c>
      <c r="E18">
        <v>1467</v>
      </c>
      <c r="G18" t="s">
        <v>2108</v>
      </c>
      <c r="H18" s="5">
        <f>_xlfn.STDEV.P(E2:E365)</f>
        <v>959.98681331637863</v>
      </c>
    </row>
    <row r="19" spans="1:8" x14ac:dyDescent="0.3">
      <c r="A19" t="s">
        <v>20</v>
      </c>
      <c r="B19">
        <v>5419</v>
      </c>
      <c r="D19" t="s">
        <v>14</v>
      </c>
      <c r="E19">
        <v>75</v>
      </c>
    </row>
    <row r="20" spans="1:8" x14ac:dyDescent="0.3">
      <c r="A20" t="s">
        <v>20</v>
      </c>
      <c r="B20">
        <v>165</v>
      </c>
      <c r="D20" t="s">
        <v>14</v>
      </c>
      <c r="E20">
        <v>120</v>
      </c>
    </row>
    <row r="21" spans="1:8" x14ac:dyDescent="0.3">
      <c r="A21" t="s">
        <v>20</v>
      </c>
      <c r="B21">
        <v>1965</v>
      </c>
      <c r="D21" t="s">
        <v>14</v>
      </c>
      <c r="E21">
        <v>2253</v>
      </c>
    </row>
    <row r="22" spans="1:8" x14ac:dyDescent="0.3">
      <c r="A22" t="s">
        <v>20</v>
      </c>
      <c r="B22">
        <v>16</v>
      </c>
      <c r="D22" t="s">
        <v>14</v>
      </c>
      <c r="E22">
        <v>5</v>
      </c>
    </row>
    <row r="23" spans="1:8" x14ac:dyDescent="0.3">
      <c r="A23" t="s">
        <v>20</v>
      </c>
      <c r="B23">
        <v>107</v>
      </c>
      <c r="D23" t="s">
        <v>14</v>
      </c>
      <c r="E23">
        <v>38</v>
      </c>
    </row>
    <row r="24" spans="1:8" x14ac:dyDescent="0.3">
      <c r="A24" t="s">
        <v>20</v>
      </c>
      <c r="B24">
        <v>134</v>
      </c>
      <c r="D24" t="s">
        <v>14</v>
      </c>
      <c r="E24">
        <v>12</v>
      </c>
    </row>
    <row r="25" spans="1:8" x14ac:dyDescent="0.3">
      <c r="A25" t="s">
        <v>20</v>
      </c>
      <c r="B25">
        <v>198</v>
      </c>
      <c r="D25" t="s">
        <v>14</v>
      </c>
      <c r="E25">
        <v>1684</v>
      </c>
    </row>
    <row r="26" spans="1:8" x14ac:dyDescent="0.3">
      <c r="A26" t="s">
        <v>20</v>
      </c>
      <c r="B26">
        <v>111</v>
      </c>
      <c r="D26" t="s">
        <v>14</v>
      </c>
      <c r="E26">
        <v>56</v>
      </c>
    </row>
    <row r="27" spans="1:8" x14ac:dyDescent="0.3">
      <c r="A27" t="s">
        <v>20</v>
      </c>
      <c r="B27">
        <v>222</v>
      </c>
      <c r="D27" t="s">
        <v>14</v>
      </c>
      <c r="E27">
        <v>838</v>
      </c>
    </row>
    <row r="28" spans="1:8" x14ac:dyDescent="0.3">
      <c r="A28" t="s">
        <v>20</v>
      </c>
      <c r="B28">
        <v>6212</v>
      </c>
      <c r="D28" t="s">
        <v>14</v>
      </c>
      <c r="E28">
        <v>1000</v>
      </c>
    </row>
    <row r="29" spans="1:8" x14ac:dyDescent="0.3">
      <c r="A29" t="s">
        <v>20</v>
      </c>
      <c r="B29">
        <v>98</v>
      </c>
      <c r="D29" t="s">
        <v>14</v>
      </c>
      <c r="E29">
        <v>1482</v>
      </c>
    </row>
    <row r="30" spans="1:8" x14ac:dyDescent="0.3">
      <c r="A30" t="s">
        <v>20</v>
      </c>
      <c r="B30">
        <v>92</v>
      </c>
      <c r="D30" t="s">
        <v>14</v>
      </c>
      <c r="E30">
        <v>106</v>
      </c>
    </row>
    <row r="31" spans="1:8" x14ac:dyDescent="0.3">
      <c r="A31" t="s">
        <v>20</v>
      </c>
      <c r="B31">
        <v>149</v>
      </c>
      <c r="D31" t="s">
        <v>14</v>
      </c>
      <c r="E31">
        <v>679</v>
      </c>
    </row>
    <row r="32" spans="1:8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048142:A1048576">
    <cfRule type="containsText" dxfId="13" priority="9" operator="containsText" text="live">
      <formula>NOT(ISERROR(SEARCH("live",A1048142)))</formula>
    </cfRule>
    <cfRule type="containsText" dxfId="12" priority="10" operator="containsText" text="canceled">
      <formula>NOT(ISERROR(SEARCH("canceled",A1048142)))</formula>
    </cfRule>
    <cfRule type="containsText" dxfId="11" priority="11" operator="containsText" text="successful">
      <formula>NOT(ISERROR(SEARCH("successful",A1048142)))</formula>
    </cfRule>
    <cfRule type="containsText" dxfId="10" priority="12" operator="containsText" text="failed">
      <formula>NOT(ISERROR(SEARCH("failed",A1048142)))</formula>
    </cfRule>
  </conditionalFormatting>
  <conditionalFormatting sqref="A1:A1048141">
    <cfRule type="containsText" dxfId="9" priority="5" operator="containsText" text="live">
      <formula>NOT(ISERROR(SEARCH("live",A1)))</formula>
    </cfRule>
    <cfRule type="containsText" dxfId="8" priority="6" operator="containsText" text="canceled">
      <formula>NOT(ISERROR(SEARCH("canceled",A1)))</formula>
    </cfRule>
    <cfRule type="containsText" dxfId="7" priority="7" operator="containsText" text="successful">
      <formula>NOT(ISERROR(SEARCH("successful",A1)))</formula>
    </cfRule>
    <cfRule type="containsText" dxfId="6" priority="8" operator="containsText" text="failed">
      <formula>NOT(ISERROR(SEARCH("failed",A1)))</formula>
    </cfRule>
  </conditionalFormatting>
  <conditionalFormatting sqref="D1:D1047940">
    <cfRule type="containsText" dxfId="5" priority="1" operator="containsText" text="live">
      <formula>NOT(ISERROR(SEARCH("live",D1)))</formula>
    </cfRule>
    <cfRule type="containsText" dxfId="4" priority="2" operator="containsText" text="canceled">
      <formula>NOT(ISERROR(SEARCH("canceled",D1)))</formula>
    </cfRule>
    <cfRule type="containsText" dxfId="3" priority="3" operator="containsText" text="successful">
      <formula>NOT(ISERROR(SEARCH("successful",D1)))</formula>
    </cfRule>
    <cfRule type="containsText" dxfId="2" priority="4" operator="containsText" text="failed">
      <formula>NOT(ISERROR(SEARCH("failed",D1)))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Rahman, Shahad {PEP}</cp:lastModifiedBy>
  <dcterms:created xsi:type="dcterms:W3CDTF">2021-09-29T18:52:28Z</dcterms:created>
  <dcterms:modified xsi:type="dcterms:W3CDTF">2023-03-05T00:55:33Z</dcterms:modified>
</cp:coreProperties>
</file>