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drawings/drawing7.xml" ContentType="application/vnd.openxmlformats-officedocument.drawing+xml"/>
  <Override PartName="/xl/tables/table5.xml" ContentType="application/vnd.openxmlformats-officedocument.spreadsheetml.tab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haha\Desktop\Data Analyst\Excel - Project\"/>
    </mc:Choice>
  </mc:AlternateContent>
  <xr:revisionPtr revIDLastSave="0" documentId="13_ncr:1_{3ED9F729-9A7C-4BF5-A35D-A004B861A371}" xr6:coauthVersionLast="47" xr6:coauthVersionMax="47" xr10:uidLastSave="{00000000-0000-0000-0000-000000000000}"/>
  <bookViews>
    <workbookView xWindow="-120" yWindow="-120" windowWidth="20730" windowHeight="11160" xr2:uid="{194818CE-D836-4384-B119-94B5F6FDD21E}"/>
  </bookViews>
  <sheets>
    <sheet name="Dashboard" sheetId="1" r:id="rId1"/>
    <sheet name="Customers" sheetId="2" r:id="rId2"/>
    <sheet name="Products" sheetId="3" r:id="rId3"/>
    <sheet name="Vendors" sheetId="4" r:id="rId4"/>
    <sheet name="New Entry" sheetId="5" r:id="rId5"/>
    <sheet name="Purchase" sheetId="6" r:id="rId6"/>
    <sheet name="Sales" sheetId="7" r:id="rId7"/>
    <sheet name="Inventory" sheetId="8" r:id="rId8"/>
    <sheet name="Pivots" sheetId="9" r:id="rId9"/>
  </sheets>
  <definedNames>
    <definedName name="cid">customersdata[Cust_ID]</definedName>
    <definedName name="hsncode">Table4[HSN Code]</definedName>
  </definedNames>
  <calcPr calcId="191029"/>
  <pivotCaches>
    <pivotCache cacheId="0" r:id="rId10"/>
    <pivotCache cacheId="1" r:id="rId11"/>
    <pivotCache cacheId="2" r:id="rId12"/>
    <pivotCache cacheId="3" r:id="rId13"/>
    <pivotCache cacheId="4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I17" i="6" l="1"/>
  <c r="I18" i="6"/>
  <c r="J18" i="6" s="1"/>
  <c r="I19" i="6"/>
  <c r="J19" i="6" s="1"/>
  <c r="I20" i="6"/>
  <c r="J20" i="6" s="1"/>
  <c r="J17" i="6"/>
  <c r="I14" i="7"/>
  <c r="I15" i="7"/>
  <c r="I16" i="7"/>
  <c r="I17" i="7"/>
  <c r="I18" i="7"/>
  <c r="I19" i="7"/>
  <c r="I20" i="7"/>
  <c r="I21" i="7"/>
  <c r="I22" i="7"/>
  <c r="H9" i="8"/>
  <c r="H10" i="8"/>
  <c r="H11" i="8"/>
  <c r="H12" i="8"/>
  <c r="H13" i="8"/>
  <c r="H14" i="8"/>
  <c r="H15" i="8"/>
  <c r="H16" i="8"/>
  <c r="H8" i="8"/>
  <c r="G14" i="8"/>
  <c r="I14" i="8" s="1"/>
  <c r="K14" i="8" s="1"/>
  <c r="D9" i="8"/>
  <c r="E9" i="8"/>
  <c r="F9" i="8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E16" i="8"/>
  <c r="F16" i="8"/>
  <c r="D8" i="8"/>
  <c r="E8" i="8"/>
  <c r="F8" i="8"/>
  <c r="K8" i="7"/>
  <c r="L8" i="7" s="1"/>
  <c r="K9" i="7"/>
  <c r="L9" i="7" s="1"/>
  <c r="K10" i="7"/>
  <c r="L10" i="7" s="1"/>
  <c r="K11" i="7"/>
  <c r="L11" i="7" s="1"/>
  <c r="K12" i="7"/>
  <c r="L12" i="7" s="1"/>
  <c r="K13" i="7"/>
  <c r="L13" i="7" s="1"/>
  <c r="K14" i="7"/>
  <c r="L14" i="7" s="1"/>
  <c r="K15" i="7"/>
  <c r="L15" i="7" s="1"/>
  <c r="K16" i="7"/>
  <c r="L16" i="7" s="1"/>
  <c r="K17" i="7"/>
  <c r="L17" i="7" s="1"/>
  <c r="K18" i="7"/>
  <c r="L18" i="7" s="1"/>
  <c r="K19" i="7"/>
  <c r="L19" i="7" s="1"/>
  <c r="K20" i="7"/>
  <c r="L20" i="7" s="1"/>
  <c r="K21" i="7"/>
  <c r="L21" i="7" s="1"/>
  <c r="K22" i="7"/>
  <c r="L22" i="7" s="1"/>
  <c r="K7" i="7"/>
  <c r="L7" i="7" s="1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7" i="7"/>
  <c r="E7" i="6"/>
  <c r="F7" i="6"/>
  <c r="I7" i="6"/>
  <c r="J7" i="6" s="1"/>
  <c r="E8" i="6"/>
  <c r="F8" i="6"/>
  <c r="I8" i="6"/>
  <c r="J8" i="6" s="1"/>
  <c r="E9" i="6"/>
  <c r="F9" i="6"/>
  <c r="I9" i="6"/>
  <c r="J9" i="6" s="1"/>
  <c r="E10" i="6"/>
  <c r="F10" i="6"/>
  <c r="I10" i="6"/>
  <c r="J10" i="6" s="1"/>
  <c r="E11" i="6"/>
  <c r="F11" i="6"/>
  <c r="I11" i="6"/>
  <c r="J11" i="6" s="1"/>
  <c r="E12" i="6"/>
  <c r="F12" i="6"/>
  <c r="I12" i="6"/>
  <c r="J12" i="6" s="1"/>
  <c r="E13" i="6"/>
  <c r="F13" i="6"/>
  <c r="I13" i="6"/>
  <c r="J13" i="6" s="1"/>
  <c r="E14" i="6"/>
  <c r="F14" i="6"/>
  <c r="I14" i="6"/>
  <c r="J14" i="6" s="1"/>
  <c r="E15" i="6"/>
  <c r="F15" i="6"/>
  <c r="I15" i="6"/>
  <c r="J15" i="6" s="1"/>
  <c r="E16" i="6"/>
  <c r="F16" i="6"/>
  <c r="I16" i="6"/>
  <c r="J16" i="6" s="1"/>
  <c r="E17" i="6"/>
  <c r="G15" i="8" s="1"/>
  <c r="I15" i="8" s="1"/>
  <c r="J15" i="8" s="1"/>
  <c r="F17" i="6"/>
  <c r="E18" i="6"/>
  <c r="F18" i="6"/>
  <c r="E19" i="6"/>
  <c r="F19" i="6"/>
  <c r="F20" i="6"/>
  <c r="E20" i="6"/>
  <c r="C10" i="9"/>
  <c r="C16" i="9"/>
  <c r="C13" i="9"/>
  <c r="C7" i="9"/>
  <c r="C3" i="9"/>
  <c r="K15" i="8" l="1"/>
  <c r="C19" i="9"/>
  <c r="J14" i="8"/>
  <c r="I13" i="7"/>
  <c r="G13" i="8"/>
  <c r="I13" i="8" s="1"/>
  <c r="K13" i="8" s="1"/>
  <c r="G12" i="8"/>
  <c r="I12" i="8" s="1"/>
  <c r="K12" i="8" s="1"/>
  <c r="G11" i="8"/>
  <c r="I11" i="8" s="1"/>
  <c r="K11" i="8" s="1"/>
  <c r="G10" i="8"/>
  <c r="I10" i="8" s="1"/>
  <c r="K10" i="8" s="1"/>
  <c r="G8" i="8"/>
  <c r="I8" i="8" s="1"/>
  <c r="K8" i="8" s="1"/>
  <c r="G9" i="8"/>
  <c r="I9" i="8" s="1"/>
  <c r="K9" i="8" s="1"/>
  <c r="G16" i="8"/>
  <c r="I16" i="8" s="1"/>
  <c r="J16" i="8" l="1"/>
  <c r="K16" i="8"/>
  <c r="M10" i="1" a="1"/>
  <c r="M10" i="1" s="1"/>
  <c r="I8" i="7"/>
  <c r="J9" i="8"/>
  <c r="J8" i="8"/>
  <c r="I7" i="7"/>
  <c r="I9" i="7"/>
  <c r="J10" i="8"/>
  <c r="J12" i="8"/>
  <c r="I11" i="7"/>
  <c r="I10" i="7"/>
  <c r="J11" i="8"/>
  <c r="J13" i="8"/>
  <c r="I1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<sst xmlns="http://schemas.openxmlformats.org/spreadsheetml/2006/main" count="187" uniqueCount="86">
  <si>
    <t>HSN Code</t>
  </si>
  <si>
    <t>Product Name</t>
  </si>
  <si>
    <t>Vendor Name</t>
  </si>
  <si>
    <t>Phone</t>
  </si>
  <si>
    <t>Address</t>
  </si>
  <si>
    <t>N1001</t>
  </si>
  <si>
    <t>Smart Watch</t>
  </si>
  <si>
    <t>Tech99</t>
  </si>
  <si>
    <t>9812xxxxxx</t>
  </si>
  <si>
    <t>N1002</t>
  </si>
  <si>
    <t>Laptop HP xyz i5</t>
  </si>
  <si>
    <t>N1003</t>
  </si>
  <si>
    <t>Wireless Printer</t>
  </si>
  <si>
    <t>N1004</t>
  </si>
  <si>
    <t>Desktop</t>
  </si>
  <si>
    <t>GG Traders</t>
  </si>
  <si>
    <t>9813xxxxxx</t>
  </si>
  <si>
    <t>N1005</t>
  </si>
  <si>
    <t>Mouse</t>
  </si>
  <si>
    <t>N1006</t>
  </si>
  <si>
    <t>Rgb Keyboard</t>
  </si>
  <si>
    <t>N1007</t>
  </si>
  <si>
    <t>Camera</t>
  </si>
  <si>
    <t>N1008</t>
  </si>
  <si>
    <t>Headphones</t>
  </si>
  <si>
    <t>Compac</t>
  </si>
  <si>
    <t>9814xxxxxx</t>
  </si>
  <si>
    <t>N1009</t>
  </si>
  <si>
    <t>Speakers</t>
  </si>
  <si>
    <t>N1010</t>
  </si>
  <si>
    <t>Tablets</t>
  </si>
  <si>
    <t>Cust_ID</t>
  </si>
  <si>
    <t>Name</t>
  </si>
  <si>
    <t>Email</t>
  </si>
  <si>
    <t>Jai@gmail.com</t>
  </si>
  <si>
    <t>Arbind sales</t>
  </si>
  <si>
    <t>shaharbind8642@gmail.com</t>
  </si>
  <si>
    <t>InternSathi Ltd.Pvt.</t>
  </si>
  <si>
    <t>Amar Tech</t>
  </si>
  <si>
    <t>Dyana store</t>
  </si>
  <si>
    <t>Arjun Nepal</t>
  </si>
  <si>
    <t>Mahesh Nepal</t>
  </si>
  <si>
    <t>Jain Technology</t>
  </si>
  <si>
    <t>Kathmandu,Nepal</t>
  </si>
  <si>
    <t>Biratnagar, Nepal</t>
  </si>
  <si>
    <t>Pokhara, 232232</t>
  </si>
  <si>
    <t>Morang, Nepal</t>
  </si>
  <si>
    <t>Bara, 90889</t>
  </si>
  <si>
    <t>Kathmandu, 90866</t>
  </si>
  <si>
    <t>Itahari, Morang, 6666</t>
  </si>
  <si>
    <t>Arjun@gmail.com</t>
  </si>
  <si>
    <t>Dyana@gmail.com</t>
  </si>
  <si>
    <t>Mahesh@gmail.com</t>
  </si>
  <si>
    <t>Amar@gmail.com</t>
  </si>
  <si>
    <t>Intern@gmail.com</t>
  </si>
  <si>
    <t>Cost</t>
  </si>
  <si>
    <t>Selling Price</t>
  </si>
  <si>
    <t>Purchase Entry</t>
  </si>
  <si>
    <t>Sale Entry</t>
  </si>
  <si>
    <t>Vendor</t>
  </si>
  <si>
    <t>Date</t>
  </si>
  <si>
    <t>Units</t>
  </si>
  <si>
    <t>Amount</t>
  </si>
  <si>
    <t>Cust_Name</t>
  </si>
  <si>
    <t>Stock(Units)</t>
  </si>
  <si>
    <t>Price</t>
  </si>
  <si>
    <t>P Unit</t>
  </si>
  <si>
    <t>S Unit</t>
  </si>
  <si>
    <t>Stock</t>
  </si>
  <si>
    <t>Stock Amt</t>
  </si>
  <si>
    <t>Count of Name</t>
  </si>
  <si>
    <t>Customers</t>
  </si>
  <si>
    <t>Count of Product Name</t>
  </si>
  <si>
    <t>Products</t>
  </si>
  <si>
    <t>Sum of Amount</t>
  </si>
  <si>
    <t>Purchase Amount</t>
  </si>
  <si>
    <t>Sale Amount</t>
  </si>
  <si>
    <t>Sum of Stock Amt</t>
  </si>
  <si>
    <t>Stock Amount</t>
  </si>
  <si>
    <t>p/l</t>
  </si>
  <si>
    <t>Row Labels</t>
  </si>
  <si>
    <t>Grand Total</t>
  </si>
  <si>
    <t>Sum of S Unit</t>
  </si>
  <si>
    <t>Notifications !</t>
  </si>
  <si>
    <t>Notifications</t>
  </si>
  <si>
    <t>Sum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</si>
</sst>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 &quot;₹&quot;\ * #,##0_ ;_ &quot;₹&quot;\ * \-#,##0_ ;_ &quot;₹&quot;\ * &quot;-&quot;_ ;_ @_ "/>
    <numFmt numFmtId="165" formatCode="[$₹-861]\ #,##0.00"/>
    <numFmt numFmtId="166" formatCode="[$₹-861]\ #,##0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6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  <font>
      <b/>
      <u/>
      <sz val="16"/>
      <color rgb="FFF62AA0"/>
      <name val="Aptos Narrow"/>
      <family val="2"/>
      <scheme val="minor"/>
    </font>
    <font>
      <sz val="11"/>
      <color theme="5" tint="0.3999755851924192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0" fontId="3" fillId="4" borderId="1" xfId="0" applyFont="1" applyFill="1" applyBorder="1"/>
    <xf numFmtId="0" fontId="6" fillId="4" borderId="0" xfId="3" applyNumberFormat="1" applyFont="1" applyFill="1"/>
    <xf numFmtId="14" fontId="3" fillId="4" borderId="0" xfId="0" applyNumberFormat="1" applyFont="1" applyFill="1"/>
    <xf numFmtId="9" fontId="0" fillId="2" borderId="0" xfId="2" applyFont="1" applyFill="1"/>
    <xf numFmtId="14" fontId="3" fillId="4" borderId="1" xfId="0" applyNumberFormat="1" applyFont="1" applyFill="1" applyBorder="1"/>
    <xf numFmtId="14" fontId="3" fillId="4" borderId="0" xfId="2" applyNumberFormat="1" applyFont="1" applyFill="1"/>
    <xf numFmtId="165" fontId="3" fillId="4" borderId="1" xfId="0" applyNumberFormat="1" applyFont="1" applyFill="1" applyBorder="1"/>
    <xf numFmtId="165" fontId="0" fillId="2" borderId="0" xfId="2" applyNumberFormat="1" applyFont="1" applyFill="1"/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/>
    <xf numFmtId="0" fontId="0" fillId="2" borderId="0" xfId="0" applyFill="1" applyAlignment="1">
      <alignment horizontal="left" vertical="top"/>
    </xf>
    <xf numFmtId="165" fontId="5" fillId="4" borderId="1" xfId="0" applyNumberFormat="1" applyFont="1" applyFill="1" applyBorder="1"/>
    <xf numFmtId="165" fontId="0" fillId="2" borderId="0" xfId="0" applyNumberFormat="1" applyFill="1"/>
    <xf numFmtId="1" fontId="3" fillId="4" borderId="1" xfId="1" applyNumberFormat="1" applyFont="1" applyFill="1" applyBorder="1"/>
    <xf numFmtId="1" fontId="3" fillId="4" borderId="0" xfId="1" applyNumberFormat="1" applyFont="1" applyFill="1"/>
    <xf numFmtId="0" fontId="0" fillId="0" borderId="0" xfId="0" applyNumberFormat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8" fillId="2" borderId="0" xfId="0" applyFont="1" applyFill="1"/>
    <xf numFmtId="0" fontId="9" fillId="6" borderId="0" xfId="3" applyFont="1" applyFill="1"/>
    <xf numFmtId="0" fontId="9" fillId="3" borderId="0" xfId="3" applyFont="1" applyFill="1"/>
    <xf numFmtId="0" fontId="10" fillId="3" borderId="0" xfId="0" applyFont="1" applyFill="1"/>
    <xf numFmtId="0" fontId="7" fillId="5" borderId="2" xfId="0" applyFont="1" applyFill="1" applyBorder="1" applyAlignment="1">
      <alignment horizontal="left"/>
    </xf>
    <xf numFmtId="0" fontId="0" fillId="5" borderId="3" xfId="0" applyFill="1" applyBorder="1"/>
    <xf numFmtId="0" fontId="0" fillId="5" borderId="4" xfId="0" applyFill="1" applyBorder="1"/>
    <xf numFmtId="0" fontId="8" fillId="3" borderId="5" xfId="0" applyFont="1" applyFill="1" applyBorder="1"/>
    <xf numFmtId="0" fontId="0" fillId="3" borderId="0" xfId="0" applyFill="1" applyBorder="1"/>
    <xf numFmtId="0" fontId="0" fillId="3" borderId="6" xfId="0" applyFill="1" applyBorder="1"/>
    <xf numFmtId="0" fontId="8" fillId="3" borderId="7" xfId="0" applyFont="1" applyFill="1" applyBorder="1"/>
    <xf numFmtId="0" fontId="0" fillId="3" borderId="8" xfId="0" applyFill="1" applyBorder="1"/>
    <xf numFmtId="0" fontId="0" fillId="3" borderId="9" xfId="0" applyFill="1" applyBorder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55">
    <dxf>
      <numFmt numFmtId="166" formatCode="[$₹-861]\ #,##0"/>
    </dxf>
    <dxf>
      <numFmt numFmtId="166" formatCode="[$₹-861]\ #,##0"/>
    </dxf>
    <dxf>
      <numFmt numFmtId="166" formatCode="[$₹-861]\ #,##0"/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border outline="0">
        <top style="thin">
          <color theme="1"/>
        </top>
      </border>
    </dxf>
    <dxf>
      <fill>
        <patternFill patternType="solid">
          <fgColor indexed="64"/>
          <bgColor theme="2" tint="-9.9978637043366805E-2"/>
        </patternFill>
      </fill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border outline="0">
        <top style="thin">
          <color theme="1"/>
        </top>
      </border>
    </dxf>
    <dxf>
      <fill>
        <patternFill patternType="solid">
          <fgColor indexed="64"/>
          <bgColor theme="2" tint="-9.9978637043366805E-2"/>
        </patternFill>
      </fill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colors>
    <mruColors>
      <color rgb="FFF62AA0"/>
      <color rgb="FF04D4F0"/>
      <color rgb="FF26DFD0"/>
      <color rgb="FFB8EE30"/>
      <color rgb="FFF9D030"/>
      <color rgb="FFFA2A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[Inventory_Management_System.xlsx]Pivots!PivotTable6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0000"/>
                </a:solidFill>
              </a:rPr>
              <a:t>Top 5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Pivots!$F$9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Pivots!$E$10:$E$16</c:f>
              <c:strCache>
                <c:ptCount val="6"/>
                <c:pt idx="0">
                  <c:v>Smart Watch</c:v>
                </c:pt>
                <c:pt idx="1">
                  <c:v>Desktop</c:v>
                </c:pt>
                <c:pt idx="2">
                  <c:v>Wireless Printer</c:v>
                </c:pt>
                <c:pt idx="3">
                  <c:v>Camera</c:v>
                </c:pt>
                <c:pt idx="4">
                  <c:v>Mouse</c:v>
                </c:pt>
                <c:pt idx="5">
                  <c:v>Laptop HP xyz i5</c:v>
                </c:pt>
              </c:strCache>
            </c:strRef>
          </c:cat>
          <c:val>
            <c:numRef>
              <c:f>Pivots!$F$10:$F$16</c:f>
              <c:numCache>
                <c:formatCode>General</c:formatCode>
                <c:ptCount val="6"/>
                <c:pt idx="0">
                  <c:v>20</c:v>
                </c:pt>
                <c:pt idx="1">
                  <c:v>10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28-48C5-9932-EF65EF2420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12626655"/>
        <c:axId val="1332888335"/>
      </c:barChart>
      <c:catAx>
        <c:axId val="12126266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888335"/>
        <c:crosses val="autoZero"/>
        <c:auto val="1"/>
        <c:lblAlgn val="ctr"/>
        <c:lblOffset val="100"/>
        <c:noMultiLvlLbl val="0"/>
      </c:catAx>
      <c:valAx>
        <c:axId val="1332888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626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[Inventory_Management_System.xlsx]Pivots!PivotTable7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0000"/>
                </a:solidFill>
              </a:rPr>
              <a:t>Top</a:t>
            </a:r>
            <a:r>
              <a:rPr lang="en-US" b="1" baseline="0">
                <a:solidFill>
                  <a:srgbClr val="FF0000"/>
                </a:solidFill>
              </a:rPr>
              <a:t> 5 Customers</a:t>
            </a:r>
            <a:endParaRPr lang="en-US" b="1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Pivots!$F$18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Pivots!$E$19:$E$24</c:f>
              <c:strCache>
                <c:ptCount val="5"/>
                <c:pt idx="0">
                  <c:v>Jain Technology</c:v>
                </c:pt>
                <c:pt idx="1">
                  <c:v>Dyana store</c:v>
                </c:pt>
                <c:pt idx="2">
                  <c:v>InternSathi Ltd.Pvt.</c:v>
                </c:pt>
                <c:pt idx="3">
                  <c:v>Amar Tech</c:v>
                </c:pt>
                <c:pt idx="4">
                  <c:v>Arbind sales</c:v>
                </c:pt>
              </c:strCache>
            </c:strRef>
          </c:cat>
          <c:val>
            <c:numRef>
              <c:f>Pivots!$F$19:$F$24</c:f>
              <c:numCache>
                <c:formatCode>General</c:formatCode>
                <c:ptCount val="5"/>
                <c:pt idx="0">
                  <c:v>374400</c:v>
                </c:pt>
                <c:pt idx="1">
                  <c:v>252000</c:v>
                </c:pt>
                <c:pt idx="2">
                  <c:v>207000</c:v>
                </c:pt>
                <c:pt idx="3">
                  <c:v>38640</c:v>
                </c:pt>
                <c:pt idx="4">
                  <c:v>23520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E1-4AA9-9DC5-EC045DDDA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31995551"/>
        <c:axId val="1431996031"/>
      </c:barChart>
      <c:catAx>
        <c:axId val="1431995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996031"/>
        <c:crosses val="autoZero"/>
        <c:auto val="1"/>
        <c:lblAlgn val="ctr"/>
        <c:lblOffset val="100"/>
        <c:noMultiLvlLbl val="0"/>
      </c:catAx>
      <c:valAx>
        <c:axId val="1431996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995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[Inventory_Management_System.xlsx]Pivots!PivotTable8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rgbClr val="FF0000"/>
                </a:solidFill>
              </a:rPr>
              <a:t>Total Stock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Pivots!$J$9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Pivots!$I$10:$I$18</c:f>
              <c:strCache>
                <c:ptCount val="8"/>
                <c:pt idx="0">
                  <c:v>Camera</c:v>
                </c:pt>
                <c:pt idx="1">
                  <c:v>Desktop</c:v>
                </c:pt>
                <c:pt idx="2">
                  <c:v>Laptop HP xyz i5</c:v>
                </c:pt>
                <c:pt idx="3">
                  <c:v>Mouse</c:v>
                </c:pt>
                <c:pt idx="4">
                  <c:v>Rgb Keyboard</c:v>
                </c:pt>
                <c:pt idx="5">
                  <c:v>Smart Watch</c:v>
                </c:pt>
                <c:pt idx="6">
                  <c:v>Speakers</c:v>
                </c:pt>
                <c:pt idx="7">
                  <c:v>Wireless Printer</c:v>
                </c:pt>
              </c:strCache>
            </c:strRef>
          </c:cat>
          <c:val>
            <c:numRef>
              <c:f>Pivots!$J$10:$J$18</c:f>
              <c:numCache>
                <c:formatCode>General</c:formatCode>
                <c:ptCount val="8"/>
                <c:pt idx="0">
                  <c:v>24</c:v>
                </c:pt>
                <c:pt idx="1">
                  <c:v>90</c:v>
                </c:pt>
                <c:pt idx="2">
                  <c:v>-5</c:v>
                </c:pt>
                <c:pt idx="3">
                  <c:v>15</c:v>
                </c:pt>
                <c:pt idx="4">
                  <c:v>36</c:v>
                </c:pt>
                <c:pt idx="5">
                  <c:v>0</c:v>
                </c:pt>
                <c:pt idx="6">
                  <c:v>55</c:v>
                </c:pt>
                <c:pt idx="7">
                  <c:v>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20-46EF-8AE0-D7F626339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63188543"/>
        <c:axId val="1563190463"/>
        <c:axId val="0"/>
      </c:bar3DChart>
      <c:catAx>
        <c:axId val="1563188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190463"/>
        <c:crosses val="autoZero"/>
        <c:auto val="1"/>
        <c:lblAlgn val="ctr"/>
        <c:lblOffset val="100"/>
        <c:noMultiLvlLbl val="0"/>
      </c:catAx>
      <c:valAx>
        <c:axId val="15631904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188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29" Type="http://schemas.openxmlformats.org/officeDocument/2006/relationships/chart" Target="../charts/chart3.xml"/><Relationship Id="rId1" Type="http://schemas.openxmlformats.org/officeDocument/2006/relationships/image" Target="../media/image1.png"/><Relationship Id="rId6" Type="http://schemas.openxmlformats.org/officeDocument/2006/relationships/hyperlink" Target="#Products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Vendor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28" Type="http://schemas.openxmlformats.org/officeDocument/2006/relationships/chart" Target="../charts/chart2.xml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Sales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Relationship Id="rId27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23.png"/><Relationship Id="rId18" Type="http://schemas.openxmlformats.org/officeDocument/2006/relationships/image" Target="../media/image28.svg"/><Relationship Id="rId26" Type="http://schemas.openxmlformats.org/officeDocument/2006/relationships/image" Target="../media/image36.svg"/><Relationship Id="rId3" Type="http://schemas.openxmlformats.org/officeDocument/2006/relationships/hyperlink" Target="#Dashboard!A1"/><Relationship Id="rId21" Type="http://schemas.openxmlformats.org/officeDocument/2006/relationships/image" Target="../media/image31.png"/><Relationship Id="rId7" Type="http://schemas.openxmlformats.org/officeDocument/2006/relationships/hyperlink" Target="#'New Entry'!A1"/><Relationship Id="rId12" Type="http://schemas.openxmlformats.org/officeDocument/2006/relationships/image" Target="../media/image22.svg"/><Relationship Id="rId17" Type="http://schemas.openxmlformats.org/officeDocument/2006/relationships/image" Target="../media/image27.png"/><Relationship Id="rId25" Type="http://schemas.openxmlformats.org/officeDocument/2006/relationships/image" Target="../media/image35.png"/><Relationship Id="rId2" Type="http://schemas.openxmlformats.org/officeDocument/2006/relationships/image" Target="../media/image20.svg"/><Relationship Id="rId16" Type="http://schemas.openxmlformats.org/officeDocument/2006/relationships/image" Target="../media/image26.svg"/><Relationship Id="rId20" Type="http://schemas.openxmlformats.org/officeDocument/2006/relationships/image" Target="../media/image30.svg"/><Relationship Id="rId1" Type="http://schemas.openxmlformats.org/officeDocument/2006/relationships/image" Target="../media/image19.png"/><Relationship Id="rId6" Type="http://schemas.openxmlformats.org/officeDocument/2006/relationships/hyperlink" Target="#Products!A1"/><Relationship Id="rId11" Type="http://schemas.openxmlformats.org/officeDocument/2006/relationships/image" Target="../media/image21.png"/><Relationship Id="rId24" Type="http://schemas.openxmlformats.org/officeDocument/2006/relationships/image" Target="../media/image34.svg"/><Relationship Id="rId5" Type="http://schemas.openxmlformats.org/officeDocument/2006/relationships/hyperlink" Target="#Vendors!A1"/><Relationship Id="rId15" Type="http://schemas.openxmlformats.org/officeDocument/2006/relationships/image" Target="../media/image25.png"/><Relationship Id="rId23" Type="http://schemas.openxmlformats.org/officeDocument/2006/relationships/image" Target="../media/image33.png"/><Relationship Id="rId10" Type="http://schemas.openxmlformats.org/officeDocument/2006/relationships/hyperlink" Target="#Inventory!A1"/><Relationship Id="rId19" Type="http://schemas.openxmlformats.org/officeDocument/2006/relationships/image" Target="../media/image29.png"/><Relationship Id="rId4" Type="http://schemas.openxmlformats.org/officeDocument/2006/relationships/hyperlink" Target="#Customers!A1"/><Relationship Id="rId9" Type="http://schemas.openxmlformats.org/officeDocument/2006/relationships/hyperlink" Target="#Sales!A1"/><Relationship Id="rId14" Type="http://schemas.openxmlformats.org/officeDocument/2006/relationships/image" Target="../media/image24.svg"/><Relationship Id="rId22" Type="http://schemas.openxmlformats.org/officeDocument/2006/relationships/image" Target="../media/image32.sv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13" Type="http://schemas.openxmlformats.org/officeDocument/2006/relationships/image" Target="../media/image25.png"/><Relationship Id="rId18" Type="http://schemas.openxmlformats.org/officeDocument/2006/relationships/image" Target="../media/image42.svg"/><Relationship Id="rId26" Type="http://schemas.openxmlformats.org/officeDocument/2006/relationships/image" Target="../media/image46.svg"/><Relationship Id="rId3" Type="http://schemas.openxmlformats.org/officeDocument/2006/relationships/hyperlink" Target="#Vendors!A1"/><Relationship Id="rId21" Type="http://schemas.openxmlformats.org/officeDocument/2006/relationships/image" Target="../media/image35.png"/><Relationship Id="rId7" Type="http://schemas.openxmlformats.org/officeDocument/2006/relationships/hyperlink" Target="#Sales!A1"/><Relationship Id="rId12" Type="http://schemas.openxmlformats.org/officeDocument/2006/relationships/image" Target="../media/image38.svg"/><Relationship Id="rId17" Type="http://schemas.openxmlformats.org/officeDocument/2006/relationships/image" Target="../media/image41.png"/><Relationship Id="rId25" Type="http://schemas.openxmlformats.org/officeDocument/2006/relationships/image" Target="../media/image31.png"/><Relationship Id="rId2" Type="http://schemas.openxmlformats.org/officeDocument/2006/relationships/hyperlink" Target="#Customers!A1"/><Relationship Id="rId16" Type="http://schemas.openxmlformats.org/officeDocument/2006/relationships/image" Target="../media/image40.svg"/><Relationship Id="rId20" Type="http://schemas.openxmlformats.org/officeDocument/2006/relationships/image" Target="../media/image44.svg"/><Relationship Id="rId1" Type="http://schemas.openxmlformats.org/officeDocument/2006/relationships/hyperlink" Target="#Dashboard!A1"/><Relationship Id="rId6" Type="http://schemas.openxmlformats.org/officeDocument/2006/relationships/hyperlink" Target="#Purchase!A1"/><Relationship Id="rId11" Type="http://schemas.openxmlformats.org/officeDocument/2006/relationships/image" Target="../media/image23.png"/><Relationship Id="rId24" Type="http://schemas.openxmlformats.org/officeDocument/2006/relationships/image" Target="../media/image20.svg"/><Relationship Id="rId5" Type="http://schemas.openxmlformats.org/officeDocument/2006/relationships/hyperlink" Target="#'New Entry'!A1"/><Relationship Id="rId15" Type="http://schemas.openxmlformats.org/officeDocument/2006/relationships/image" Target="../media/image27.png"/><Relationship Id="rId23" Type="http://schemas.openxmlformats.org/officeDocument/2006/relationships/image" Target="../media/image19.png"/><Relationship Id="rId10" Type="http://schemas.openxmlformats.org/officeDocument/2006/relationships/image" Target="../media/image37.svg"/><Relationship Id="rId19" Type="http://schemas.openxmlformats.org/officeDocument/2006/relationships/image" Target="../media/image43.png"/><Relationship Id="rId4" Type="http://schemas.openxmlformats.org/officeDocument/2006/relationships/hyperlink" Target="#Products!A1"/><Relationship Id="rId9" Type="http://schemas.openxmlformats.org/officeDocument/2006/relationships/image" Target="../media/image21.png"/><Relationship Id="rId14" Type="http://schemas.openxmlformats.org/officeDocument/2006/relationships/image" Target="../media/image39.svg"/><Relationship Id="rId22" Type="http://schemas.openxmlformats.org/officeDocument/2006/relationships/image" Target="../media/image45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13" Type="http://schemas.openxmlformats.org/officeDocument/2006/relationships/image" Target="../media/image25.png"/><Relationship Id="rId18" Type="http://schemas.openxmlformats.org/officeDocument/2006/relationships/image" Target="../media/image48.svg"/><Relationship Id="rId26" Type="http://schemas.openxmlformats.org/officeDocument/2006/relationships/image" Target="../media/image20.svg"/><Relationship Id="rId3" Type="http://schemas.openxmlformats.org/officeDocument/2006/relationships/hyperlink" Target="#Vendors!A1"/><Relationship Id="rId21" Type="http://schemas.openxmlformats.org/officeDocument/2006/relationships/image" Target="../media/image51.png"/><Relationship Id="rId7" Type="http://schemas.openxmlformats.org/officeDocument/2006/relationships/hyperlink" Target="#Sales!A1"/><Relationship Id="rId12" Type="http://schemas.openxmlformats.org/officeDocument/2006/relationships/image" Target="../media/image38.svg"/><Relationship Id="rId17" Type="http://schemas.openxmlformats.org/officeDocument/2006/relationships/image" Target="../media/image47.png"/><Relationship Id="rId25" Type="http://schemas.openxmlformats.org/officeDocument/2006/relationships/image" Target="../media/image19.png"/><Relationship Id="rId2" Type="http://schemas.openxmlformats.org/officeDocument/2006/relationships/hyperlink" Target="#Customers!A1"/><Relationship Id="rId16" Type="http://schemas.openxmlformats.org/officeDocument/2006/relationships/image" Target="../media/image40.svg"/><Relationship Id="rId20" Type="http://schemas.openxmlformats.org/officeDocument/2006/relationships/image" Target="../media/image50.svg"/><Relationship Id="rId1" Type="http://schemas.openxmlformats.org/officeDocument/2006/relationships/hyperlink" Target="#Dashboard!A1"/><Relationship Id="rId6" Type="http://schemas.openxmlformats.org/officeDocument/2006/relationships/hyperlink" Target="#Purchase!A1"/><Relationship Id="rId11" Type="http://schemas.openxmlformats.org/officeDocument/2006/relationships/image" Target="../media/image23.png"/><Relationship Id="rId24" Type="http://schemas.openxmlformats.org/officeDocument/2006/relationships/image" Target="../media/image45.svg"/><Relationship Id="rId5" Type="http://schemas.openxmlformats.org/officeDocument/2006/relationships/hyperlink" Target="#'New Entry'!A1"/><Relationship Id="rId15" Type="http://schemas.openxmlformats.org/officeDocument/2006/relationships/image" Target="../media/image27.png"/><Relationship Id="rId23" Type="http://schemas.openxmlformats.org/officeDocument/2006/relationships/image" Target="../media/image35.png"/><Relationship Id="rId10" Type="http://schemas.openxmlformats.org/officeDocument/2006/relationships/image" Target="../media/image37.svg"/><Relationship Id="rId19" Type="http://schemas.openxmlformats.org/officeDocument/2006/relationships/image" Target="../media/image49.png"/><Relationship Id="rId4" Type="http://schemas.openxmlformats.org/officeDocument/2006/relationships/hyperlink" Target="#Products!A1"/><Relationship Id="rId9" Type="http://schemas.openxmlformats.org/officeDocument/2006/relationships/image" Target="../media/image21.png"/><Relationship Id="rId14" Type="http://schemas.openxmlformats.org/officeDocument/2006/relationships/image" Target="../media/image39.svg"/><Relationship Id="rId22" Type="http://schemas.openxmlformats.org/officeDocument/2006/relationships/image" Target="../media/image52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13" Type="http://schemas.openxmlformats.org/officeDocument/2006/relationships/image" Target="../media/image25.png"/><Relationship Id="rId18" Type="http://schemas.openxmlformats.org/officeDocument/2006/relationships/image" Target="../media/image56.svg"/><Relationship Id="rId26" Type="http://schemas.openxmlformats.org/officeDocument/2006/relationships/image" Target="../media/image20.svg"/><Relationship Id="rId3" Type="http://schemas.openxmlformats.org/officeDocument/2006/relationships/hyperlink" Target="#Vendors!A1"/><Relationship Id="rId21" Type="http://schemas.openxmlformats.org/officeDocument/2006/relationships/image" Target="../media/image33.png"/><Relationship Id="rId7" Type="http://schemas.openxmlformats.org/officeDocument/2006/relationships/hyperlink" Target="#Sales!A1"/><Relationship Id="rId12" Type="http://schemas.openxmlformats.org/officeDocument/2006/relationships/image" Target="../media/image38.svg"/><Relationship Id="rId17" Type="http://schemas.openxmlformats.org/officeDocument/2006/relationships/image" Target="../media/image55.png"/><Relationship Id="rId25" Type="http://schemas.openxmlformats.org/officeDocument/2006/relationships/image" Target="../media/image19.png"/><Relationship Id="rId2" Type="http://schemas.openxmlformats.org/officeDocument/2006/relationships/hyperlink" Target="#Customers!A1"/><Relationship Id="rId16" Type="http://schemas.openxmlformats.org/officeDocument/2006/relationships/image" Target="../media/image54.svg"/><Relationship Id="rId20" Type="http://schemas.openxmlformats.org/officeDocument/2006/relationships/image" Target="../media/image46.svg"/><Relationship Id="rId1" Type="http://schemas.openxmlformats.org/officeDocument/2006/relationships/hyperlink" Target="#Dashboard!A1"/><Relationship Id="rId6" Type="http://schemas.openxmlformats.org/officeDocument/2006/relationships/hyperlink" Target="#Purchase!A1"/><Relationship Id="rId11" Type="http://schemas.openxmlformats.org/officeDocument/2006/relationships/image" Target="../media/image23.png"/><Relationship Id="rId24" Type="http://schemas.openxmlformats.org/officeDocument/2006/relationships/image" Target="../media/image45.svg"/><Relationship Id="rId5" Type="http://schemas.openxmlformats.org/officeDocument/2006/relationships/hyperlink" Target="#'New Entry'!A1"/><Relationship Id="rId15" Type="http://schemas.openxmlformats.org/officeDocument/2006/relationships/image" Target="../media/image53.png"/><Relationship Id="rId23" Type="http://schemas.openxmlformats.org/officeDocument/2006/relationships/image" Target="../media/image35.png"/><Relationship Id="rId10" Type="http://schemas.openxmlformats.org/officeDocument/2006/relationships/image" Target="../media/image37.svg"/><Relationship Id="rId19" Type="http://schemas.openxmlformats.org/officeDocument/2006/relationships/image" Target="../media/image31.png"/><Relationship Id="rId4" Type="http://schemas.openxmlformats.org/officeDocument/2006/relationships/hyperlink" Target="#Products!A1"/><Relationship Id="rId9" Type="http://schemas.openxmlformats.org/officeDocument/2006/relationships/image" Target="../media/image21.png"/><Relationship Id="rId14" Type="http://schemas.openxmlformats.org/officeDocument/2006/relationships/image" Target="../media/image39.svg"/><Relationship Id="rId22" Type="http://schemas.openxmlformats.org/officeDocument/2006/relationships/image" Target="../media/image57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13" Type="http://schemas.openxmlformats.org/officeDocument/2006/relationships/image" Target="../media/image25.png"/><Relationship Id="rId18" Type="http://schemas.openxmlformats.org/officeDocument/2006/relationships/image" Target="../media/image56.svg"/><Relationship Id="rId26" Type="http://schemas.openxmlformats.org/officeDocument/2006/relationships/image" Target="../media/image20.svg"/><Relationship Id="rId3" Type="http://schemas.openxmlformats.org/officeDocument/2006/relationships/hyperlink" Target="#Vendors!A1"/><Relationship Id="rId21" Type="http://schemas.openxmlformats.org/officeDocument/2006/relationships/image" Target="../media/image33.png"/><Relationship Id="rId7" Type="http://schemas.openxmlformats.org/officeDocument/2006/relationships/hyperlink" Target="#Sales!A1"/><Relationship Id="rId12" Type="http://schemas.openxmlformats.org/officeDocument/2006/relationships/image" Target="../media/image38.svg"/><Relationship Id="rId17" Type="http://schemas.openxmlformats.org/officeDocument/2006/relationships/image" Target="../media/image55.png"/><Relationship Id="rId25" Type="http://schemas.openxmlformats.org/officeDocument/2006/relationships/image" Target="../media/image19.png"/><Relationship Id="rId2" Type="http://schemas.openxmlformats.org/officeDocument/2006/relationships/hyperlink" Target="#Customers!A1"/><Relationship Id="rId16" Type="http://schemas.openxmlformats.org/officeDocument/2006/relationships/image" Target="../media/image40.svg"/><Relationship Id="rId20" Type="http://schemas.openxmlformats.org/officeDocument/2006/relationships/image" Target="../media/image46.svg"/><Relationship Id="rId1" Type="http://schemas.openxmlformats.org/officeDocument/2006/relationships/hyperlink" Target="#Dashboard!A1"/><Relationship Id="rId6" Type="http://schemas.openxmlformats.org/officeDocument/2006/relationships/hyperlink" Target="#Purchase!A1"/><Relationship Id="rId11" Type="http://schemas.openxmlformats.org/officeDocument/2006/relationships/image" Target="../media/image23.png"/><Relationship Id="rId24" Type="http://schemas.openxmlformats.org/officeDocument/2006/relationships/image" Target="../media/image45.svg"/><Relationship Id="rId5" Type="http://schemas.openxmlformats.org/officeDocument/2006/relationships/hyperlink" Target="#'New Entry'!A1"/><Relationship Id="rId15" Type="http://schemas.openxmlformats.org/officeDocument/2006/relationships/image" Target="../media/image27.png"/><Relationship Id="rId23" Type="http://schemas.openxmlformats.org/officeDocument/2006/relationships/image" Target="../media/image35.png"/><Relationship Id="rId10" Type="http://schemas.openxmlformats.org/officeDocument/2006/relationships/image" Target="../media/image59.svg"/><Relationship Id="rId19" Type="http://schemas.openxmlformats.org/officeDocument/2006/relationships/image" Target="../media/image31.png"/><Relationship Id="rId4" Type="http://schemas.openxmlformats.org/officeDocument/2006/relationships/hyperlink" Target="#Products!A1"/><Relationship Id="rId9" Type="http://schemas.openxmlformats.org/officeDocument/2006/relationships/image" Target="../media/image58.png"/><Relationship Id="rId14" Type="http://schemas.openxmlformats.org/officeDocument/2006/relationships/image" Target="../media/image39.svg"/><Relationship Id="rId22" Type="http://schemas.openxmlformats.org/officeDocument/2006/relationships/image" Target="../media/image57.sv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13" Type="http://schemas.openxmlformats.org/officeDocument/2006/relationships/image" Target="../media/image60.png"/><Relationship Id="rId18" Type="http://schemas.openxmlformats.org/officeDocument/2006/relationships/image" Target="../media/image18.svg"/><Relationship Id="rId26" Type="http://schemas.openxmlformats.org/officeDocument/2006/relationships/image" Target="../media/image20.svg"/><Relationship Id="rId3" Type="http://schemas.openxmlformats.org/officeDocument/2006/relationships/hyperlink" Target="#Vendors!A1"/><Relationship Id="rId21" Type="http://schemas.openxmlformats.org/officeDocument/2006/relationships/image" Target="../media/image33.png"/><Relationship Id="rId7" Type="http://schemas.openxmlformats.org/officeDocument/2006/relationships/hyperlink" Target="#Sales!A1"/><Relationship Id="rId12" Type="http://schemas.openxmlformats.org/officeDocument/2006/relationships/image" Target="../media/image38.svg"/><Relationship Id="rId17" Type="http://schemas.openxmlformats.org/officeDocument/2006/relationships/image" Target="../media/image17.png"/><Relationship Id="rId25" Type="http://schemas.openxmlformats.org/officeDocument/2006/relationships/image" Target="../media/image19.png"/><Relationship Id="rId2" Type="http://schemas.openxmlformats.org/officeDocument/2006/relationships/hyperlink" Target="#Customers!A1"/><Relationship Id="rId16" Type="http://schemas.openxmlformats.org/officeDocument/2006/relationships/image" Target="../media/image40.svg"/><Relationship Id="rId20" Type="http://schemas.openxmlformats.org/officeDocument/2006/relationships/image" Target="../media/image46.svg"/><Relationship Id="rId1" Type="http://schemas.openxmlformats.org/officeDocument/2006/relationships/hyperlink" Target="#Dashboard!A1"/><Relationship Id="rId6" Type="http://schemas.openxmlformats.org/officeDocument/2006/relationships/hyperlink" Target="#Purchase!A1"/><Relationship Id="rId11" Type="http://schemas.openxmlformats.org/officeDocument/2006/relationships/image" Target="../media/image23.png"/><Relationship Id="rId24" Type="http://schemas.openxmlformats.org/officeDocument/2006/relationships/image" Target="../media/image45.svg"/><Relationship Id="rId5" Type="http://schemas.openxmlformats.org/officeDocument/2006/relationships/hyperlink" Target="#'New Entry'!A1"/><Relationship Id="rId15" Type="http://schemas.openxmlformats.org/officeDocument/2006/relationships/image" Target="../media/image27.png"/><Relationship Id="rId23" Type="http://schemas.openxmlformats.org/officeDocument/2006/relationships/image" Target="../media/image35.png"/><Relationship Id="rId10" Type="http://schemas.openxmlformats.org/officeDocument/2006/relationships/image" Target="../media/image37.svg"/><Relationship Id="rId19" Type="http://schemas.openxmlformats.org/officeDocument/2006/relationships/image" Target="../media/image31.png"/><Relationship Id="rId4" Type="http://schemas.openxmlformats.org/officeDocument/2006/relationships/hyperlink" Target="#Products!A1"/><Relationship Id="rId9" Type="http://schemas.openxmlformats.org/officeDocument/2006/relationships/image" Target="../media/image21.png"/><Relationship Id="rId14" Type="http://schemas.openxmlformats.org/officeDocument/2006/relationships/image" Target="../media/image61.svg"/><Relationship Id="rId22" Type="http://schemas.openxmlformats.org/officeDocument/2006/relationships/image" Target="../media/image57.sv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13" Type="http://schemas.openxmlformats.org/officeDocument/2006/relationships/image" Target="../media/image25.png"/><Relationship Id="rId18" Type="http://schemas.openxmlformats.org/officeDocument/2006/relationships/image" Target="../media/image18.svg"/><Relationship Id="rId26" Type="http://schemas.openxmlformats.org/officeDocument/2006/relationships/image" Target="../media/image20.svg"/><Relationship Id="rId3" Type="http://schemas.openxmlformats.org/officeDocument/2006/relationships/hyperlink" Target="#Vendors!A1"/><Relationship Id="rId21" Type="http://schemas.openxmlformats.org/officeDocument/2006/relationships/image" Target="../media/image33.png"/><Relationship Id="rId7" Type="http://schemas.openxmlformats.org/officeDocument/2006/relationships/hyperlink" Target="#Sales!A1"/><Relationship Id="rId12" Type="http://schemas.openxmlformats.org/officeDocument/2006/relationships/image" Target="../media/image38.svg"/><Relationship Id="rId17" Type="http://schemas.openxmlformats.org/officeDocument/2006/relationships/image" Target="../media/image17.png"/><Relationship Id="rId25" Type="http://schemas.openxmlformats.org/officeDocument/2006/relationships/image" Target="../media/image19.png"/><Relationship Id="rId2" Type="http://schemas.openxmlformats.org/officeDocument/2006/relationships/hyperlink" Target="#Customers!A1"/><Relationship Id="rId16" Type="http://schemas.openxmlformats.org/officeDocument/2006/relationships/image" Target="../media/image40.svg"/><Relationship Id="rId20" Type="http://schemas.openxmlformats.org/officeDocument/2006/relationships/image" Target="../media/image46.svg"/><Relationship Id="rId1" Type="http://schemas.openxmlformats.org/officeDocument/2006/relationships/hyperlink" Target="#Dashboard!A1"/><Relationship Id="rId6" Type="http://schemas.openxmlformats.org/officeDocument/2006/relationships/hyperlink" Target="#Purchase!A1"/><Relationship Id="rId11" Type="http://schemas.openxmlformats.org/officeDocument/2006/relationships/image" Target="../media/image23.png"/><Relationship Id="rId24" Type="http://schemas.openxmlformats.org/officeDocument/2006/relationships/image" Target="../media/image63.svg"/><Relationship Id="rId5" Type="http://schemas.openxmlformats.org/officeDocument/2006/relationships/hyperlink" Target="#'New Entry'!A1"/><Relationship Id="rId15" Type="http://schemas.openxmlformats.org/officeDocument/2006/relationships/image" Target="../media/image27.png"/><Relationship Id="rId23" Type="http://schemas.openxmlformats.org/officeDocument/2006/relationships/image" Target="../media/image62.png"/><Relationship Id="rId10" Type="http://schemas.openxmlformats.org/officeDocument/2006/relationships/image" Target="../media/image37.svg"/><Relationship Id="rId19" Type="http://schemas.openxmlformats.org/officeDocument/2006/relationships/image" Target="../media/image31.png"/><Relationship Id="rId4" Type="http://schemas.openxmlformats.org/officeDocument/2006/relationships/hyperlink" Target="#Products!A1"/><Relationship Id="rId9" Type="http://schemas.openxmlformats.org/officeDocument/2006/relationships/image" Target="../media/image21.png"/><Relationship Id="rId14" Type="http://schemas.openxmlformats.org/officeDocument/2006/relationships/image" Target="../media/image39.svg"/><Relationship Id="rId22" Type="http://schemas.openxmlformats.org/officeDocument/2006/relationships/image" Target="../media/image57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482142</xdr:colOff>
      <xdr:row>2</xdr:row>
      <xdr:rowOff>40312</xdr:rowOff>
    </xdr:from>
    <xdr:to>
      <xdr:col>1</xdr:col>
      <xdr:colOff>1162049</xdr:colOff>
      <xdr:row>5</xdr:row>
      <xdr:rowOff>149591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5EEED123-83C1-4BF7-8C0A-AC90D528A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96467" y="421312"/>
          <a:ext cx="679907" cy="680779"/>
        </a:xfrm>
        <a:prstGeom prst="rect">
          <a:avLst/>
        </a:prstGeom>
      </xdr:spPr>
    </xdr:pic>
    <xdr:clientData/>
  </xdr:twoCellAnchor>
  <xdr:twoCellAnchor>
    <xdr:from>
      <xdr:col>0</xdr:col>
      <xdr:colOff>266700</xdr:colOff>
      <xdr:row>6</xdr:row>
      <xdr:rowOff>31750</xdr:rowOff>
    </xdr:from>
    <xdr:to>
      <xdr:col>1</xdr:col>
      <xdr:colOff>1759403</xdr:colOff>
      <xdr:row>10</xdr:row>
      <xdr:rowOff>22679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8DE14DC-25BB-A3DE-31A7-3F5A5CCE88D4}"/>
            </a:ext>
          </a:extLst>
        </xdr:cNvPr>
        <xdr:cNvSpPr/>
      </xdr:nvSpPr>
      <xdr:spPr>
        <a:xfrm>
          <a:off x="266700" y="1174750"/>
          <a:ext cx="1807028" cy="7529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 b="1">
              <a:solidFill>
                <a:srgbClr val="F62AA0"/>
              </a:solidFill>
            </a:rPr>
            <a:t>Inventory management</a:t>
          </a:r>
          <a:r>
            <a:rPr lang="en-GB" sz="1400" b="1" baseline="0">
              <a:solidFill>
                <a:srgbClr val="F62AA0"/>
              </a:solidFill>
            </a:rPr>
            <a:t> system</a:t>
          </a:r>
          <a:endParaRPr lang="en-GB" sz="1400" b="1">
            <a:solidFill>
              <a:srgbClr val="F62AA0"/>
            </a:solidFill>
          </a:endParaRPr>
        </a:p>
      </xdr:txBody>
    </xdr:sp>
    <xdr:clientData/>
  </xdr:twoCellAnchor>
  <xdr:twoCellAnchor>
    <xdr:from>
      <xdr:col>1</xdr:col>
      <xdr:colOff>409581</xdr:colOff>
      <xdr:row>9</xdr:row>
      <xdr:rowOff>180521</xdr:rowOff>
    </xdr:from>
    <xdr:to>
      <xdr:col>1</xdr:col>
      <xdr:colOff>1416511</xdr:colOff>
      <xdr:row>11</xdr:row>
      <xdr:rowOff>33111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3812022-422B-C701-D794-64D56A9D7E6C}"/>
            </a:ext>
          </a:extLst>
        </xdr:cNvPr>
        <xdr:cNvSpPr/>
      </xdr:nvSpPr>
      <xdr:spPr>
        <a:xfrm>
          <a:off x="723906" y="1895021"/>
          <a:ext cx="1006930" cy="32884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>
              <a:solidFill>
                <a:schemeClr val="accent3">
                  <a:lumMod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409581</xdr:colOff>
      <xdr:row>10</xdr:row>
      <xdr:rowOff>212401</xdr:rowOff>
    </xdr:from>
    <xdr:to>
      <xdr:col>1</xdr:col>
      <xdr:colOff>1416511</xdr:colOff>
      <xdr:row>12</xdr:row>
      <xdr:rowOff>64991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D21CEAF-59C2-B2D0-A718-BC9FD9E424E3}"/>
            </a:ext>
          </a:extLst>
        </xdr:cNvPr>
        <xdr:cNvSpPr/>
      </xdr:nvSpPr>
      <xdr:spPr>
        <a:xfrm>
          <a:off x="723906" y="2165026"/>
          <a:ext cx="1006930" cy="32884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400056</xdr:colOff>
      <xdr:row>13</xdr:row>
      <xdr:rowOff>66611</xdr:rowOff>
    </xdr:from>
    <xdr:to>
      <xdr:col>1</xdr:col>
      <xdr:colOff>1406986</xdr:colOff>
      <xdr:row>14</xdr:row>
      <xdr:rowOff>157326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57863C7-FEC2-1C58-108B-2E705E5A2949}"/>
            </a:ext>
          </a:extLst>
        </xdr:cNvPr>
        <xdr:cNvSpPr/>
      </xdr:nvSpPr>
      <xdr:spPr>
        <a:xfrm>
          <a:off x="714381" y="2733611"/>
          <a:ext cx="1006930" cy="32884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409581</xdr:colOff>
      <xdr:row>12</xdr:row>
      <xdr:rowOff>44256</xdr:rowOff>
    </xdr:from>
    <xdr:to>
      <xdr:col>1</xdr:col>
      <xdr:colOff>1416511</xdr:colOff>
      <xdr:row>13</xdr:row>
      <xdr:rowOff>182596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3B9C4BB-81B6-EB16-2796-1ADBB81F206B}"/>
            </a:ext>
          </a:extLst>
        </xdr:cNvPr>
        <xdr:cNvSpPr/>
      </xdr:nvSpPr>
      <xdr:spPr>
        <a:xfrm>
          <a:off x="723906" y="2473131"/>
          <a:ext cx="1006930" cy="37646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400056</xdr:colOff>
      <xdr:row>14</xdr:row>
      <xdr:rowOff>108016</xdr:rowOff>
    </xdr:from>
    <xdr:to>
      <xdr:col>1</xdr:col>
      <xdr:colOff>1406986</xdr:colOff>
      <xdr:row>15</xdr:row>
      <xdr:rowOff>198731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26A0221-CBEE-F32A-6BF1-AF7072EDCBE3}"/>
            </a:ext>
          </a:extLst>
        </xdr:cNvPr>
        <xdr:cNvSpPr/>
      </xdr:nvSpPr>
      <xdr:spPr>
        <a:xfrm>
          <a:off x="714381" y="3013141"/>
          <a:ext cx="1006930" cy="32884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>
    <xdr:from>
      <xdr:col>1</xdr:col>
      <xdr:colOff>390531</xdr:colOff>
      <xdr:row>15</xdr:row>
      <xdr:rowOff>120846</xdr:rowOff>
    </xdr:from>
    <xdr:to>
      <xdr:col>1</xdr:col>
      <xdr:colOff>1397461</xdr:colOff>
      <xdr:row>17</xdr:row>
      <xdr:rowOff>21061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591F502-5E03-19BF-258C-B420860CB97B}"/>
            </a:ext>
          </a:extLst>
        </xdr:cNvPr>
        <xdr:cNvSpPr/>
      </xdr:nvSpPr>
      <xdr:spPr>
        <a:xfrm>
          <a:off x="704856" y="3264096"/>
          <a:ext cx="1006930" cy="37646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409581</xdr:colOff>
      <xdr:row>16</xdr:row>
      <xdr:rowOff>133676</xdr:rowOff>
    </xdr:from>
    <xdr:to>
      <xdr:col>1</xdr:col>
      <xdr:colOff>1416511</xdr:colOff>
      <xdr:row>17</xdr:row>
      <xdr:rowOff>224391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63DED42-7209-6275-2192-BDB2F6474821}"/>
            </a:ext>
          </a:extLst>
        </xdr:cNvPr>
        <xdr:cNvSpPr/>
      </xdr:nvSpPr>
      <xdr:spPr>
        <a:xfrm>
          <a:off x="723906" y="3515051"/>
          <a:ext cx="1006930" cy="32884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390531</xdr:colOff>
      <xdr:row>17</xdr:row>
      <xdr:rowOff>184603</xdr:rowOff>
    </xdr:from>
    <xdr:to>
      <xdr:col>1</xdr:col>
      <xdr:colOff>1397461</xdr:colOff>
      <xdr:row>19</xdr:row>
      <xdr:rowOff>84818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1FF54CF-0DF9-6359-B807-9C3042BF639C}"/>
            </a:ext>
          </a:extLst>
        </xdr:cNvPr>
        <xdr:cNvSpPr/>
      </xdr:nvSpPr>
      <xdr:spPr>
        <a:xfrm>
          <a:off x="704856" y="3804103"/>
          <a:ext cx="1006930" cy="37646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132895</xdr:colOff>
      <xdr:row>13</xdr:row>
      <xdr:rowOff>120650</xdr:rowOff>
    </xdr:from>
    <xdr:to>
      <xdr:col>1</xdr:col>
      <xdr:colOff>384895</xdr:colOff>
      <xdr:row>14</xdr:row>
      <xdr:rowOff>134525</xdr:rowOff>
    </xdr:to>
    <xdr:pic>
      <xdr:nvPicPr>
        <xdr:cNvPr id="72" name="Graphic 71" descr="User outline">
          <a:extLst>
            <a:ext uri="{FF2B5EF4-FFF2-40B4-BE49-F238E27FC236}">
              <a16:creationId xmlns:a16="http://schemas.microsoft.com/office/drawing/2014/main" id="{AA832FED-29DF-4A46-86D7-DFEA1B6A4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47220" y="27876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142420</xdr:colOff>
      <xdr:row>12</xdr:row>
      <xdr:rowOff>79583</xdr:rowOff>
    </xdr:from>
    <xdr:to>
      <xdr:col>1</xdr:col>
      <xdr:colOff>394420</xdr:colOff>
      <xdr:row>13</xdr:row>
      <xdr:rowOff>93458</xdr:rowOff>
    </xdr:to>
    <xdr:pic>
      <xdr:nvPicPr>
        <xdr:cNvPr id="73" name="Graphic 72" descr="Inventory outline">
          <a:extLst>
            <a:ext uri="{FF2B5EF4-FFF2-40B4-BE49-F238E27FC236}">
              <a16:creationId xmlns:a16="http://schemas.microsoft.com/office/drawing/2014/main" id="{16977964-01EF-4CFC-B190-D566E97EE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56745" y="2508458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123370</xdr:colOff>
      <xdr:row>17</xdr:row>
      <xdr:rowOff>223879</xdr:rowOff>
    </xdr:from>
    <xdr:to>
      <xdr:col>1</xdr:col>
      <xdr:colOff>375370</xdr:colOff>
      <xdr:row>19</xdr:row>
      <xdr:rowOff>2804</xdr:rowOff>
    </xdr:to>
    <xdr:pic>
      <xdr:nvPicPr>
        <xdr:cNvPr id="76" name="Graphic 75" descr="Clipboard Partially Checked with solid fill">
          <a:extLst>
            <a:ext uri="{FF2B5EF4-FFF2-40B4-BE49-F238E27FC236}">
              <a16:creationId xmlns:a16="http://schemas.microsoft.com/office/drawing/2014/main" id="{44F12E65-5EF7-4EF3-B5C4-7C1EA282B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37695" y="3843379"/>
          <a:ext cx="252000" cy="255175"/>
        </a:xfrm>
        <a:prstGeom prst="rect">
          <a:avLst/>
        </a:prstGeom>
      </xdr:spPr>
    </xdr:pic>
    <xdr:clientData/>
  </xdr:twoCellAnchor>
  <xdr:twoCellAnchor editAs="absolute">
    <xdr:from>
      <xdr:col>1</xdr:col>
      <xdr:colOff>113845</xdr:colOff>
      <xdr:row>16</xdr:row>
      <xdr:rowOff>178708</xdr:rowOff>
    </xdr:from>
    <xdr:to>
      <xdr:col>1</xdr:col>
      <xdr:colOff>365845</xdr:colOff>
      <xdr:row>17</xdr:row>
      <xdr:rowOff>195758</xdr:rowOff>
    </xdr:to>
    <xdr:pic>
      <xdr:nvPicPr>
        <xdr:cNvPr id="77" name="Graphic 76" descr="Register with solid fill">
          <a:extLst>
            <a:ext uri="{FF2B5EF4-FFF2-40B4-BE49-F238E27FC236}">
              <a16:creationId xmlns:a16="http://schemas.microsoft.com/office/drawing/2014/main" id="{68C2FBB4-28EA-4335-B11F-D7800F9EF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28170" y="3560083"/>
          <a:ext cx="252000" cy="255175"/>
        </a:xfrm>
        <a:prstGeom prst="rect">
          <a:avLst/>
        </a:prstGeom>
      </xdr:spPr>
    </xdr:pic>
    <xdr:clientData/>
  </xdr:twoCellAnchor>
  <xdr:twoCellAnchor editAs="absolute">
    <xdr:from>
      <xdr:col>1</xdr:col>
      <xdr:colOff>113845</xdr:colOff>
      <xdr:row>14</xdr:row>
      <xdr:rowOff>172358</xdr:rowOff>
    </xdr:from>
    <xdr:to>
      <xdr:col>1</xdr:col>
      <xdr:colOff>365845</xdr:colOff>
      <xdr:row>15</xdr:row>
      <xdr:rowOff>186233</xdr:rowOff>
    </xdr:to>
    <xdr:pic>
      <xdr:nvPicPr>
        <xdr:cNvPr id="78" name="Graphic 77" descr="Full Brick Wall with solid fill">
          <a:extLst>
            <a:ext uri="{FF2B5EF4-FFF2-40B4-BE49-F238E27FC236}">
              <a16:creationId xmlns:a16="http://schemas.microsoft.com/office/drawing/2014/main" id="{A00974A9-B7DF-47BE-B16E-E0CA42145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28170" y="3077483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133352</xdr:colOff>
      <xdr:row>10</xdr:row>
      <xdr:rowOff>8618</xdr:rowOff>
    </xdr:from>
    <xdr:to>
      <xdr:col>1</xdr:col>
      <xdr:colOff>428625</xdr:colOff>
      <xdr:row>11</xdr:row>
      <xdr:rowOff>68605</xdr:rowOff>
    </xdr:to>
    <xdr:pic>
      <xdr:nvPicPr>
        <xdr:cNvPr id="79" name="Graphic 78" descr="Presentation with bar chart with solid fill">
          <a:extLst>
            <a:ext uri="{FF2B5EF4-FFF2-40B4-BE49-F238E27FC236}">
              <a16:creationId xmlns:a16="http://schemas.microsoft.com/office/drawing/2014/main" id="{B434FB10-1D42-414C-8181-97AB922BF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47677" y="1961243"/>
          <a:ext cx="295273" cy="298112"/>
        </a:xfrm>
        <a:prstGeom prst="rect">
          <a:avLst/>
        </a:prstGeom>
      </xdr:spPr>
    </xdr:pic>
    <xdr:clientData/>
  </xdr:twoCellAnchor>
  <xdr:twoCellAnchor editAs="absolute">
    <xdr:from>
      <xdr:col>1</xdr:col>
      <xdr:colOff>113845</xdr:colOff>
      <xdr:row>15</xdr:row>
      <xdr:rowOff>190046</xdr:rowOff>
    </xdr:from>
    <xdr:to>
      <xdr:col>1</xdr:col>
      <xdr:colOff>365845</xdr:colOff>
      <xdr:row>16</xdr:row>
      <xdr:rowOff>207096</xdr:rowOff>
    </xdr:to>
    <xdr:pic>
      <xdr:nvPicPr>
        <xdr:cNvPr id="80" name="Graphic 79" descr="Receipt with solid fill">
          <a:extLst>
            <a:ext uri="{FF2B5EF4-FFF2-40B4-BE49-F238E27FC236}">
              <a16:creationId xmlns:a16="http://schemas.microsoft.com/office/drawing/2014/main" id="{26FAAE7A-4760-44D5-B7FF-726626789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28170" y="3333296"/>
          <a:ext cx="252000" cy="255175"/>
        </a:xfrm>
        <a:prstGeom prst="rect">
          <a:avLst/>
        </a:prstGeom>
      </xdr:spPr>
    </xdr:pic>
    <xdr:clientData/>
  </xdr:twoCellAnchor>
  <xdr:twoCellAnchor editAs="absolute">
    <xdr:from>
      <xdr:col>2</xdr:col>
      <xdr:colOff>261710</xdr:colOff>
      <xdr:row>1</xdr:row>
      <xdr:rowOff>8165</xdr:rowOff>
    </xdr:from>
    <xdr:to>
      <xdr:col>17</xdr:col>
      <xdr:colOff>676275</xdr:colOff>
      <xdr:row>3</xdr:row>
      <xdr:rowOff>128222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E7C914A7-75DF-5880-87E8-411F59516E42}"/>
            </a:ext>
          </a:extLst>
        </xdr:cNvPr>
        <xdr:cNvSpPr/>
      </xdr:nvSpPr>
      <xdr:spPr>
        <a:xfrm>
          <a:off x="2376260" y="198665"/>
          <a:ext cx="9549040" cy="50105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3200" b="1">
              <a:solidFill>
                <a:sysClr val="windowText" lastClr="000000"/>
              </a:solidFill>
            </a:rPr>
            <a:t>   Inventory Management System</a:t>
          </a:r>
        </a:p>
      </xdr:txBody>
    </xdr:sp>
    <xdr:clientData/>
  </xdr:twoCellAnchor>
  <xdr:twoCellAnchor editAs="absolute">
    <xdr:from>
      <xdr:col>1</xdr:col>
      <xdr:colOff>142420</xdr:colOff>
      <xdr:row>11</xdr:row>
      <xdr:rowOff>24225</xdr:rowOff>
    </xdr:from>
    <xdr:to>
      <xdr:col>1</xdr:col>
      <xdr:colOff>394420</xdr:colOff>
      <xdr:row>12</xdr:row>
      <xdr:rowOff>38100</xdr:rowOff>
    </xdr:to>
    <xdr:pic>
      <xdr:nvPicPr>
        <xdr:cNvPr id="82" name="Graphic 81" descr="User with solid fill">
          <a:extLst>
            <a:ext uri="{FF2B5EF4-FFF2-40B4-BE49-F238E27FC236}">
              <a16:creationId xmlns:a16="http://schemas.microsoft.com/office/drawing/2014/main" id="{1B0AF970-D6EF-43D1-B07B-5DE7D2414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456745" y="2214975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4</xdr:row>
      <xdr:rowOff>57150</xdr:rowOff>
    </xdr:from>
    <xdr:to>
      <xdr:col>5</xdr:col>
      <xdr:colOff>447675</xdr:colOff>
      <xdr:row>7</xdr:row>
      <xdr:rowOff>85725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9885EC45-C1DC-CE90-4AD0-12FA4E965BCD}"/>
            </a:ext>
          </a:extLst>
        </xdr:cNvPr>
        <xdr:cNvSpPr/>
      </xdr:nvSpPr>
      <xdr:spPr>
        <a:xfrm>
          <a:off x="2390775" y="819150"/>
          <a:ext cx="1666875" cy="600075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       </a:t>
          </a:r>
          <a:r>
            <a:rPr lang="en-GB" sz="1600">
              <a:solidFill>
                <a:sysClr val="windowText" lastClr="000000"/>
              </a:solidFill>
            </a:rPr>
            <a:t> Customer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2</xdr:col>
      <xdr:colOff>266700</xdr:colOff>
      <xdr:row>4</xdr:row>
      <xdr:rowOff>57150</xdr:rowOff>
    </xdr:from>
    <xdr:to>
      <xdr:col>3</xdr:col>
      <xdr:colOff>133350</xdr:colOff>
      <xdr:row>7</xdr:row>
      <xdr:rowOff>85725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540E725B-B09B-E1F2-F5F9-CD355B3D472E}"/>
            </a:ext>
          </a:extLst>
        </xdr:cNvPr>
        <xdr:cNvSpPr/>
      </xdr:nvSpPr>
      <xdr:spPr>
        <a:xfrm>
          <a:off x="2381250" y="819150"/>
          <a:ext cx="142875" cy="600075"/>
        </a:xfrm>
        <a:prstGeom prst="rect">
          <a:avLst/>
        </a:prstGeom>
        <a:solidFill>
          <a:srgbClr val="F9D030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absolute">
    <xdr:from>
      <xdr:col>5</xdr:col>
      <xdr:colOff>561975</xdr:colOff>
      <xdr:row>4</xdr:row>
      <xdr:rowOff>57150</xdr:rowOff>
    </xdr:from>
    <xdr:to>
      <xdr:col>8</xdr:col>
      <xdr:colOff>247650</xdr:colOff>
      <xdr:row>7</xdr:row>
      <xdr:rowOff>85725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749A936-73A5-BFB4-BA56-0E8BCAF56E79}"/>
            </a:ext>
          </a:extLst>
        </xdr:cNvPr>
        <xdr:cNvSpPr/>
      </xdr:nvSpPr>
      <xdr:spPr>
        <a:xfrm>
          <a:off x="4171950" y="819150"/>
          <a:ext cx="1514475" cy="600075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       </a:t>
          </a:r>
          <a:r>
            <a:rPr lang="en-GB" sz="1600">
              <a:solidFill>
                <a:sysClr val="windowText" lastClr="000000"/>
              </a:solidFill>
            </a:rPr>
            <a:t> Products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5</xdr:col>
      <xdr:colOff>552451</xdr:colOff>
      <xdr:row>4</xdr:row>
      <xdr:rowOff>57150</xdr:rowOff>
    </xdr:from>
    <xdr:to>
      <xdr:col>6</xdr:col>
      <xdr:colOff>67867</xdr:colOff>
      <xdr:row>7</xdr:row>
      <xdr:rowOff>85725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CBD72F2B-AD58-FE99-1053-0FDACC1349B4}"/>
            </a:ext>
          </a:extLst>
        </xdr:cNvPr>
        <xdr:cNvSpPr/>
      </xdr:nvSpPr>
      <xdr:spPr>
        <a:xfrm>
          <a:off x="4162426" y="819150"/>
          <a:ext cx="125016" cy="600075"/>
        </a:xfrm>
        <a:prstGeom prst="rect">
          <a:avLst/>
        </a:prstGeom>
        <a:solidFill>
          <a:srgbClr val="F62AA0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absolute">
    <xdr:from>
      <xdr:col>8</xdr:col>
      <xdr:colOff>381000</xdr:colOff>
      <xdr:row>4</xdr:row>
      <xdr:rowOff>66675</xdr:rowOff>
    </xdr:from>
    <xdr:to>
      <xdr:col>11</xdr:col>
      <xdr:colOff>123825</xdr:colOff>
      <xdr:row>7</xdr:row>
      <xdr:rowOff>95250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DA86DAD-2809-4F03-43F7-DB9337741339}"/>
            </a:ext>
          </a:extLst>
        </xdr:cNvPr>
        <xdr:cNvSpPr/>
      </xdr:nvSpPr>
      <xdr:spPr>
        <a:xfrm>
          <a:off x="5819775" y="828675"/>
          <a:ext cx="1571625" cy="600075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       </a:t>
          </a:r>
          <a:r>
            <a:rPr lang="en-GB" sz="1600">
              <a:solidFill>
                <a:sysClr val="windowText" lastClr="000000"/>
              </a:solidFill>
            </a:rPr>
            <a:t> Purchase</a:t>
          </a:r>
          <a:r>
            <a:rPr lang="en-GB" sz="1600" baseline="0">
              <a:solidFill>
                <a:sysClr val="windowText" lastClr="000000"/>
              </a:solidFill>
            </a:rPr>
            <a:t> Amt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8</xdr:col>
      <xdr:colOff>371475</xdr:colOff>
      <xdr:row>4</xdr:row>
      <xdr:rowOff>66675</xdr:rowOff>
    </xdr:from>
    <xdr:to>
      <xdr:col>8</xdr:col>
      <xdr:colOff>514350</xdr:colOff>
      <xdr:row>7</xdr:row>
      <xdr:rowOff>95250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8AF3F2BC-0CFC-55E0-7014-4584A8A97D36}"/>
            </a:ext>
          </a:extLst>
        </xdr:cNvPr>
        <xdr:cNvSpPr/>
      </xdr:nvSpPr>
      <xdr:spPr>
        <a:xfrm>
          <a:off x="5810250" y="828675"/>
          <a:ext cx="142875" cy="600075"/>
        </a:xfrm>
        <a:prstGeom prst="rect">
          <a:avLst/>
        </a:prstGeom>
        <a:solidFill>
          <a:srgbClr val="B8EE30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absolute">
    <xdr:from>
      <xdr:col>11</xdr:col>
      <xdr:colOff>257175</xdr:colOff>
      <xdr:row>4</xdr:row>
      <xdr:rowOff>76200</xdr:rowOff>
    </xdr:from>
    <xdr:to>
      <xdr:col>13</xdr:col>
      <xdr:colOff>114300</xdr:colOff>
      <xdr:row>7</xdr:row>
      <xdr:rowOff>104775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6D7FE3C5-FB24-98D1-38E5-A768C758A254}"/>
            </a:ext>
          </a:extLst>
        </xdr:cNvPr>
        <xdr:cNvSpPr/>
      </xdr:nvSpPr>
      <xdr:spPr>
        <a:xfrm>
          <a:off x="7524750" y="838200"/>
          <a:ext cx="1400175" cy="600075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       </a:t>
          </a:r>
          <a:r>
            <a:rPr lang="en-GB" sz="1600">
              <a:solidFill>
                <a:sysClr val="windowText" lastClr="000000"/>
              </a:solidFill>
            </a:rPr>
            <a:t> Sales</a:t>
          </a:r>
          <a:r>
            <a:rPr lang="en-GB" sz="1600" baseline="0">
              <a:solidFill>
                <a:sysClr val="windowText" lastClr="000000"/>
              </a:solidFill>
            </a:rPr>
            <a:t> Amt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11</xdr:col>
      <xdr:colOff>247650</xdr:colOff>
      <xdr:row>4</xdr:row>
      <xdr:rowOff>76200</xdr:rowOff>
    </xdr:from>
    <xdr:to>
      <xdr:col>11</xdr:col>
      <xdr:colOff>390525</xdr:colOff>
      <xdr:row>7</xdr:row>
      <xdr:rowOff>104775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DE2BCED-C045-03BE-36DE-433E6ECDC75B}"/>
            </a:ext>
          </a:extLst>
        </xdr:cNvPr>
        <xdr:cNvSpPr/>
      </xdr:nvSpPr>
      <xdr:spPr>
        <a:xfrm>
          <a:off x="7515225" y="838200"/>
          <a:ext cx="142875" cy="600075"/>
        </a:xfrm>
        <a:prstGeom prst="rect">
          <a:avLst/>
        </a:prstGeom>
        <a:solidFill>
          <a:srgbClr val="26DFD0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absolute">
    <xdr:from>
      <xdr:col>13</xdr:col>
      <xdr:colOff>238125</xdr:colOff>
      <xdr:row>4</xdr:row>
      <xdr:rowOff>66675</xdr:rowOff>
    </xdr:from>
    <xdr:to>
      <xdr:col>15</xdr:col>
      <xdr:colOff>342900</xdr:colOff>
      <xdr:row>7</xdr:row>
      <xdr:rowOff>95250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61F3EB3F-E826-339E-9656-E36920A772CA}"/>
            </a:ext>
          </a:extLst>
        </xdr:cNvPr>
        <xdr:cNvSpPr/>
      </xdr:nvSpPr>
      <xdr:spPr>
        <a:xfrm>
          <a:off x="9048750" y="828675"/>
          <a:ext cx="1323975" cy="600075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       </a:t>
          </a:r>
          <a:r>
            <a:rPr lang="en-GB" sz="1600">
              <a:solidFill>
                <a:sysClr val="windowText" lastClr="000000"/>
              </a:solidFill>
            </a:rPr>
            <a:t> Stock</a:t>
          </a:r>
          <a:r>
            <a:rPr lang="en-GB" sz="1600" baseline="0">
              <a:solidFill>
                <a:sysClr val="windowText" lastClr="000000"/>
              </a:solidFill>
            </a:rPr>
            <a:t> Amt.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13</xdr:col>
      <xdr:colOff>228601</xdr:colOff>
      <xdr:row>4</xdr:row>
      <xdr:rowOff>66675</xdr:rowOff>
    </xdr:from>
    <xdr:to>
      <xdr:col>13</xdr:col>
      <xdr:colOff>332281</xdr:colOff>
      <xdr:row>7</xdr:row>
      <xdr:rowOff>95250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52D6E1FC-FDFF-906A-E20D-AE964C377FA3}"/>
            </a:ext>
          </a:extLst>
        </xdr:cNvPr>
        <xdr:cNvSpPr/>
      </xdr:nvSpPr>
      <xdr:spPr>
        <a:xfrm>
          <a:off x="9039226" y="828675"/>
          <a:ext cx="103680" cy="600075"/>
        </a:xfrm>
        <a:prstGeom prst="rect">
          <a:avLst/>
        </a:prstGeom>
        <a:solidFill>
          <a:schemeClr val="accent2">
            <a:lumMod val="75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absolute">
    <xdr:from>
      <xdr:col>15</xdr:col>
      <xdr:colOff>447675</xdr:colOff>
      <xdr:row>4</xdr:row>
      <xdr:rowOff>57150</xdr:rowOff>
    </xdr:from>
    <xdr:to>
      <xdr:col>17</xdr:col>
      <xdr:colOff>714375</xdr:colOff>
      <xdr:row>7</xdr:row>
      <xdr:rowOff>85725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6FC4E449-88EF-85AB-9852-0585C5D0D30A}"/>
            </a:ext>
          </a:extLst>
        </xdr:cNvPr>
        <xdr:cNvSpPr/>
      </xdr:nvSpPr>
      <xdr:spPr>
        <a:xfrm>
          <a:off x="10477500" y="819150"/>
          <a:ext cx="1485900" cy="600075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       </a:t>
          </a:r>
          <a:r>
            <a:rPr lang="en-GB" sz="1600">
              <a:solidFill>
                <a:sysClr val="windowText" lastClr="000000"/>
              </a:solidFill>
            </a:rPr>
            <a:t> Profit/Loss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15</xdr:col>
      <xdr:colOff>438150</xdr:colOff>
      <xdr:row>4</xdr:row>
      <xdr:rowOff>57150</xdr:rowOff>
    </xdr:from>
    <xdr:to>
      <xdr:col>15</xdr:col>
      <xdr:colOff>547367</xdr:colOff>
      <xdr:row>7</xdr:row>
      <xdr:rowOff>85725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10F5ABC4-8042-0605-9974-96078C1CDF75}"/>
            </a:ext>
          </a:extLst>
        </xdr:cNvPr>
        <xdr:cNvSpPr/>
      </xdr:nvSpPr>
      <xdr:spPr>
        <a:xfrm>
          <a:off x="10467975" y="819150"/>
          <a:ext cx="109217" cy="6000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absolute">
    <xdr:from>
      <xdr:col>3</xdr:col>
      <xdr:colOff>285750</xdr:colOff>
      <xdr:row>5</xdr:row>
      <xdr:rowOff>123825</xdr:rowOff>
    </xdr:from>
    <xdr:to>
      <xdr:col>4</xdr:col>
      <xdr:colOff>495300</xdr:colOff>
      <xdr:row>6</xdr:row>
      <xdr:rowOff>152400</xdr:rowOff>
    </xdr:to>
    <xdr:sp macro="" textlink="Pivots!C3">
      <xdr:nvSpPr>
        <xdr:cNvPr id="26" name="Rectangle 25">
          <a:extLst>
            <a:ext uri="{FF2B5EF4-FFF2-40B4-BE49-F238E27FC236}">
              <a16:creationId xmlns:a16="http://schemas.microsoft.com/office/drawing/2014/main" id="{67A2BD86-EE40-4CFD-571A-5EFECFAD2EEF}"/>
            </a:ext>
          </a:extLst>
        </xdr:cNvPr>
        <xdr:cNvSpPr/>
      </xdr:nvSpPr>
      <xdr:spPr>
        <a:xfrm>
          <a:off x="2676525" y="1076325"/>
          <a:ext cx="819150" cy="2190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CFAE8459-87F2-4949-9C3F-171A1D172526}" type="TxLink">
            <a:rPr lang="en-US" sz="1400" b="1" i="0" u="none" strike="noStrike">
              <a:solidFill>
                <a:srgbClr val="000000"/>
              </a:solidFill>
              <a:latin typeface="Aptos Narrow"/>
            </a:rPr>
            <a:pPr algn="l"/>
            <a:t>7</a:t>
          </a:fld>
          <a:endParaRPr lang="en-GB" sz="1400" b="1"/>
        </a:p>
      </xdr:txBody>
    </xdr:sp>
    <xdr:clientData/>
  </xdr:twoCellAnchor>
  <xdr:twoCellAnchor editAs="absolute">
    <xdr:from>
      <xdr:col>6</xdr:col>
      <xdr:colOff>209550</xdr:colOff>
      <xdr:row>5</xdr:row>
      <xdr:rowOff>142875</xdr:rowOff>
    </xdr:from>
    <xdr:to>
      <xdr:col>7</xdr:col>
      <xdr:colOff>419100</xdr:colOff>
      <xdr:row>6</xdr:row>
      <xdr:rowOff>171450</xdr:rowOff>
    </xdr:to>
    <xdr:sp macro="" textlink="Pivots!C7">
      <xdr:nvSpPr>
        <xdr:cNvPr id="27" name="Rectangle 26">
          <a:extLst>
            <a:ext uri="{FF2B5EF4-FFF2-40B4-BE49-F238E27FC236}">
              <a16:creationId xmlns:a16="http://schemas.microsoft.com/office/drawing/2014/main" id="{03A6AC32-FC91-FD4D-D3AB-5D982AEE3B6F}"/>
            </a:ext>
          </a:extLst>
        </xdr:cNvPr>
        <xdr:cNvSpPr/>
      </xdr:nvSpPr>
      <xdr:spPr>
        <a:xfrm>
          <a:off x="4429125" y="1095375"/>
          <a:ext cx="819150" cy="2190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C89C784A-9374-481A-95DA-F785BB84EC6C}" type="TxLink">
            <a:rPr lang="en-US" sz="1400" b="1" i="0" u="none" strike="noStrike">
              <a:solidFill>
                <a:srgbClr val="000000"/>
              </a:solidFill>
              <a:latin typeface="Aptos Narrow"/>
            </a:rPr>
            <a:pPr algn="l"/>
            <a:t>10</a:t>
          </a:fld>
          <a:endParaRPr lang="en-GB" sz="1400" b="1"/>
        </a:p>
      </xdr:txBody>
    </xdr:sp>
    <xdr:clientData/>
  </xdr:twoCellAnchor>
  <xdr:twoCellAnchor editAs="absolute">
    <xdr:from>
      <xdr:col>9</xdr:col>
      <xdr:colOff>95249</xdr:colOff>
      <xdr:row>5</xdr:row>
      <xdr:rowOff>180975</xdr:rowOff>
    </xdr:from>
    <xdr:to>
      <xdr:col>10</xdr:col>
      <xdr:colOff>581024</xdr:colOff>
      <xdr:row>7</xdr:row>
      <xdr:rowOff>57150</xdr:rowOff>
    </xdr:to>
    <xdr:sp macro="" textlink="Pivots!C10">
      <xdr:nvSpPr>
        <xdr:cNvPr id="28" name="Rectangle 27">
          <a:extLst>
            <a:ext uri="{FF2B5EF4-FFF2-40B4-BE49-F238E27FC236}">
              <a16:creationId xmlns:a16="http://schemas.microsoft.com/office/drawing/2014/main" id="{933624C7-18D0-4B9A-CC69-69A30D73FA5A}"/>
            </a:ext>
          </a:extLst>
        </xdr:cNvPr>
        <xdr:cNvSpPr/>
      </xdr:nvSpPr>
      <xdr:spPr>
        <a:xfrm>
          <a:off x="6143624" y="1133475"/>
          <a:ext cx="1095375" cy="2571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A07CF4F3-6501-4AC9-9F06-0ADDBFEE2450}" type="TxLink">
            <a:rPr lang="en-US" sz="1200" b="1" i="0" u="none" strike="noStrike">
              <a:solidFill>
                <a:srgbClr val="000000"/>
              </a:solidFill>
              <a:latin typeface="Aptos Narrow"/>
            </a:rPr>
            <a:pPr algn="l"/>
            <a:t>₹ 4,675,648</a:t>
          </a:fld>
          <a:endParaRPr lang="en-GB" sz="1200" b="1"/>
        </a:p>
      </xdr:txBody>
    </xdr:sp>
    <xdr:clientData/>
  </xdr:twoCellAnchor>
  <xdr:twoCellAnchor editAs="absolute">
    <xdr:from>
      <xdr:col>11</xdr:col>
      <xdr:colOff>571500</xdr:colOff>
      <xdr:row>6</xdr:row>
      <xdr:rowOff>9525</xdr:rowOff>
    </xdr:from>
    <xdr:to>
      <xdr:col>12</xdr:col>
      <xdr:colOff>781050</xdr:colOff>
      <xdr:row>7</xdr:row>
      <xdr:rowOff>38100</xdr:rowOff>
    </xdr:to>
    <xdr:sp macro="" textlink="Pivots!C13">
      <xdr:nvSpPr>
        <xdr:cNvPr id="29" name="Rectangle 28">
          <a:extLst>
            <a:ext uri="{FF2B5EF4-FFF2-40B4-BE49-F238E27FC236}">
              <a16:creationId xmlns:a16="http://schemas.microsoft.com/office/drawing/2014/main" id="{8235D6BD-FFDA-6004-4319-9FAC26533B39}"/>
            </a:ext>
          </a:extLst>
        </xdr:cNvPr>
        <xdr:cNvSpPr/>
      </xdr:nvSpPr>
      <xdr:spPr>
        <a:xfrm>
          <a:off x="7839075" y="1152525"/>
          <a:ext cx="819150" cy="2190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E2720C7D-B092-4BCF-9A39-ABC4C2EFEE9F}" type="TxLink">
            <a:rPr lang="en-US" sz="1200" b="1" i="0" u="none" strike="noStrike">
              <a:solidFill>
                <a:srgbClr val="000000"/>
              </a:solidFill>
              <a:latin typeface="Aptos Narrow"/>
            </a:rPr>
            <a:pPr algn="l"/>
            <a:t>₹ 898,392</a:t>
          </a:fld>
          <a:endParaRPr lang="en-GB" sz="1200" b="1"/>
        </a:p>
      </xdr:txBody>
    </xdr:sp>
    <xdr:clientData/>
  </xdr:twoCellAnchor>
  <xdr:twoCellAnchor editAs="absolute">
    <xdr:from>
      <xdr:col>13</xdr:col>
      <xdr:colOff>466725</xdr:colOff>
      <xdr:row>5</xdr:row>
      <xdr:rowOff>152401</xdr:rowOff>
    </xdr:from>
    <xdr:to>
      <xdr:col>15</xdr:col>
      <xdr:colOff>295275</xdr:colOff>
      <xdr:row>7</xdr:row>
      <xdr:rowOff>9525</xdr:rowOff>
    </xdr:to>
    <xdr:sp macro="" textlink="Pivots!C16">
      <xdr:nvSpPr>
        <xdr:cNvPr id="30" name="Rectangle 29">
          <a:extLst>
            <a:ext uri="{FF2B5EF4-FFF2-40B4-BE49-F238E27FC236}">
              <a16:creationId xmlns:a16="http://schemas.microsoft.com/office/drawing/2014/main" id="{66B19EAB-A454-07EC-662C-9493C9421F6A}"/>
            </a:ext>
          </a:extLst>
        </xdr:cNvPr>
        <xdr:cNvSpPr/>
      </xdr:nvSpPr>
      <xdr:spPr>
        <a:xfrm>
          <a:off x="9277350" y="1104901"/>
          <a:ext cx="1047750" cy="238124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DD7A8EB4-65CE-4CE3-ABB3-0D027BB230BC}" type="TxLink">
            <a:rPr lang="en-US" sz="1200" b="1" i="0" u="none" strike="noStrike">
              <a:solidFill>
                <a:srgbClr val="000000"/>
              </a:solidFill>
              <a:latin typeface="Aptos Narrow"/>
            </a:rPr>
            <a:pPr algn="l"/>
            <a:t>₹ 2,986,988</a:t>
          </a:fld>
          <a:endParaRPr lang="en-GB" sz="1200" b="1"/>
        </a:p>
      </xdr:txBody>
    </xdr:sp>
    <xdr:clientData/>
  </xdr:twoCellAnchor>
  <xdr:twoCellAnchor editAs="absolute">
    <xdr:from>
      <xdr:col>16</xdr:col>
      <xdr:colOff>28575</xdr:colOff>
      <xdr:row>5</xdr:row>
      <xdr:rowOff>133351</xdr:rowOff>
    </xdr:from>
    <xdr:to>
      <xdr:col>17</xdr:col>
      <xdr:colOff>466725</xdr:colOff>
      <xdr:row>7</xdr:row>
      <xdr:rowOff>1</xdr:rowOff>
    </xdr:to>
    <xdr:sp macro="" textlink="Pivots!C19">
      <xdr:nvSpPr>
        <xdr:cNvPr id="31" name="Rectangle 30">
          <a:extLst>
            <a:ext uri="{FF2B5EF4-FFF2-40B4-BE49-F238E27FC236}">
              <a16:creationId xmlns:a16="http://schemas.microsoft.com/office/drawing/2014/main" id="{76A43E69-5009-92FC-FECC-87423F0DD9B2}"/>
            </a:ext>
          </a:extLst>
        </xdr:cNvPr>
        <xdr:cNvSpPr/>
      </xdr:nvSpPr>
      <xdr:spPr>
        <a:xfrm>
          <a:off x="10668000" y="1085851"/>
          <a:ext cx="1047750" cy="2476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E206322F-E97C-4DB4-B318-5C79DD621AEB}" type="TxLink">
            <a:rPr lang="en-US" sz="1200" b="1" i="0" u="none" strike="noStrike">
              <a:solidFill>
                <a:srgbClr val="000000"/>
              </a:solidFill>
              <a:latin typeface="Aptos Narrow"/>
            </a:rPr>
            <a:pPr algn="l"/>
            <a:t>-₹ 790,268</a:t>
          </a:fld>
          <a:endParaRPr lang="en-GB" sz="1200" b="1"/>
        </a:p>
      </xdr:txBody>
    </xdr:sp>
    <xdr:clientData/>
  </xdr:twoCellAnchor>
  <xdr:twoCellAnchor>
    <xdr:from>
      <xdr:col>2</xdr:col>
      <xdr:colOff>247650</xdr:colOff>
      <xdr:row>8</xdr:row>
      <xdr:rowOff>28575</xdr:rowOff>
    </xdr:from>
    <xdr:to>
      <xdr:col>7</xdr:col>
      <xdr:colOff>285750</xdr:colOff>
      <xdr:row>15</xdr:row>
      <xdr:rowOff>38100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664CDAE5-037B-4FE5-993A-7947C3A51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7</xdr:col>
      <xdr:colOff>371476</xdr:colOff>
      <xdr:row>8</xdr:row>
      <xdr:rowOff>28575</xdr:rowOff>
    </xdr:from>
    <xdr:to>
      <xdr:col>11</xdr:col>
      <xdr:colOff>438150</xdr:colOff>
      <xdr:row>15</xdr:row>
      <xdr:rowOff>47625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4EAA86B0-613E-4BAD-AA96-825DD23C38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2</xdr:col>
      <xdr:colOff>257174</xdr:colOff>
      <xdr:row>15</xdr:row>
      <xdr:rowOff>95250</xdr:rowOff>
    </xdr:from>
    <xdr:to>
      <xdr:col>11</xdr:col>
      <xdr:colOff>447674</xdr:colOff>
      <xdr:row>23</xdr:row>
      <xdr:rowOff>9525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7F8841D3-A244-4002-91CC-3321D5750B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581024</xdr:colOff>
      <xdr:row>1</xdr:row>
      <xdr:rowOff>152400</xdr:rowOff>
    </xdr:from>
    <xdr:to>
      <xdr:col>1</xdr:col>
      <xdr:colOff>1219199</xdr:colOff>
      <xdr:row>5</xdr:row>
      <xdr:rowOff>32243</xdr:rowOff>
    </xdr:to>
    <xdr:pic>
      <xdr:nvPicPr>
        <xdr:cNvPr id="98" name="Graphic 97" descr="Search Inventory with solid fill">
          <a:extLst>
            <a:ext uri="{FF2B5EF4-FFF2-40B4-BE49-F238E27FC236}">
              <a16:creationId xmlns:a16="http://schemas.microsoft.com/office/drawing/2014/main" id="{E7454290-A9BE-4CDD-93CA-8E0235D0C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95349" y="342900"/>
          <a:ext cx="638175" cy="641843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</xdr:row>
      <xdr:rowOff>127000</xdr:rowOff>
    </xdr:from>
    <xdr:to>
      <xdr:col>2</xdr:col>
      <xdr:colOff>6803</xdr:colOff>
      <xdr:row>7</xdr:row>
      <xdr:rowOff>156029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CB9A8563-8C5C-461E-8B70-7D54AE27C667}"/>
            </a:ext>
          </a:extLst>
        </xdr:cNvPr>
        <xdr:cNvSpPr/>
      </xdr:nvSpPr>
      <xdr:spPr>
        <a:xfrm>
          <a:off x="314325" y="889000"/>
          <a:ext cx="1807028" cy="7529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 b="1">
              <a:solidFill>
                <a:schemeClr val="tx1"/>
              </a:solidFill>
            </a:rPr>
            <a:t>Inventory management</a:t>
          </a:r>
          <a:r>
            <a:rPr lang="en-GB" sz="1400" b="1" baseline="0">
              <a:solidFill>
                <a:schemeClr val="tx1"/>
              </a:solidFill>
            </a:rPr>
            <a:t> system</a:t>
          </a:r>
          <a:endParaRPr lang="en-GB" sz="14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381006</xdr:colOff>
      <xdr:row>8</xdr:row>
      <xdr:rowOff>161471</xdr:rowOff>
    </xdr:from>
    <xdr:to>
      <xdr:col>1</xdr:col>
      <xdr:colOff>1387936</xdr:colOff>
      <xdr:row>9</xdr:row>
      <xdr:rowOff>175986</xdr:rowOff>
    </xdr:to>
    <xdr:sp macro="" textlink="">
      <xdr:nvSpPr>
        <xdr:cNvPr id="72" name="Rectangle 7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FE9E461-AB16-47D0-8DE6-6B8DAC50A032}"/>
            </a:ext>
          </a:extLst>
        </xdr:cNvPr>
        <xdr:cNvSpPr/>
      </xdr:nvSpPr>
      <xdr:spPr>
        <a:xfrm>
          <a:off x="695331" y="191407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381006</xdr:colOff>
      <xdr:row>9</xdr:row>
      <xdr:rowOff>155251</xdr:rowOff>
    </xdr:from>
    <xdr:to>
      <xdr:col>1</xdr:col>
      <xdr:colOff>1387936</xdr:colOff>
      <xdr:row>10</xdr:row>
      <xdr:rowOff>169766</xdr:rowOff>
    </xdr:to>
    <xdr:sp macro="" textlink="">
      <xdr:nvSpPr>
        <xdr:cNvPr id="73" name="Rectangle 7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9C717FC-D530-4E0F-AB00-EF24D4D7DFDD}"/>
            </a:ext>
          </a:extLst>
        </xdr:cNvPr>
        <xdr:cNvSpPr/>
      </xdr:nvSpPr>
      <xdr:spPr>
        <a:xfrm>
          <a:off x="695331" y="217455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>
              <a:solidFill>
                <a:sysClr val="windowText" lastClr="000000"/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381006</xdr:colOff>
      <xdr:row>11</xdr:row>
      <xdr:rowOff>142811</xdr:rowOff>
    </xdr:from>
    <xdr:to>
      <xdr:col>1</xdr:col>
      <xdr:colOff>1387936</xdr:colOff>
      <xdr:row>12</xdr:row>
      <xdr:rowOff>157326</xdr:rowOff>
    </xdr:to>
    <xdr:sp macro="" textlink="">
      <xdr:nvSpPr>
        <xdr:cNvPr id="74" name="Rectangle 7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F3D891B-E535-4C19-8D90-C844DC1C2681}"/>
            </a:ext>
          </a:extLst>
        </xdr:cNvPr>
        <xdr:cNvSpPr/>
      </xdr:nvSpPr>
      <xdr:spPr>
        <a:xfrm>
          <a:off x="695331" y="269551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381006</xdr:colOff>
      <xdr:row>10</xdr:row>
      <xdr:rowOff>149031</xdr:rowOff>
    </xdr:from>
    <xdr:to>
      <xdr:col>1</xdr:col>
      <xdr:colOff>1387936</xdr:colOff>
      <xdr:row>11</xdr:row>
      <xdr:rowOff>163546</xdr:rowOff>
    </xdr:to>
    <xdr:sp macro="" textlink="">
      <xdr:nvSpPr>
        <xdr:cNvPr id="75" name="Rectangle 7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B57C51E-328F-4734-A665-B96052A8B191}"/>
            </a:ext>
          </a:extLst>
        </xdr:cNvPr>
        <xdr:cNvSpPr/>
      </xdr:nvSpPr>
      <xdr:spPr>
        <a:xfrm>
          <a:off x="695331" y="243503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381006</xdr:colOff>
      <xdr:row>12</xdr:row>
      <xdr:rowOff>136591</xdr:rowOff>
    </xdr:from>
    <xdr:to>
      <xdr:col>1</xdr:col>
      <xdr:colOff>1387936</xdr:colOff>
      <xdr:row>13</xdr:row>
      <xdr:rowOff>151106</xdr:rowOff>
    </xdr:to>
    <xdr:sp macro="" textlink="">
      <xdr:nvSpPr>
        <xdr:cNvPr id="76" name="Rectangle 7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17179FF-AB7E-42DB-A803-3522096ED633}"/>
            </a:ext>
          </a:extLst>
        </xdr:cNvPr>
        <xdr:cNvSpPr/>
      </xdr:nvSpPr>
      <xdr:spPr>
        <a:xfrm>
          <a:off x="695331" y="295599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381006</xdr:colOff>
      <xdr:row>13</xdr:row>
      <xdr:rowOff>130371</xdr:rowOff>
    </xdr:from>
    <xdr:to>
      <xdr:col>1</xdr:col>
      <xdr:colOff>1387936</xdr:colOff>
      <xdr:row>15</xdr:row>
      <xdr:rowOff>30586</xdr:rowOff>
    </xdr:to>
    <xdr:sp macro="" textlink="">
      <xdr:nvSpPr>
        <xdr:cNvPr id="77" name="Rectangle 7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054CAAB-E3E3-4EBD-8B36-CF9F671FFAB0}"/>
            </a:ext>
          </a:extLst>
        </xdr:cNvPr>
        <xdr:cNvSpPr/>
      </xdr:nvSpPr>
      <xdr:spPr>
        <a:xfrm>
          <a:off x="695331" y="321647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381006</xdr:colOff>
      <xdr:row>15</xdr:row>
      <xdr:rowOff>9851</xdr:rowOff>
    </xdr:from>
    <xdr:to>
      <xdr:col>1</xdr:col>
      <xdr:colOff>1387936</xdr:colOff>
      <xdr:row>16</xdr:row>
      <xdr:rowOff>100566</xdr:rowOff>
    </xdr:to>
    <xdr:sp macro="" textlink="">
      <xdr:nvSpPr>
        <xdr:cNvPr id="78" name="Rectangle 7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2580643-D061-4021-9D5B-0F5344F79FDA}"/>
            </a:ext>
          </a:extLst>
        </xdr:cNvPr>
        <xdr:cNvSpPr/>
      </xdr:nvSpPr>
      <xdr:spPr>
        <a:xfrm>
          <a:off x="695331" y="347695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381006</xdr:colOff>
      <xdr:row>16</xdr:row>
      <xdr:rowOff>79828</xdr:rowOff>
    </xdr:from>
    <xdr:to>
      <xdr:col>1</xdr:col>
      <xdr:colOff>1387936</xdr:colOff>
      <xdr:row>17</xdr:row>
      <xdr:rowOff>170543</xdr:rowOff>
    </xdr:to>
    <xdr:sp macro="" textlink="">
      <xdr:nvSpPr>
        <xdr:cNvPr id="79" name="Rectangle 78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FB0BAC0-5FC3-42FB-8E55-2E4FC16A4824}"/>
            </a:ext>
          </a:extLst>
        </xdr:cNvPr>
        <xdr:cNvSpPr/>
      </xdr:nvSpPr>
      <xdr:spPr>
        <a:xfrm>
          <a:off x="695331" y="3737428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3</xdr:col>
      <xdr:colOff>0</xdr:colOff>
      <xdr:row>1</xdr:row>
      <xdr:rowOff>27214</xdr:rowOff>
    </xdr:from>
    <xdr:to>
      <xdr:col>18</xdr:col>
      <xdr:colOff>0</xdr:colOff>
      <xdr:row>4</xdr:row>
      <xdr:rowOff>0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F6B7FA2E-EAB6-4479-B259-2028751EBF26}"/>
            </a:ext>
          </a:extLst>
        </xdr:cNvPr>
        <xdr:cNvSpPr/>
      </xdr:nvSpPr>
      <xdr:spPr>
        <a:xfrm>
          <a:off x="2343150" y="217714"/>
          <a:ext cx="9144000" cy="544286"/>
        </a:xfrm>
        <a:prstGeom prst="rect">
          <a:avLst/>
        </a:prstGeom>
        <a:solidFill>
          <a:sysClr val="window" lastClr="FFFFFF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3200" b="1">
              <a:solidFill>
                <a:sysClr val="windowText" lastClr="000000"/>
              </a:solidFill>
            </a:rPr>
            <a:t>   Customers</a:t>
          </a:r>
        </a:p>
      </xdr:txBody>
    </xdr:sp>
    <xdr:clientData/>
  </xdr:twoCellAnchor>
  <xdr:twoCellAnchor editAs="absolute">
    <xdr:from>
      <xdr:col>1</xdr:col>
      <xdr:colOff>129006</xdr:colOff>
      <xdr:row>13</xdr:row>
      <xdr:rowOff>190100</xdr:rowOff>
    </xdr:from>
    <xdr:to>
      <xdr:col>1</xdr:col>
      <xdr:colOff>381006</xdr:colOff>
      <xdr:row>15</xdr:row>
      <xdr:rowOff>64275</xdr:rowOff>
    </xdr:to>
    <xdr:pic>
      <xdr:nvPicPr>
        <xdr:cNvPr id="91" name="Graphic 90" descr="Receipt with solid fill">
          <a:extLst>
            <a:ext uri="{FF2B5EF4-FFF2-40B4-BE49-F238E27FC236}">
              <a16:creationId xmlns:a16="http://schemas.microsoft.com/office/drawing/2014/main" id="{1AD28F44-6E9F-4F6F-B31D-85CB1B18B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43331" y="3276200"/>
          <a:ext cx="252000" cy="255175"/>
        </a:xfrm>
        <a:prstGeom prst="rect">
          <a:avLst/>
        </a:prstGeom>
      </xdr:spPr>
    </xdr:pic>
    <xdr:clientData/>
  </xdr:twoCellAnchor>
  <xdr:twoCellAnchor editAs="absolute">
    <xdr:from>
      <xdr:col>1</xdr:col>
      <xdr:colOff>90906</xdr:colOff>
      <xdr:row>8</xdr:row>
      <xdr:rowOff>230600</xdr:rowOff>
    </xdr:from>
    <xdr:to>
      <xdr:col>1</xdr:col>
      <xdr:colOff>421106</xdr:colOff>
      <xdr:row>10</xdr:row>
      <xdr:rowOff>30575</xdr:rowOff>
    </xdr:to>
    <xdr:pic>
      <xdr:nvPicPr>
        <xdr:cNvPr id="89" name="Graphic 88" descr="Presentation with bar chart with solid fill">
          <a:extLst>
            <a:ext uri="{FF2B5EF4-FFF2-40B4-BE49-F238E27FC236}">
              <a16:creationId xmlns:a16="http://schemas.microsoft.com/office/drawing/2014/main" id="{93E9CC7E-4561-4CB6-946B-C5F5A79A8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05231" y="1983200"/>
          <a:ext cx="330200" cy="333375"/>
        </a:xfrm>
        <a:prstGeom prst="rect">
          <a:avLst/>
        </a:prstGeom>
      </xdr:spPr>
    </xdr:pic>
    <xdr:clientData/>
  </xdr:twoCellAnchor>
  <xdr:twoCellAnchor editAs="absolute">
    <xdr:from>
      <xdr:col>1</xdr:col>
      <xdr:colOff>129006</xdr:colOff>
      <xdr:row>15</xdr:row>
      <xdr:rowOff>70225</xdr:rowOff>
    </xdr:from>
    <xdr:to>
      <xdr:col>1</xdr:col>
      <xdr:colOff>381006</xdr:colOff>
      <xdr:row>16</xdr:row>
      <xdr:rowOff>134900</xdr:rowOff>
    </xdr:to>
    <xdr:pic>
      <xdr:nvPicPr>
        <xdr:cNvPr id="92" name="Graphic 91" descr="Register with solid fill">
          <a:extLst>
            <a:ext uri="{FF2B5EF4-FFF2-40B4-BE49-F238E27FC236}">
              <a16:creationId xmlns:a16="http://schemas.microsoft.com/office/drawing/2014/main" id="{12CC4B34-A3A9-4CDF-AFEC-B807B5BF2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43331" y="3537325"/>
          <a:ext cx="252000" cy="255175"/>
        </a:xfrm>
        <a:prstGeom prst="rect">
          <a:avLst/>
        </a:prstGeom>
      </xdr:spPr>
    </xdr:pic>
    <xdr:clientData/>
  </xdr:twoCellAnchor>
  <xdr:twoCellAnchor editAs="absolute">
    <xdr:from>
      <xdr:col>1</xdr:col>
      <xdr:colOff>129006</xdr:colOff>
      <xdr:row>12</xdr:row>
      <xdr:rowOff>182125</xdr:rowOff>
    </xdr:from>
    <xdr:to>
      <xdr:col>1</xdr:col>
      <xdr:colOff>381006</xdr:colOff>
      <xdr:row>13</xdr:row>
      <xdr:rowOff>167425</xdr:rowOff>
    </xdr:to>
    <xdr:pic>
      <xdr:nvPicPr>
        <xdr:cNvPr id="93" name="Graphic 92" descr="Full Brick Wall with solid fill">
          <a:extLst>
            <a:ext uri="{FF2B5EF4-FFF2-40B4-BE49-F238E27FC236}">
              <a16:creationId xmlns:a16="http://schemas.microsoft.com/office/drawing/2014/main" id="{0ED29089-4E75-42D2-AFDA-034F82320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43331" y="3001525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129006</xdr:colOff>
      <xdr:row>9</xdr:row>
      <xdr:rowOff>262275</xdr:rowOff>
    </xdr:from>
    <xdr:to>
      <xdr:col>1</xdr:col>
      <xdr:colOff>381006</xdr:colOff>
      <xdr:row>10</xdr:row>
      <xdr:rowOff>247575</xdr:rowOff>
    </xdr:to>
    <xdr:pic>
      <xdr:nvPicPr>
        <xdr:cNvPr id="94" name="Graphic 93" descr="User with solid fill">
          <a:extLst>
            <a:ext uri="{FF2B5EF4-FFF2-40B4-BE49-F238E27FC236}">
              <a16:creationId xmlns:a16="http://schemas.microsoft.com/office/drawing/2014/main" id="{C5337818-3DD4-437F-A6EA-B01208571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43331" y="2281575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129006</xdr:colOff>
      <xdr:row>10</xdr:row>
      <xdr:rowOff>237650</xdr:rowOff>
    </xdr:from>
    <xdr:to>
      <xdr:col>1</xdr:col>
      <xdr:colOff>381006</xdr:colOff>
      <xdr:row>11</xdr:row>
      <xdr:rowOff>222950</xdr:rowOff>
    </xdr:to>
    <xdr:pic>
      <xdr:nvPicPr>
        <xdr:cNvPr id="95" name="Graphic 94" descr="User outline">
          <a:extLst>
            <a:ext uri="{FF2B5EF4-FFF2-40B4-BE49-F238E27FC236}">
              <a16:creationId xmlns:a16="http://schemas.microsoft.com/office/drawing/2014/main" id="{CB0E59C0-4046-43C6-9BE2-101D0D96D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43331" y="25236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129006</xdr:colOff>
      <xdr:row>11</xdr:row>
      <xdr:rowOff>214725</xdr:rowOff>
    </xdr:from>
    <xdr:to>
      <xdr:col>1</xdr:col>
      <xdr:colOff>381006</xdr:colOff>
      <xdr:row>12</xdr:row>
      <xdr:rowOff>200025</xdr:rowOff>
    </xdr:to>
    <xdr:pic>
      <xdr:nvPicPr>
        <xdr:cNvPr id="96" name="Graphic 95" descr="Inventory outline">
          <a:extLst>
            <a:ext uri="{FF2B5EF4-FFF2-40B4-BE49-F238E27FC236}">
              <a16:creationId xmlns:a16="http://schemas.microsoft.com/office/drawing/2014/main" id="{D3F25CE9-86EF-4C77-A820-8C0CD8950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43331" y="2767425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129006</xdr:colOff>
      <xdr:row>16</xdr:row>
      <xdr:rowOff>125825</xdr:rowOff>
    </xdr:from>
    <xdr:to>
      <xdr:col>1</xdr:col>
      <xdr:colOff>381006</xdr:colOff>
      <xdr:row>18</xdr:row>
      <xdr:rowOff>0</xdr:rowOff>
    </xdr:to>
    <xdr:pic>
      <xdr:nvPicPr>
        <xdr:cNvPr id="97" name="Graphic 96" descr="Clipboard Partially Checked with solid fill">
          <a:extLst>
            <a:ext uri="{FF2B5EF4-FFF2-40B4-BE49-F238E27FC236}">
              <a16:creationId xmlns:a16="http://schemas.microsoft.com/office/drawing/2014/main" id="{CFB89C9B-3A0A-49CD-8B75-3A3321080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443331" y="3783425"/>
          <a:ext cx="252000" cy="2551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4</xdr:row>
      <xdr:rowOff>127000</xdr:rowOff>
    </xdr:from>
    <xdr:to>
      <xdr:col>2</xdr:col>
      <xdr:colOff>6803</xdr:colOff>
      <xdr:row>7</xdr:row>
      <xdr:rowOff>156029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6A07BB1C-454F-4883-A181-D102254DFA22}"/>
            </a:ext>
          </a:extLst>
        </xdr:cNvPr>
        <xdr:cNvSpPr/>
      </xdr:nvSpPr>
      <xdr:spPr>
        <a:xfrm>
          <a:off x="314325" y="889000"/>
          <a:ext cx="1807028" cy="7529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 b="1">
              <a:solidFill>
                <a:schemeClr val="tx1"/>
              </a:solidFill>
            </a:rPr>
            <a:t>Inventory management</a:t>
          </a:r>
          <a:r>
            <a:rPr lang="en-GB" sz="1400" b="1" baseline="0">
              <a:solidFill>
                <a:schemeClr val="tx1"/>
              </a:solidFill>
            </a:rPr>
            <a:t> system</a:t>
          </a:r>
          <a:endParaRPr lang="en-GB" sz="14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381006</xdr:colOff>
      <xdr:row>8</xdr:row>
      <xdr:rowOff>161471</xdr:rowOff>
    </xdr:from>
    <xdr:to>
      <xdr:col>1</xdr:col>
      <xdr:colOff>1387936</xdr:colOff>
      <xdr:row>9</xdr:row>
      <xdr:rowOff>175986</xdr:rowOff>
    </xdr:to>
    <xdr:sp macro="" textlink="">
      <xdr:nvSpPr>
        <xdr:cNvPr id="121" name="Rectangle 1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2784E2-DD8F-488C-A84B-86742BAC3229}"/>
            </a:ext>
          </a:extLst>
        </xdr:cNvPr>
        <xdr:cNvSpPr/>
      </xdr:nvSpPr>
      <xdr:spPr>
        <a:xfrm>
          <a:off x="695331" y="191407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381006</xdr:colOff>
      <xdr:row>9</xdr:row>
      <xdr:rowOff>155251</xdr:rowOff>
    </xdr:from>
    <xdr:to>
      <xdr:col>1</xdr:col>
      <xdr:colOff>1387936</xdr:colOff>
      <xdr:row>10</xdr:row>
      <xdr:rowOff>169766</xdr:rowOff>
    </xdr:to>
    <xdr:sp macro="" textlink="">
      <xdr:nvSpPr>
        <xdr:cNvPr id="122" name="Rectangle 12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E5344AA-5261-41E2-BEFC-C25F4366453F}"/>
            </a:ext>
          </a:extLst>
        </xdr:cNvPr>
        <xdr:cNvSpPr/>
      </xdr:nvSpPr>
      <xdr:spPr>
        <a:xfrm>
          <a:off x="695331" y="217455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>
              <a:solidFill>
                <a:sysClr val="windowText" lastClr="000000"/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381006</xdr:colOff>
      <xdr:row>11</xdr:row>
      <xdr:rowOff>142811</xdr:rowOff>
    </xdr:from>
    <xdr:to>
      <xdr:col>1</xdr:col>
      <xdr:colOff>1387936</xdr:colOff>
      <xdr:row>12</xdr:row>
      <xdr:rowOff>157326</xdr:rowOff>
    </xdr:to>
    <xdr:sp macro="" textlink="">
      <xdr:nvSpPr>
        <xdr:cNvPr id="123" name="Rectangle 12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1465925-B5AC-4C00-9A57-65AB5E7334D3}"/>
            </a:ext>
          </a:extLst>
        </xdr:cNvPr>
        <xdr:cNvSpPr/>
      </xdr:nvSpPr>
      <xdr:spPr>
        <a:xfrm>
          <a:off x="695331" y="269551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381006</xdr:colOff>
      <xdr:row>10</xdr:row>
      <xdr:rowOff>149031</xdr:rowOff>
    </xdr:from>
    <xdr:to>
      <xdr:col>1</xdr:col>
      <xdr:colOff>1387936</xdr:colOff>
      <xdr:row>11</xdr:row>
      <xdr:rowOff>163546</xdr:rowOff>
    </xdr:to>
    <xdr:sp macro="" textlink="">
      <xdr:nvSpPr>
        <xdr:cNvPr id="124" name="Rectangle 12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958AF6A-0439-43C0-B598-FB886B99A325}"/>
            </a:ext>
          </a:extLst>
        </xdr:cNvPr>
        <xdr:cNvSpPr/>
      </xdr:nvSpPr>
      <xdr:spPr>
        <a:xfrm>
          <a:off x="695331" y="243503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381006</xdr:colOff>
      <xdr:row>12</xdr:row>
      <xdr:rowOff>136591</xdr:rowOff>
    </xdr:from>
    <xdr:to>
      <xdr:col>1</xdr:col>
      <xdr:colOff>1387936</xdr:colOff>
      <xdr:row>13</xdr:row>
      <xdr:rowOff>151106</xdr:rowOff>
    </xdr:to>
    <xdr:sp macro="" textlink="">
      <xdr:nvSpPr>
        <xdr:cNvPr id="125" name="Rectangle 12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3132BC4-951B-4719-8062-621DCBCA02DA}"/>
            </a:ext>
          </a:extLst>
        </xdr:cNvPr>
        <xdr:cNvSpPr/>
      </xdr:nvSpPr>
      <xdr:spPr>
        <a:xfrm>
          <a:off x="695331" y="295599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381006</xdr:colOff>
      <xdr:row>13</xdr:row>
      <xdr:rowOff>130371</xdr:rowOff>
    </xdr:from>
    <xdr:to>
      <xdr:col>1</xdr:col>
      <xdr:colOff>1387936</xdr:colOff>
      <xdr:row>14</xdr:row>
      <xdr:rowOff>144886</xdr:rowOff>
    </xdr:to>
    <xdr:sp macro="" textlink="">
      <xdr:nvSpPr>
        <xdr:cNvPr id="126" name="Rectangle 12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D2A8849-AF89-4F2C-B694-1D71FE698264}"/>
            </a:ext>
          </a:extLst>
        </xdr:cNvPr>
        <xdr:cNvSpPr/>
      </xdr:nvSpPr>
      <xdr:spPr>
        <a:xfrm>
          <a:off x="695331" y="321647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381006</xdr:colOff>
      <xdr:row>14</xdr:row>
      <xdr:rowOff>124151</xdr:rowOff>
    </xdr:from>
    <xdr:to>
      <xdr:col>1</xdr:col>
      <xdr:colOff>1387936</xdr:colOff>
      <xdr:row>15</xdr:row>
      <xdr:rowOff>138666</xdr:rowOff>
    </xdr:to>
    <xdr:sp macro="" textlink="">
      <xdr:nvSpPr>
        <xdr:cNvPr id="127" name="Rectangle 12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D286959-A18C-443F-855F-C41A80E1D68B}"/>
            </a:ext>
          </a:extLst>
        </xdr:cNvPr>
        <xdr:cNvSpPr/>
      </xdr:nvSpPr>
      <xdr:spPr>
        <a:xfrm>
          <a:off x="695331" y="347695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381006</xdr:colOff>
      <xdr:row>15</xdr:row>
      <xdr:rowOff>117928</xdr:rowOff>
    </xdr:from>
    <xdr:to>
      <xdr:col>1</xdr:col>
      <xdr:colOff>1387936</xdr:colOff>
      <xdr:row>16</xdr:row>
      <xdr:rowOff>132443</xdr:rowOff>
    </xdr:to>
    <xdr:sp macro="" textlink="">
      <xdr:nvSpPr>
        <xdr:cNvPr id="128" name="Rectangle 12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858939B-3BA3-4D87-8A89-10A6A54AE6A9}"/>
            </a:ext>
          </a:extLst>
        </xdr:cNvPr>
        <xdr:cNvSpPr/>
      </xdr:nvSpPr>
      <xdr:spPr>
        <a:xfrm>
          <a:off x="695331" y="3737428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129006</xdr:colOff>
      <xdr:row>13</xdr:row>
      <xdr:rowOff>144103</xdr:rowOff>
    </xdr:from>
    <xdr:to>
      <xdr:col>1</xdr:col>
      <xdr:colOff>381006</xdr:colOff>
      <xdr:row>14</xdr:row>
      <xdr:rowOff>132578</xdr:rowOff>
    </xdr:to>
    <xdr:pic>
      <xdr:nvPicPr>
        <xdr:cNvPr id="137" name="Graphic 136" descr="Receipt with solid fill">
          <a:extLst>
            <a:ext uri="{FF2B5EF4-FFF2-40B4-BE49-F238E27FC236}">
              <a16:creationId xmlns:a16="http://schemas.microsoft.com/office/drawing/2014/main" id="{FBC974AD-7429-4D45-961F-50D433475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43331" y="3230203"/>
          <a:ext cx="252000" cy="255175"/>
        </a:xfrm>
        <a:prstGeom prst="rect">
          <a:avLst/>
        </a:prstGeom>
      </xdr:spPr>
    </xdr:pic>
    <xdr:clientData/>
  </xdr:twoCellAnchor>
  <xdr:twoCellAnchor editAs="absolute">
    <xdr:from>
      <xdr:col>1</xdr:col>
      <xdr:colOff>90906</xdr:colOff>
      <xdr:row>8</xdr:row>
      <xdr:rowOff>184603</xdr:rowOff>
    </xdr:from>
    <xdr:to>
      <xdr:col>1</xdr:col>
      <xdr:colOff>421106</xdr:colOff>
      <xdr:row>9</xdr:row>
      <xdr:rowOff>251278</xdr:rowOff>
    </xdr:to>
    <xdr:pic>
      <xdr:nvPicPr>
        <xdr:cNvPr id="138" name="Graphic 137" descr="Presentation with bar chart with solid fill">
          <a:extLst>
            <a:ext uri="{FF2B5EF4-FFF2-40B4-BE49-F238E27FC236}">
              <a16:creationId xmlns:a16="http://schemas.microsoft.com/office/drawing/2014/main" id="{A37D3C59-2B14-4B79-9598-5C8BC65DA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05231" y="1937203"/>
          <a:ext cx="330200" cy="333375"/>
        </a:xfrm>
        <a:prstGeom prst="rect">
          <a:avLst/>
        </a:prstGeom>
      </xdr:spPr>
    </xdr:pic>
    <xdr:clientData/>
  </xdr:twoCellAnchor>
  <xdr:twoCellAnchor editAs="absolute">
    <xdr:from>
      <xdr:col>1</xdr:col>
      <xdr:colOff>129006</xdr:colOff>
      <xdr:row>14</xdr:row>
      <xdr:rowOff>138528</xdr:rowOff>
    </xdr:from>
    <xdr:to>
      <xdr:col>1</xdr:col>
      <xdr:colOff>381006</xdr:colOff>
      <xdr:row>15</xdr:row>
      <xdr:rowOff>127003</xdr:rowOff>
    </xdr:to>
    <xdr:pic>
      <xdr:nvPicPr>
        <xdr:cNvPr id="139" name="Graphic 138" descr="Register with solid fill">
          <a:extLst>
            <a:ext uri="{FF2B5EF4-FFF2-40B4-BE49-F238E27FC236}">
              <a16:creationId xmlns:a16="http://schemas.microsoft.com/office/drawing/2014/main" id="{67C92B12-D6FA-40ED-B57D-C523AE72D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43331" y="3491328"/>
          <a:ext cx="252000" cy="255175"/>
        </a:xfrm>
        <a:prstGeom prst="rect">
          <a:avLst/>
        </a:prstGeom>
      </xdr:spPr>
    </xdr:pic>
    <xdr:clientData/>
  </xdr:twoCellAnchor>
  <xdr:twoCellAnchor editAs="absolute">
    <xdr:from>
      <xdr:col>1</xdr:col>
      <xdr:colOff>129006</xdr:colOff>
      <xdr:row>12</xdr:row>
      <xdr:rowOff>136128</xdr:rowOff>
    </xdr:from>
    <xdr:to>
      <xdr:col>1</xdr:col>
      <xdr:colOff>381006</xdr:colOff>
      <xdr:row>13</xdr:row>
      <xdr:rowOff>121428</xdr:rowOff>
    </xdr:to>
    <xdr:pic>
      <xdr:nvPicPr>
        <xdr:cNvPr id="140" name="Graphic 139" descr="Full Brick Wall with solid fill">
          <a:extLst>
            <a:ext uri="{FF2B5EF4-FFF2-40B4-BE49-F238E27FC236}">
              <a16:creationId xmlns:a16="http://schemas.microsoft.com/office/drawing/2014/main" id="{BF6BAC0A-41F3-4B82-8B09-B437821CD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43331" y="2955528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129006</xdr:colOff>
      <xdr:row>9</xdr:row>
      <xdr:rowOff>216278</xdr:rowOff>
    </xdr:from>
    <xdr:to>
      <xdr:col>1</xdr:col>
      <xdr:colOff>381006</xdr:colOff>
      <xdr:row>10</xdr:row>
      <xdr:rowOff>201578</xdr:rowOff>
    </xdr:to>
    <xdr:pic>
      <xdr:nvPicPr>
        <xdr:cNvPr id="141" name="Graphic 140" descr="User with solid fill">
          <a:extLst>
            <a:ext uri="{FF2B5EF4-FFF2-40B4-BE49-F238E27FC236}">
              <a16:creationId xmlns:a16="http://schemas.microsoft.com/office/drawing/2014/main" id="{53F00656-6846-4D17-BA97-3240DC6FB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43331" y="2235578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129006</xdr:colOff>
      <xdr:row>10</xdr:row>
      <xdr:rowOff>158556</xdr:rowOff>
    </xdr:from>
    <xdr:to>
      <xdr:col>1</xdr:col>
      <xdr:colOff>381006</xdr:colOff>
      <xdr:row>11</xdr:row>
      <xdr:rowOff>143856</xdr:rowOff>
    </xdr:to>
    <xdr:pic>
      <xdr:nvPicPr>
        <xdr:cNvPr id="143" name="Graphic 142" descr="Inventory outline">
          <a:extLst>
            <a:ext uri="{FF2B5EF4-FFF2-40B4-BE49-F238E27FC236}">
              <a16:creationId xmlns:a16="http://schemas.microsoft.com/office/drawing/2014/main" id="{FE1CC25E-4B9D-4156-8C78-2C1890B9A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43331" y="2444556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129006</xdr:colOff>
      <xdr:row>15</xdr:row>
      <xdr:rowOff>117928</xdr:rowOff>
    </xdr:from>
    <xdr:to>
      <xdr:col>1</xdr:col>
      <xdr:colOff>381006</xdr:colOff>
      <xdr:row>16</xdr:row>
      <xdr:rowOff>106403</xdr:rowOff>
    </xdr:to>
    <xdr:pic>
      <xdr:nvPicPr>
        <xdr:cNvPr id="144" name="Graphic 143" descr="Clipboard Partially Checked with solid fill">
          <a:extLst>
            <a:ext uri="{FF2B5EF4-FFF2-40B4-BE49-F238E27FC236}">
              <a16:creationId xmlns:a16="http://schemas.microsoft.com/office/drawing/2014/main" id="{4E748258-CF00-44D0-B56A-0BBB7771A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43331" y="3737428"/>
          <a:ext cx="252000" cy="255175"/>
        </a:xfrm>
        <a:prstGeom prst="rect">
          <a:avLst/>
        </a:prstGeom>
      </xdr:spPr>
    </xdr:pic>
    <xdr:clientData/>
  </xdr:twoCellAnchor>
  <xdr:twoCellAnchor editAs="absolute">
    <xdr:from>
      <xdr:col>1</xdr:col>
      <xdr:colOff>523875</xdr:colOff>
      <xdr:row>1</xdr:row>
      <xdr:rowOff>158257</xdr:rowOff>
    </xdr:from>
    <xdr:to>
      <xdr:col>1</xdr:col>
      <xdr:colOff>1162050</xdr:colOff>
      <xdr:row>5</xdr:row>
      <xdr:rowOff>38100</xdr:rowOff>
    </xdr:to>
    <xdr:pic>
      <xdr:nvPicPr>
        <xdr:cNvPr id="145" name="Graphic 144" descr="Search Inventory with solid fill">
          <a:extLst>
            <a:ext uri="{FF2B5EF4-FFF2-40B4-BE49-F238E27FC236}">
              <a16:creationId xmlns:a16="http://schemas.microsoft.com/office/drawing/2014/main" id="{B8941DE8-6BE4-43D6-B327-C2598AC26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838200" y="348757"/>
          <a:ext cx="638175" cy="641843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</xdr:row>
      <xdr:rowOff>127000</xdr:rowOff>
    </xdr:from>
    <xdr:to>
      <xdr:col>2</xdr:col>
      <xdr:colOff>6803</xdr:colOff>
      <xdr:row>7</xdr:row>
      <xdr:rowOff>156029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523C9DB5-BE19-4BE5-8604-93F16C561515}"/>
            </a:ext>
          </a:extLst>
        </xdr:cNvPr>
        <xdr:cNvSpPr/>
      </xdr:nvSpPr>
      <xdr:spPr>
        <a:xfrm>
          <a:off x="314325" y="889000"/>
          <a:ext cx="1807028" cy="7529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 b="1">
              <a:solidFill>
                <a:schemeClr val="tx1"/>
              </a:solidFill>
            </a:rPr>
            <a:t>Inventory management</a:t>
          </a:r>
          <a:r>
            <a:rPr lang="en-GB" sz="1400" b="1" baseline="0">
              <a:solidFill>
                <a:schemeClr val="tx1"/>
              </a:solidFill>
            </a:rPr>
            <a:t> system</a:t>
          </a:r>
          <a:endParaRPr lang="en-GB" sz="14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381006</xdr:colOff>
      <xdr:row>8</xdr:row>
      <xdr:rowOff>161471</xdr:rowOff>
    </xdr:from>
    <xdr:to>
      <xdr:col>1</xdr:col>
      <xdr:colOff>1387936</xdr:colOff>
      <xdr:row>9</xdr:row>
      <xdr:rowOff>175986</xdr:rowOff>
    </xdr:to>
    <xdr:sp macro="" textlink="">
      <xdr:nvSpPr>
        <xdr:cNvPr id="157" name="Rectangle 1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500713-94C2-4FBD-830A-5926AA6E27BA}"/>
            </a:ext>
          </a:extLst>
        </xdr:cNvPr>
        <xdr:cNvSpPr/>
      </xdr:nvSpPr>
      <xdr:spPr>
        <a:xfrm>
          <a:off x="695331" y="191407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381006</xdr:colOff>
      <xdr:row>9</xdr:row>
      <xdr:rowOff>155251</xdr:rowOff>
    </xdr:from>
    <xdr:to>
      <xdr:col>1</xdr:col>
      <xdr:colOff>1387936</xdr:colOff>
      <xdr:row>10</xdr:row>
      <xdr:rowOff>169766</xdr:rowOff>
    </xdr:to>
    <xdr:sp macro="" textlink="">
      <xdr:nvSpPr>
        <xdr:cNvPr id="158" name="Rectangle 15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C71915A-B074-4428-A783-157ABBC93C62}"/>
            </a:ext>
          </a:extLst>
        </xdr:cNvPr>
        <xdr:cNvSpPr/>
      </xdr:nvSpPr>
      <xdr:spPr>
        <a:xfrm>
          <a:off x="695331" y="217455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381006</xdr:colOff>
      <xdr:row>11</xdr:row>
      <xdr:rowOff>142811</xdr:rowOff>
    </xdr:from>
    <xdr:to>
      <xdr:col>1</xdr:col>
      <xdr:colOff>1387936</xdr:colOff>
      <xdr:row>12</xdr:row>
      <xdr:rowOff>157326</xdr:rowOff>
    </xdr:to>
    <xdr:sp macro="" textlink="">
      <xdr:nvSpPr>
        <xdr:cNvPr id="159" name="Rectangle 15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8844D09-CA6D-4019-A269-D7EA8726BDAB}"/>
            </a:ext>
          </a:extLst>
        </xdr:cNvPr>
        <xdr:cNvSpPr/>
      </xdr:nvSpPr>
      <xdr:spPr>
        <a:xfrm>
          <a:off x="695331" y="269551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381006</xdr:colOff>
      <xdr:row>10</xdr:row>
      <xdr:rowOff>149031</xdr:rowOff>
    </xdr:from>
    <xdr:to>
      <xdr:col>1</xdr:col>
      <xdr:colOff>1387936</xdr:colOff>
      <xdr:row>11</xdr:row>
      <xdr:rowOff>163546</xdr:rowOff>
    </xdr:to>
    <xdr:sp macro="" textlink="">
      <xdr:nvSpPr>
        <xdr:cNvPr id="160" name="Rectangle 15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861F1A-E9F8-4B0D-9C04-09DDE597C5F4}"/>
            </a:ext>
          </a:extLst>
        </xdr:cNvPr>
        <xdr:cNvSpPr/>
      </xdr:nvSpPr>
      <xdr:spPr>
        <a:xfrm>
          <a:off x="695331" y="243503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>
              <a:solidFill>
                <a:schemeClr val="tx1"/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381006</xdr:colOff>
      <xdr:row>12</xdr:row>
      <xdr:rowOff>136591</xdr:rowOff>
    </xdr:from>
    <xdr:to>
      <xdr:col>1</xdr:col>
      <xdr:colOff>1387936</xdr:colOff>
      <xdr:row>13</xdr:row>
      <xdr:rowOff>151106</xdr:rowOff>
    </xdr:to>
    <xdr:sp macro="" textlink="">
      <xdr:nvSpPr>
        <xdr:cNvPr id="161" name="Rectangle 16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DDD8A17-2AE7-455B-ACFD-41443DFB1ACA}"/>
            </a:ext>
          </a:extLst>
        </xdr:cNvPr>
        <xdr:cNvSpPr/>
      </xdr:nvSpPr>
      <xdr:spPr>
        <a:xfrm>
          <a:off x="695331" y="295599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381006</xdr:colOff>
      <xdr:row>13</xdr:row>
      <xdr:rowOff>130371</xdr:rowOff>
    </xdr:from>
    <xdr:to>
      <xdr:col>1</xdr:col>
      <xdr:colOff>1387936</xdr:colOff>
      <xdr:row>14</xdr:row>
      <xdr:rowOff>144886</xdr:rowOff>
    </xdr:to>
    <xdr:sp macro="" textlink="">
      <xdr:nvSpPr>
        <xdr:cNvPr id="162" name="Rectangle 16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472AB2A-3FB4-465E-9E16-7A507FC6DB58}"/>
            </a:ext>
          </a:extLst>
        </xdr:cNvPr>
        <xdr:cNvSpPr/>
      </xdr:nvSpPr>
      <xdr:spPr>
        <a:xfrm>
          <a:off x="695331" y="321647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381006</xdr:colOff>
      <xdr:row>14</xdr:row>
      <xdr:rowOff>124151</xdr:rowOff>
    </xdr:from>
    <xdr:to>
      <xdr:col>1</xdr:col>
      <xdr:colOff>1387936</xdr:colOff>
      <xdr:row>15</xdr:row>
      <xdr:rowOff>138666</xdr:rowOff>
    </xdr:to>
    <xdr:sp macro="" textlink="">
      <xdr:nvSpPr>
        <xdr:cNvPr id="163" name="Rectangle 16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6D5C49F-5E39-4976-B69F-32E504B5B41A}"/>
            </a:ext>
          </a:extLst>
        </xdr:cNvPr>
        <xdr:cNvSpPr/>
      </xdr:nvSpPr>
      <xdr:spPr>
        <a:xfrm>
          <a:off x="695331" y="347695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381006</xdr:colOff>
      <xdr:row>15</xdr:row>
      <xdr:rowOff>117928</xdr:rowOff>
    </xdr:from>
    <xdr:to>
      <xdr:col>1</xdr:col>
      <xdr:colOff>1387936</xdr:colOff>
      <xdr:row>16</xdr:row>
      <xdr:rowOff>132443</xdr:rowOff>
    </xdr:to>
    <xdr:sp macro="" textlink="">
      <xdr:nvSpPr>
        <xdr:cNvPr id="164" name="Rectangle 16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8D94620-012D-45AE-8304-AC7F61B97E63}"/>
            </a:ext>
          </a:extLst>
        </xdr:cNvPr>
        <xdr:cNvSpPr/>
      </xdr:nvSpPr>
      <xdr:spPr>
        <a:xfrm>
          <a:off x="695331" y="3737428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3</xdr:col>
      <xdr:colOff>0</xdr:colOff>
      <xdr:row>1</xdr:row>
      <xdr:rowOff>27214</xdr:rowOff>
    </xdr:from>
    <xdr:to>
      <xdr:col>14</xdr:col>
      <xdr:colOff>571500</xdr:colOff>
      <xdr:row>4</xdr:row>
      <xdr:rowOff>127000</xdr:rowOff>
    </xdr:to>
    <xdr:sp macro="" textlink="">
      <xdr:nvSpPr>
        <xdr:cNvPr id="165" name="Rectangle 164">
          <a:extLst>
            <a:ext uri="{FF2B5EF4-FFF2-40B4-BE49-F238E27FC236}">
              <a16:creationId xmlns:a16="http://schemas.microsoft.com/office/drawing/2014/main" id="{A1942928-A5EE-4AAA-A988-9ADF9FB1FDCD}"/>
            </a:ext>
          </a:extLst>
        </xdr:cNvPr>
        <xdr:cNvSpPr/>
      </xdr:nvSpPr>
      <xdr:spPr>
        <a:xfrm>
          <a:off x="2438400" y="217714"/>
          <a:ext cx="9525000" cy="671286"/>
        </a:xfrm>
        <a:prstGeom prst="rect">
          <a:avLst/>
        </a:prstGeom>
        <a:solidFill>
          <a:sysClr val="window" lastClr="FFFFFF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3200" b="1">
              <a:solidFill>
                <a:sysClr val="windowText" lastClr="000000"/>
              </a:solidFill>
            </a:rPr>
            <a:t>   Products</a:t>
          </a:r>
        </a:p>
      </xdr:txBody>
    </xdr:sp>
    <xdr:clientData/>
  </xdr:twoCellAnchor>
  <xdr:twoCellAnchor editAs="absolute">
    <xdr:from>
      <xdr:col>1</xdr:col>
      <xdr:colOff>129006</xdr:colOff>
      <xdr:row>11</xdr:row>
      <xdr:rowOff>163546</xdr:rowOff>
    </xdr:from>
    <xdr:to>
      <xdr:col>1</xdr:col>
      <xdr:colOff>381006</xdr:colOff>
      <xdr:row>12</xdr:row>
      <xdr:rowOff>148846</xdr:rowOff>
    </xdr:to>
    <xdr:pic>
      <xdr:nvPicPr>
        <xdr:cNvPr id="166" name="Graphic 165" descr="User outline">
          <a:extLst>
            <a:ext uri="{FF2B5EF4-FFF2-40B4-BE49-F238E27FC236}">
              <a16:creationId xmlns:a16="http://schemas.microsoft.com/office/drawing/2014/main" id="{A52A81D9-19A8-4A34-A72A-B094A84DD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443331" y="2716246"/>
          <a:ext cx="252000" cy="25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4</xdr:row>
      <xdr:rowOff>127000</xdr:rowOff>
    </xdr:from>
    <xdr:to>
      <xdr:col>2</xdr:col>
      <xdr:colOff>6803</xdr:colOff>
      <xdr:row>7</xdr:row>
      <xdr:rowOff>156029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4B4A1CC-6100-4A62-8A50-F6FEB3476C15}"/>
            </a:ext>
          </a:extLst>
        </xdr:cNvPr>
        <xdr:cNvSpPr/>
      </xdr:nvSpPr>
      <xdr:spPr>
        <a:xfrm>
          <a:off x="314325" y="889000"/>
          <a:ext cx="1807028" cy="7529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 b="1">
              <a:solidFill>
                <a:schemeClr val="tx1"/>
              </a:solidFill>
            </a:rPr>
            <a:t>Inventory management</a:t>
          </a:r>
          <a:r>
            <a:rPr lang="en-GB" sz="1400" b="1" baseline="0">
              <a:solidFill>
                <a:schemeClr val="tx1"/>
              </a:solidFill>
            </a:rPr>
            <a:t> system</a:t>
          </a:r>
          <a:endParaRPr lang="en-GB" sz="14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381006</xdr:colOff>
      <xdr:row>8</xdr:row>
      <xdr:rowOff>161471</xdr:rowOff>
    </xdr:from>
    <xdr:to>
      <xdr:col>1</xdr:col>
      <xdr:colOff>1387936</xdr:colOff>
      <xdr:row>9</xdr:row>
      <xdr:rowOff>175986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E93E64-AAC7-4C2C-935B-512DA54D2860}"/>
            </a:ext>
          </a:extLst>
        </xdr:cNvPr>
        <xdr:cNvSpPr/>
      </xdr:nvSpPr>
      <xdr:spPr>
        <a:xfrm>
          <a:off x="695331" y="191407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381006</xdr:colOff>
      <xdr:row>9</xdr:row>
      <xdr:rowOff>155251</xdr:rowOff>
    </xdr:from>
    <xdr:to>
      <xdr:col>1</xdr:col>
      <xdr:colOff>1387936</xdr:colOff>
      <xdr:row>10</xdr:row>
      <xdr:rowOff>169766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C0A0290-254E-4DBC-8CF5-ACD2C73E3CD1}"/>
            </a:ext>
          </a:extLst>
        </xdr:cNvPr>
        <xdr:cNvSpPr/>
      </xdr:nvSpPr>
      <xdr:spPr>
        <a:xfrm>
          <a:off x="695331" y="217455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>
              <a:solidFill>
                <a:schemeClr val="bg1">
                  <a:lumMod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381006</xdr:colOff>
      <xdr:row>11</xdr:row>
      <xdr:rowOff>142811</xdr:rowOff>
    </xdr:from>
    <xdr:to>
      <xdr:col>1</xdr:col>
      <xdr:colOff>1387936</xdr:colOff>
      <xdr:row>12</xdr:row>
      <xdr:rowOff>157326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689C8CA-7ABD-4DE1-9091-0233576FA0E6}"/>
            </a:ext>
          </a:extLst>
        </xdr:cNvPr>
        <xdr:cNvSpPr/>
      </xdr:nvSpPr>
      <xdr:spPr>
        <a:xfrm>
          <a:off x="695331" y="269551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>
              <a:solidFill>
                <a:schemeClr val="tx1"/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381006</xdr:colOff>
      <xdr:row>10</xdr:row>
      <xdr:rowOff>149031</xdr:rowOff>
    </xdr:from>
    <xdr:to>
      <xdr:col>1</xdr:col>
      <xdr:colOff>1387936</xdr:colOff>
      <xdr:row>11</xdr:row>
      <xdr:rowOff>163546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8C8C8F5-9739-4ABC-AE92-4228BA9085D6}"/>
            </a:ext>
          </a:extLst>
        </xdr:cNvPr>
        <xdr:cNvSpPr/>
      </xdr:nvSpPr>
      <xdr:spPr>
        <a:xfrm>
          <a:off x="695331" y="243503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381006</xdr:colOff>
      <xdr:row>12</xdr:row>
      <xdr:rowOff>136591</xdr:rowOff>
    </xdr:from>
    <xdr:to>
      <xdr:col>1</xdr:col>
      <xdr:colOff>1387936</xdr:colOff>
      <xdr:row>13</xdr:row>
      <xdr:rowOff>151106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3388D68-8A59-4D35-B0B6-EB9695F9F1E4}"/>
            </a:ext>
          </a:extLst>
        </xdr:cNvPr>
        <xdr:cNvSpPr/>
      </xdr:nvSpPr>
      <xdr:spPr>
        <a:xfrm>
          <a:off x="695331" y="295599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381006</xdr:colOff>
      <xdr:row>13</xdr:row>
      <xdr:rowOff>130371</xdr:rowOff>
    </xdr:from>
    <xdr:to>
      <xdr:col>1</xdr:col>
      <xdr:colOff>1387936</xdr:colOff>
      <xdr:row>14</xdr:row>
      <xdr:rowOff>144886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07745B1-6C74-4328-A0DD-3E6C9FFA4963}"/>
            </a:ext>
          </a:extLst>
        </xdr:cNvPr>
        <xdr:cNvSpPr/>
      </xdr:nvSpPr>
      <xdr:spPr>
        <a:xfrm>
          <a:off x="695331" y="321647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381006</xdr:colOff>
      <xdr:row>14</xdr:row>
      <xdr:rowOff>124151</xdr:rowOff>
    </xdr:from>
    <xdr:to>
      <xdr:col>1</xdr:col>
      <xdr:colOff>1387936</xdr:colOff>
      <xdr:row>15</xdr:row>
      <xdr:rowOff>138666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0D2DDE4-D79D-47DE-8D39-25A046B73B7D}"/>
            </a:ext>
          </a:extLst>
        </xdr:cNvPr>
        <xdr:cNvSpPr/>
      </xdr:nvSpPr>
      <xdr:spPr>
        <a:xfrm>
          <a:off x="695331" y="347695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381006</xdr:colOff>
      <xdr:row>15</xdr:row>
      <xdr:rowOff>117928</xdr:rowOff>
    </xdr:from>
    <xdr:to>
      <xdr:col>1</xdr:col>
      <xdr:colOff>1387936</xdr:colOff>
      <xdr:row>16</xdr:row>
      <xdr:rowOff>132443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D057D7A-F9E0-446D-A1CF-02D6CCC5FD6B}"/>
            </a:ext>
          </a:extLst>
        </xdr:cNvPr>
        <xdr:cNvSpPr/>
      </xdr:nvSpPr>
      <xdr:spPr>
        <a:xfrm>
          <a:off x="695331" y="3737428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3</xdr:col>
      <xdr:colOff>0</xdr:colOff>
      <xdr:row>1</xdr:row>
      <xdr:rowOff>0</xdr:rowOff>
    </xdr:from>
    <xdr:to>
      <xdr:col>12</xdr:col>
      <xdr:colOff>485775</xdr:colOff>
      <xdr:row>4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8278FDD-D8E3-4300-87C9-9D53AB1C704B}"/>
            </a:ext>
          </a:extLst>
        </xdr:cNvPr>
        <xdr:cNvSpPr/>
      </xdr:nvSpPr>
      <xdr:spPr>
        <a:xfrm>
          <a:off x="2428875" y="190500"/>
          <a:ext cx="9525000" cy="571500"/>
        </a:xfrm>
        <a:prstGeom prst="rect">
          <a:avLst/>
        </a:prstGeom>
        <a:solidFill>
          <a:sysClr val="window" lastClr="FFFFFF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3200" b="1">
              <a:solidFill>
                <a:sysClr val="windowText" lastClr="000000"/>
              </a:solidFill>
            </a:rPr>
            <a:t>   Vendors</a:t>
          </a:r>
        </a:p>
      </xdr:txBody>
    </xdr:sp>
    <xdr:clientData/>
  </xdr:twoCellAnchor>
  <xdr:twoCellAnchor editAs="absolute">
    <xdr:from>
      <xdr:col>1</xdr:col>
      <xdr:colOff>129006</xdr:colOff>
      <xdr:row>13</xdr:row>
      <xdr:rowOff>164841</xdr:rowOff>
    </xdr:from>
    <xdr:to>
      <xdr:col>1</xdr:col>
      <xdr:colOff>381006</xdr:colOff>
      <xdr:row>14</xdr:row>
      <xdr:rowOff>153316</xdr:rowOff>
    </xdr:to>
    <xdr:pic>
      <xdr:nvPicPr>
        <xdr:cNvPr id="12" name="Graphic 11" descr="Receipt with solid fill">
          <a:extLst>
            <a:ext uri="{FF2B5EF4-FFF2-40B4-BE49-F238E27FC236}">
              <a16:creationId xmlns:a16="http://schemas.microsoft.com/office/drawing/2014/main" id="{090496A5-3305-4214-AC63-0CB535FB1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43331" y="3250941"/>
          <a:ext cx="252000" cy="255175"/>
        </a:xfrm>
        <a:prstGeom prst="rect">
          <a:avLst/>
        </a:prstGeom>
      </xdr:spPr>
    </xdr:pic>
    <xdr:clientData/>
  </xdr:twoCellAnchor>
  <xdr:twoCellAnchor editAs="absolute">
    <xdr:from>
      <xdr:col>1</xdr:col>
      <xdr:colOff>90906</xdr:colOff>
      <xdr:row>8</xdr:row>
      <xdr:rowOff>205341</xdr:rowOff>
    </xdr:from>
    <xdr:to>
      <xdr:col>1</xdr:col>
      <xdr:colOff>421106</xdr:colOff>
      <xdr:row>10</xdr:row>
      <xdr:rowOff>5316</xdr:rowOff>
    </xdr:to>
    <xdr:pic>
      <xdr:nvPicPr>
        <xdr:cNvPr id="13" name="Graphic 12" descr="Presentation with bar chart with solid fill">
          <a:extLst>
            <a:ext uri="{FF2B5EF4-FFF2-40B4-BE49-F238E27FC236}">
              <a16:creationId xmlns:a16="http://schemas.microsoft.com/office/drawing/2014/main" id="{879BCF2E-B47F-42F2-84B1-62D99753D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05231" y="1957941"/>
          <a:ext cx="330200" cy="333375"/>
        </a:xfrm>
        <a:prstGeom prst="rect">
          <a:avLst/>
        </a:prstGeom>
      </xdr:spPr>
    </xdr:pic>
    <xdr:clientData/>
  </xdr:twoCellAnchor>
  <xdr:twoCellAnchor editAs="absolute">
    <xdr:from>
      <xdr:col>1</xdr:col>
      <xdr:colOff>129006</xdr:colOff>
      <xdr:row>14</xdr:row>
      <xdr:rowOff>159266</xdr:rowOff>
    </xdr:from>
    <xdr:to>
      <xdr:col>1</xdr:col>
      <xdr:colOff>381006</xdr:colOff>
      <xdr:row>15</xdr:row>
      <xdr:rowOff>147741</xdr:rowOff>
    </xdr:to>
    <xdr:pic>
      <xdr:nvPicPr>
        <xdr:cNvPr id="14" name="Graphic 13" descr="Register with solid fill">
          <a:extLst>
            <a:ext uri="{FF2B5EF4-FFF2-40B4-BE49-F238E27FC236}">
              <a16:creationId xmlns:a16="http://schemas.microsoft.com/office/drawing/2014/main" id="{64FB0105-88F2-4501-BE19-270F19C52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43331" y="3512066"/>
          <a:ext cx="252000" cy="255175"/>
        </a:xfrm>
        <a:prstGeom prst="rect">
          <a:avLst/>
        </a:prstGeom>
      </xdr:spPr>
    </xdr:pic>
    <xdr:clientData/>
  </xdr:twoCellAnchor>
  <xdr:twoCellAnchor editAs="absolute">
    <xdr:from>
      <xdr:col>1</xdr:col>
      <xdr:colOff>129006</xdr:colOff>
      <xdr:row>12</xdr:row>
      <xdr:rowOff>156866</xdr:rowOff>
    </xdr:from>
    <xdr:to>
      <xdr:col>1</xdr:col>
      <xdr:colOff>381006</xdr:colOff>
      <xdr:row>13</xdr:row>
      <xdr:rowOff>142166</xdr:rowOff>
    </xdr:to>
    <xdr:pic>
      <xdr:nvPicPr>
        <xdr:cNvPr id="15" name="Graphic 14" descr="Full Brick Wall with solid fill">
          <a:extLst>
            <a:ext uri="{FF2B5EF4-FFF2-40B4-BE49-F238E27FC236}">
              <a16:creationId xmlns:a16="http://schemas.microsoft.com/office/drawing/2014/main" id="{3FBAA035-5E19-4708-9B2A-85E1DF91C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43331" y="2976266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129006</xdr:colOff>
      <xdr:row>9</xdr:row>
      <xdr:rowOff>237016</xdr:rowOff>
    </xdr:from>
    <xdr:to>
      <xdr:col>1</xdr:col>
      <xdr:colOff>381006</xdr:colOff>
      <xdr:row>10</xdr:row>
      <xdr:rowOff>222316</xdr:rowOff>
    </xdr:to>
    <xdr:pic>
      <xdr:nvPicPr>
        <xdr:cNvPr id="16" name="Graphic 15" descr="User with solid fill">
          <a:extLst>
            <a:ext uri="{FF2B5EF4-FFF2-40B4-BE49-F238E27FC236}">
              <a16:creationId xmlns:a16="http://schemas.microsoft.com/office/drawing/2014/main" id="{02F7528F-C7A5-4BF8-AFC2-8160720A1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43331" y="2256316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129006</xdr:colOff>
      <xdr:row>11</xdr:row>
      <xdr:rowOff>152400</xdr:rowOff>
    </xdr:from>
    <xdr:to>
      <xdr:col>1</xdr:col>
      <xdr:colOff>381006</xdr:colOff>
      <xdr:row>12</xdr:row>
      <xdr:rowOff>137700</xdr:rowOff>
    </xdr:to>
    <xdr:pic>
      <xdr:nvPicPr>
        <xdr:cNvPr id="17" name="Graphic 16" descr="User outline">
          <a:extLst>
            <a:ext uri="{FF2B5EF4-FFF2-40B4-BE49-F238E27FC236}">
              <a16:creationId xmlns:a16="http://schemas.microsoft.com/office/drawing/2014/main" id="{9CD8CD25-045B-4867-B608-B6B2B50FE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43331" y="2705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129006</xdr:colOff>
      <xdr:row>10</xdr:row>
      <xdr:rowOff>190500</xdr:rowOff>
    </xdr:from>
    <xdr:to>
      <xdr:col>1</xdr:col>
      <xdr:colOff>381006</xdr:colOff>
      <xdr:row>11</xdr:row>
      <xdr:rowOff>175800</xdr:rowOff>
    </xdr:to>
    <xdr:pic>
      <xdr:nvPicPr>
        <xdr:cNvPr id="18" name="Graphic 17" descr="Inventory outline">
          <a:extLst>
            <a:ext uri="{FF2B5EF4-FFF2-40B4-BE49-F238E27FC236}">
              <a16:creationId xmlns:a16="http://schemas.microsoft.com/office/drawing/2014/main" id="{ADC08B9D-C332-4ABD-AFE9-45B67E463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43331" y="24765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129006</xdr:colOff>
      <xdr:row>15</xdr:row>
      <xdr:rowOff>138666</xdr:rowOff>
    </xdr:from>
    <xdr:to>
      <xdr:col>1</xdr:col>
      <xdr:colOff>381006</xdr:colOff>
      <xdr:row>16</xdr:row>
      <xdr:rowOff>127141</xdr:rowOff>
    </xdr:to>
    <xdr:pic>
      <xdr:nvPicPr>
        <xdr:cNvPr id="19" name="Graphic 18" descr="Clipboard Partially Checked with solid fill">
          <a:extLst>
            <a:ext uri="{FF2B5EF4-FFF2-40B4-BE49-F238E27FC236}">
              <a16:creationId xmlns:a16="http://schemas.microsoft.com/office/drawing/2014/main" id="{1801BE15-EB6F-4A52-8FEB-A1F43203E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43331" y="3758166"/>
          <a:ext cx="252000" cy="255175"/>
        </a:xfrm>
        <a:prstGeom prst="rect">
          <a:avLst/>
        </a:prstGeom>
      </xdr:spPr>
    </xdr:pic>
    <xdr:clientData/>
  </xdr:twoCellAnchor>
  <xdr:twoCellAnchor editAs="absolute">
    <xdr:from>
      <xdr:col>1</xdr:col>
      <xdr:colOff>602081</xdr:colOff>
      <xdr:row>1</xdr:row>
      <xdr:rowOff>184291</xdr:rowOff>
    </xdr:from>
    <xdr:to>
      <xdr:col>1</xdr:col>
      <xdr:colOff>1240256</xdr:colOff>
      <xdr:row>5</xdr:row>
      <xdr:rowOff>64134</xdr:rowOff>
    </xdr:to>
    <xdr:pic>
      <xdr:nvPicPr>
        <xdr:cNvPr id="20" name="Graphic 19" descr="Search Inventory with solid fill">
          <a:extLst>
            <a:ext uri="{FF2B5EF4-FFF2-40B4-BE49-F238E27FC236}">
              <a16:creationId xmlns:a16="http://schemas.microsoft.com/office/drawing/2014/main" id="{AF79CA62-B7FB-4ED4-B0DC-DEA6B10C8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916406" y="374791"/>
          <a:ext cx="638175" cy="64184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4</xdr:row>
      <xdr:rowOff>127000</xdr:rowOff>
    </xdr:from>
    <xdr:to>
      <xdr:col>2</xdr:col>
      <xdr:colOff>6803</xdr:colOff>
      <xdr:row>8</xdr:row>
      <xdr:rowOff>41729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230BD55-F6F4-4118-B059-ED783B7727C6}"/>
            </a:ext>
          </a:extLst>
        </xdr:cNvPr>
        <xdr:cNvSpPr>
          <a:spLocks noChangeAspect="1"/>
        </xdr:cNvSpPr>
      </xdr:nvSpPr>
      <xdr:spPr>
        <a:xfrm>
          <a:off x="314325" y="889000"/>
          <a:ext cx="1807028" cy="7529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 b="1">
              <a:solidFill>
                <a:schemeClr val="tx1"/>
              </a:solidFill>
            </a:rPr>
            <a:t>Inventory management</a:t>
          </a:r>
          <a:r>
            <a:rPr lang="en-GB" sz="1400" b="1" baseline="0">
              <a:solidFill>
                <a:schemeClr val="tx1"/>
              </a:solidFill>
            </a:rPr>
            <a:t> system</a:t>
          </a:r>
          <a:endParaRPr lang="en-GB" sz="14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381006</xdr:colOff>
      <xdr:row>9</xdr:row>
      <xdr:rowOff>123371</xdr:rowOff>
    </xdr:from>
    <xdr:to>
      <xdr:col>1</xdr:col>
      <xdr:colOff>1387936</xdr:colOff>
      <xdr:row>10</xdr:row>
      <xdr:rowOff>137886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D6A49-C75A-447A-A0E9-8618F8F426F5}"/>
            </a:ext>
          </a:extLst>
        </xdr:cNvPr>
        <xdr:cNvSpPr>
          <a:spLocks noChangeAspect="1"/>
        </xdr:cNvSpPr>
      </xdr:nvSpPr>
      <xdr:spPr>
        <a:xfrm>
          <a:off x="695331" y="191407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381006</xdr:colOff>
      <xdr:row>10</xdr:row>
      <xdr:rowOff>117151</xdr:rowOff>
    </xdr:from>
    <xdr:to>
      <xdr:col>1</xdr:col>
      <xdr:colOff>1387936</xdr:colOff>
      <xdr:row>12</xdr:row>
      <xdr:rowOff>17366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06701E9-818C-4214-B503-28187B52B705}"/>
            </a:ext>
          </a:extLst>
        </xdr:cNvPr>
        <xdr:cNvSpPr>
          <a:spLocks noChangeAspect="1"/>
        </xdr:cNvSpPr>
      </xdr:nvSpPr>
      <xdr:spPr>
        <a:xfrm>
          <a:off x="695331" y="217455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>
              <a:solidFill>
                <a:schemeClr val="bg1">
                  <a:lumMod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381006</xdr:colOff>
      <xdr:row>13</xdr:row>
      <xdr:rowOff>66611</xdr:rowOff>
    </xdr:from>
    <xdr:to>
      <xdr:col>1</xdr:col>
      <xdr:colOff>1387936</xdr:colOff>
      <xdr:row>14</xdr:row>
      <xdr:rowOff>157326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311BA55-1E7C-4501-849F-C39258AB9EAE}"/>
            </a:ext>
          </a:extLst>
        </xdr:cNvPr>
        <xdr:cNvSpPr>
          <a:spLocks noChangeAspect="1"/>
        </xdr:cNvSpPr>
      </xdr:nvSpPr>
      <xdr:spPr>
        <a:xfrm>
          <a:off x="695331" y="269551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381006</xdr:colOff>
      <xdr:row>11</xdr:row>
      <xdr:rowOff>187131</xdr:rowOff>
    </xdr:from>
    <xdr:to>
      <xdr:col>1</xdr:col>
      <xdr:colOff>1387936</xdr:colOff>
      <xdr:row>13</xdr:row>
      <xdr:rowOff>87346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7CFF293-6927-48B7-92C3-54E6B071C863}"/>
            </a:ext>
          </a:extLst>
        </xdr:cNvPr>
        <xdr:cNvSpPr>
          <a:spLocks noChangeAspect="1"/>
        </xdr:cNvSpPr>
      </xdr:nvSpPr>
      <xdr:spPr>
        <a:xfrm>
          <a:off x="695331" y="243503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381006</xdr:colOff>
      <xdr:row>14</xdr:row>
      <xdr:rowOff>136591</xdr:rowOff>
    </xdr:from>
    <xdr:to>
      <xdr:col>1</xdr:col>
      <xdr:colOff>1387936</xdr:colOff>
      <xdr:row>16</xdr:row>
      <xdr:rowOff>36806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C365877-C6C4-4DD9-AE8C-0E8F64DEE101}"/>
            </a:ext>
          </a:extLst>
        </xdr:cNvPr>
        <xdr:cNvSpPr>
          <a:spLocks noChangeAspect="1"/>
        </xdr:cNvSpPr>
      </xdr:nvSpPr>
      <xdr:spPr>
        <a:xfrm>
          <a:off x="695331" y="295599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>
              <a:solidFill>
                <a:schemeClr val="tx1"/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381006</xdr:colOff>
      <xdr:row>16</xdr:row>
      <xdr:rowOff>16071</xdr:rowOff>
    </xdr:from>
    <xdr:to>
      <xdr:col>1</xdr:col>
      <xdr:colOff>1387936</xdr:colOff>
      <xdr:row>17</xdr:row>
      <xdr:rowOff>106786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895F12F-4551-4FF6-BC7C-1D9FFDE132F5}"/>
            </a:ext>
          </a:extLst>
        </xdr:cNvPr>
        <xdr:cNvSpPr>
          <a:spLocks noChangeAspect="1"/>
        </xdr:cNvSpPr>
      </xdr:nvSpPr>
      <xdr:spPr>
        <a:xfrm>
          <a:off x="695331" y="321647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381006</xdr:colOff>
      <xdr:row>17</xdr:row>
      <xdr:rowOff>86051</xdr:rowOff>
    </xdr:from>
    <xdr:to>
      <xdr:col>1</xdr:col>
      <xdr:colOff>1387936</xdr:colOff>
      <xdr:row>18</xdr:row>
      <xdr:rowOff>176766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AD7E1FA-F34C-47A7-A78A-56775175A438}"/>
            </a:ext>
          </a:extLst>
        </xdr:cNvPr>
        <xdr:cNvSpPr>
          <a:spLocks noChangeAspect="1"/>
        </xdr:cNvSpPr>
      </xdr:nvSpPr>
      <xdr:spPr>
        <a:xfrm>
          <a:off x="695331" y="347695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381006</xdr:colOff>
      <xdr:row>18</xdr:row>
      <xdr:rowOff>156028</xdr:rowOff>
    </xdr:from>
    <xdr:to>
      <xdr:col>1</xdr:col>
      <xdr:colOff>1387936</xdr:colOff>
      <xdr:row>20</xdr:row>
      <xdr:rowOff>56243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858BA43-879F-40F1-885D-DA91F5B084FE}"/>
            </a:ext>
          </a:extLst>
        </xdr:cNvPr>
        <xdr:cNvSpPr>
          <a:spLocks noChangeAspect="1"/>
        </xdr:cNvSpPr>
      </xdr:nvSpPr>
      <xdr:spPr>
        <a:xfrm>
          <a:off x="695331" y="3737428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3</xdr:col>
      <xdr:colOff>0</xdr:colOff>
      <xdr:row>0</xdr:row>
      <xdr:rowOff>151039</xdr:rowOff>
    </xdr:from>
    <xdr:to>
      <xdr:col>17</xdr:col>
      <xdr:colOff>257175</xdr:colOff>
      <xdr:row>4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E32FD60-0642-4526-A180-2CD42B553B22}"/>
            </a:ext>
          </a:extLst>
        </xdr:cNvPr>
        <xdr:cNvSpPr>
          <a:spLocks noChangeAspect="1"/>
        </xdr:cNvSpPr>
      </xdr:nvSpPr>
      <xdr:spPr>
        <a:xfrm>
          <a:off x="2438400" y="151039"/>
          <a:ext cx="9525000" cy="610961"/>
        </a:xfrm>
        <a:prstGeom prst="rect">
          <a:avLst/>
        </a:prstGeom>
        <a:solidFill>
          <a:sysClr val="window" lastClr="FFFFFF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3200" b="1">
              <a:solidFill>
                <a:sysClr val="windowText" lastClr="000000"/>
              </a:solidFill>
            </a:rPr>
            <a:t>  </a:t>
          </a:r>
          <a:r>
            <a:rPr lang="en-GB" sz="3200" b="1" baseline="0">
              <a:solidFill>
                <a:sysClr val="windowText" lastClr="000000"/>
              </a:solidFill>
            </a:rPr>
            <a:t> New Entry</a:t>
          </a:r>
          <a:endParaRPr lang="en-GB" sz="3200" b="1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1</xdr:col>
      <xdr:colOff>123000</xdr:colOff>
      <xdr:row>16</xdr:row>
      <xdr:rowOff>55843</xdr:rowOff>
    </xdr:from>
    <xdr:to>
      <xdr:col>1</xdr:col>
      <xdr:colOff>375000</xdr:colOff>
      <xdr:row>17</xdr:row>
      <xdr:rowOff>120518</xdr:rowOff>
    </xdr:to>
    <xdr:pic>
      <xdr:nvPicPr>
        <xdr:cNvPr id="12" name="Graphic 11" descr="Receipt with solid fill">
          <a:extLst>
            <a:ext uri="{FF2B5EF4-FFF2-40B4-BE49-F238E27FC236}">
              <a16:creationId xmlns:a16="http://schemas.microsoft.com/office/drawing/2014/main" id="{C1E13DAB-8853-464A-82ED-C02147DAE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37325" y="3256243"/>
          <a:ext cx="252000" cy="255175"/>
        </a:xfrm>
        <a:prstGeom prst="rect">
          <a:avLst/>
        </a:prstGeom>
      </xdr:spPr>
    </xdr:pic>
    <xdr:clientData/>
  </xdr:twoCellAnchor>
  <xdr:twoCellAnchor editAs="absolute">
    <xdr:from>
      <xdr:col>1</xdr:col>
      <xdr:colOff>84900</xdr:colOff>
      <xdr:row>9</xdr:row>
      <xdr:rowOff>172543</xdr:rowOff>
    </xdr:from>
    <xdr:to>
      <xdr:col>1</xdr:col>
      <xdr:colOff>415100</xdr:colOff>
      <xdr:row>11</xdr:row>
      <xdr:rowOff>48718</xdr:rowOff>
    </xdr:to>
    <xdr:pic>
      <xdr:nvPicPr>
        <xdr:cNvPr id="13" name="Graphic 12" descr="Presentation with bar chart with solid fill">
          <a:extLst>
            <a:ext uri="{FF2B5EF4-FFF2-40B4-BE49-F238E27FC236}">
              <a16:creationId xmlns:a16="http://schemas.microsoft.com/office/drawing/2014/main" id="{4E0D801D-7AC0-4DCD-834F-D8C9554C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99225" y="1963243"/>
          <a:ext cx="330200" cy="333375"/>
        </a:xfrm>
        <a:prstGeom prst="rect">
          <a:avLst/>
        </a:prstGeom>
      </xdr:spPr>
    </xdr:pic>
    <xdr:clientData/>
  </xdr:twoCellAnchor>
  <xdr:twoCellAnchor editAs="absolute">
    <xdr:from>
      <xdr:col>1</xdr:col>
      <xdr:colOff>123000</xdr:colOff>
      <xdr:row>17</xdr:row>
      <xdr:rowOff>126468</xdr:rowOff>
    </xdr:from>
    <xdr:to>
      <xdr:col>1</xdr:col>
      <xdr:colOff>375000</xdr:colOff>
      <xdr:row>19</xdr:row>
      <xdr:rowOff>643</xdr:rowOff>
    </xdr:to>
    <xdr:pic>
      <xdr:nvPicPr>
        <xdr:cNvPr id="14" name="Graphic 13" descr="Register with solid fill">
          <a:extLst>
            <a:ext uri="{FF2B5EF4-FFF2-40B4-BE49-F238E27FC236}">
              <a16:creationId xmlns:a16="http://schemas.microsoft.com/office/drawing/2014/main" id="{1E408116-D230-4C65-BA14-10EA4EF27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37325" y="3517368"/>
          <a:ext cx="252000" cy="255175"/>
        </a:xfrm>
        <a:prstGeom prst="rect">
          <a:avLst/>
        </a:prstGeom>
      </xdr:spPr>
    </xdr:pic>
    <xdr:clientData/>
  </xdr:twoCellAnchor>
  <xdr:twoCellAnchor editAs="absolute">
    <xdr:from>
      <xdr:col>1</xdr:col>
      <xdr:colOff>123000</xdr:colOff>
      <xdr:row>14</xdr:row>
      <xdr:rowOff>162168</xdr:rowOff>
    </xdr:from>
    <xdr:to>
      <xdr:col>1</xdr:col>
      <xdr:colOff>375000</xdr:colOff>
      <xdr:row>16</xdr:row>
      <xdr:rowOff>33168</xdr:rowOff>
    </xdr:to>
    <xdr:pic>
      <xdr:nvPicPr>
        <xdr:cNvPr id="15" name="Graphic 14" descr="Full Brick Wall with solid fill">
          <a:extLst>
            <a:ext uri="{FF2B5EF4-FFF2-40B4-BE49-F238E27FC236}">
              <a16:creationId xmlns:a16="http://schemas.microsoft.com/office/drawing/2014/main" id="{F5C12260-2799-4FE5-9EED-36C1952EC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37325" y="2981568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123000</xdr:colOff>
      <xdr:row>11</xdr:row>
      <xdr:rowOff>13718</xdr:rowOff>
    </xdr:from>
    <xdr:to>
      <xdr:col>1</xdr:col>
      <xdr:colOff>375000</xdr:colOff>
      <xdr:row>12</xdr:row>
      <xdr:rowOff>75218</xdr:rowOff>
    </xdr:to>
    <xdr:pic>
      <xdr:nvPicPr>
        <xdr:cNvPr id="16" name="Graphic 15" descr="User with solid fill">
          <a:extLst>
            <a:ext uri="{FF2B5EF4-FFF2-40B4-BE49-F238E27FC236}">
              <a16:creationId xmlns:a16="http://schemas.microsoft.com/office/drawing/2014/main" id="{DEBA597F-60D7-4B46-8846-E3F609647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37325" y="2261618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123000</xdr:colOff>
      <xdr:row>13</xdr:row>
      <xdr:rowOff>75091</xdr:rowOff>
    </xdr:from>
    <xdr:to>
      <xdr:col>1</xdr:col>
      <xdr:colOff>375000</xdr:colOff>
      <xdr:row>14</xdr:row>
      <xdr:rowOff>136591</xdr:rowOff>
    </xdr:to>
    <xdr:pic>
      <xdr:nvPicPr>
        <xdr:cNvPr id="17" name="Graphic 16" descr="User outline">
          <a:extLst>
            <a:ext uri="{FF2B5EF4-FFF2-40B4-BE49-F238E27FC236}">
              <a16:creationId xmlns:a16="http://schemas.microsoft.com/office/drawing/2014/main" id="{65338D61-FAE6-4448-8783-7D33E049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37325" y="2703991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123000</xdr:colOff>
      <xdr:row>12</xdr:row>
      <xdr:rowOff>38100</xdr:rowOff>
    </xdr:from>
    <xdr:to>
      <xdr:col>1</xdr:col>
      <xdr:colOff>375000</xdr:colOff>
      <xdr:row>13</xdr:row>
      <xdr:rowOff>99600</xdr:rowOff>
    </xdr:to>
    <xdr:pic>
      <xdr:nvPicPr>
        <xdr:cNvPr id="18" name="Graphic 17" descr="Inventory outline">
          <a:extLst>
            <a:ext uri="{FF2B5EF4-FFF2-40B4-BE49-F238E27FC236}">
              <a16:creationId xmlns:a16="http://schemas.microsoft.com/office/drawing/2014/main" id="{A778C6AF-4B54-466D-803E-512056EB5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37325" y="24765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123000</xdr:colOff>
      <xdr:row>18</xdr:row>
      <xdr:rowOff>182068</xdr:rowOff>
    </xdr:from>
    <xdr:to>
      <xdr:col>1</xdr:col>
      <xdr:colOff>375000</xdr:colOff>
      <xdr:row>20</xdr:row>
      <xdr:rowOff>56243</xdr:rowOff>
    </xdr:to>
    <xdr:pic>
      <xdr:nvPicPr>
        <xdr:cNvPr id="19" name="Graphic 18" descr="Clipboard Partially Checked with solid fill">
          <a:extLst>
            <a:ext uri="{FF2B5EF4-FFF2-40B4-BE49-F238E27FC236}">
              <a16:creationId xmlns:a16="http://schemas.microsoft.com/office/drawing/2014/main" id="{87C18B86-A829-4BF5-BD33-8D4B81F79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37325" y="3763468"/>
          <a:ext cx="252000" cy="255175"/>
        </a:xfrm>
        <a:prstGeom prst="rect">
          <a:avLst/>
        </a:prstGeom>
      </xdr:spPr>
    </xdr:pic>
    <xdr:clientData/>
  </xdr:twoCellAnchor>
  <xdr:twoCellAnchor editAs="absolute">
    <xdr:from>
      <xdr:col>1</xdr:col>
      <xdr:colOff>538931</xdr:colOff>
      <xdr:row>1</xdr:row>
      <xdr:rowOff>120157</xdr:rowOff>
    </xdr:from>
    <xdr:to>
      <xdr:col>1</xdr:col>
      <xdr:colOff>1177106</xdr:colOff>
      <xdr:row>5</xdr:row>
      <xdr:rowOff>0</xdr:rowOff>
    </xdr:to>
    <xdr:pic>
      <xdr:nvPicPr>
        <xdr:cNvPr id="20" name="Graphic 19" descr="Search Inventory with solid fill">
          <a:extLst>
            <a:ext uri="{FF2B5EF4-FFF2-40B4-BE49-F238E27FC236}">
              <a16:creationId xmlns:a16="http://schemas.microsoft.com/office/drawing/2014/main" id="{715AC661-BFAF-481A-B03D-A8B65EBFD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853256" y="310657"/>
          <a:ext cx="638175" cy="64184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4</xdr:row>
      <xdr:rowOff>127000</xdr:rowOff>
    </xdr:from>
    <xdr:to>
      <xdr:col>2</xdr:col>
      <xdr:colOff>6803</xdr:colOff>
      <xdr:row>7</xdr:row>
      <xdr:rowOff>156029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99B1CC5-DA6E-4A23-8B36-B2990064C681}"/>
            </a:ext>
          </a:extLst>
        </xdr:cNvPr>
        <xdr:cNvSpPr/>
      </xdr:nvSpPr>
      <xdr:spPr>
        <a:xfrm>
          <a:off x="314325" y="889000"/>
          <a:ext cx="1807028" cy="7529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 b="1">
              <a:solidFill>
                <a:schemeClr val="tx1"/>
              </a:solidFill>
            </a:rPr>
            <a:t>Inventory management</a:t>
          </a:r>
          <a:r>
            <a:rPr lang="en-GB" sz="1400" b="1" baseline="0">
              <a:solidFill>
                <a:schemeClr val="tx1"/>
              </a:solidFill>
            </a:rPr>
            <a:t> system</a:t>
          </a:r>
          <a:endParaRPr lang="en-GB" sz="14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381006</xdr:colOff>
      <xdr:row>8</xdr:row>
      <xdr:rowOff>161471</xdr:rowOff>
    </xdr:from>
    <xdr:to>
      <xdr:col>1</xdr:col>
      <xdr:colOff>1387936</xdr:colOff>
      <xdr:row>9</xdr:row>
      <xdr:rowOff>175986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F4566E-4EEF-4840-A169-369DBD04E1C3}"/>
            </a:ext>
          </a:extLst>
        </xdr:cNvPr>
        <xdr:cNvSpPr/>
      </xdr:nvSpPr>
      <xdr:spPr>
        <a:xfrm>
          <a:off x="695331" y="191407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381006</xdr:colOff>
      <xdr:row>9</xdr:row>
      <xdr:rowOff>155251</xdr:rowOff>
    </xdr:from>
    <xdr:to>
      <xdr:col>1</xdr:col>
      <xdr:colOff>1387936</xdr:colOff>
      <xdr:row>10</xdr:row>
      <xdr:rowOff>169766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E42DFE5-7FEB-4444-9368-ABD308D2109F}"/>
            </a:ext>
          </a:extLst>
        </xdr:cNvPr>
        <xdr:cNvSpPr/>
      </xdr:nvSpPr>
      <xdr:spPr>
        <a:xfrm>
          <a:off x="695331" y="217455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>
              <a:solidFill>
                <a:schemeClr val="bg1">
                  <a:lumMod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381006</xdr:colOff>
      <xdr:row>11</xdr:row>
      <xdr:rowOff>142811</xdr:rowOff>
    </xdr:from>
    <xdr:to>
      <xdr:col>1</xdr:col>
      <xdr:colOff>1387936</xdr:colOff>
      <xdr:row>12</xdr:row>
      <xdr:rowOff>157326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C816862-F0C4-4FE8-8B1E-4218D581EE1F}"/>
            </a:ext>
          </a:extLst>
        </xdr:cNvPr>
        <xdr:cNvSpPr/>
      </xdr:nvSpPr>
      <xdr:spPr>
        <a:xfrm>
          <a:off x="695331" y="269551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381006</xdr:colOff>
      <xdr:row>10</xdr:row>
      <xdr:rowOff>149031</xdr:rowOff>
    </xdr:from>
    <xdr:to>
      <xdr:col>1</xdr:col>
      <xdr:colOff>1387936</xdr:colOff>
      <xdr:row>11</xdr:row>
      <xdr:rowOff>163546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893A206-6108-46E9-A477-EDE2BAEEEDF6}"/>
            </a:ext>
          </a:extLst>
        </xdr:cNvPr>
        <xdr:cNvSpPr/>
      </xdr:nvSpPr>
      <xdr:spPr>
        <a:xfrm>
          <a:off x="695331" y="243503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381006</xdr:colOff>
      <xdr:row>12</xdr:row>
      <xdr:rowOff>136591</xdr:rowOff>
    </xdr:from>
    <xdr:to>
      <xdr:col>1</xdr:col>
      <xdr:colOff>1387936</xdr:colOff>
      <xdr:row>13</xdr:row>
      <xdr:rowOff>151106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ACFBD29-313A-4104-B2CD-7671DA0D794F}"/>
            </a:ext>
          </a:extLst>
        </xdr:cNvPr>
        <xdr:cNvSpPr/>
      </xdr:nvSpPr>
      <xdr:spPr>
        <a:xfrm>
          <a:off x="695331" y="295599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381006</xdr:colOff>
      <xdr:row>13</xdr:row>
      <xdr:rowOff>130371</xdr:rowOff>
    </xdr:from>
    <xdr:to>
      <xdr:col>1</xdr:col>
      <xdr:colOff>1387936</xdr:colOff>
      <xdr:row>14</xdr:row>
      <xdr:rowOff>144886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9FD7DF9-558D-4DAB-9AF0-063B82AE2DE5}"/>
            </a:ext>
          </a:extLst>
        </xdr:cNvPr>
        <xdr:cNvSpPr/>
      </xdr:nvSpPr>
      <xdr:spPr>
        <a:xfrm>
          <a:off x="695331" y="321647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>
              <a:solidFill>
                <a:sysClr val="windowText" lastClr="000000"/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381006</xdr:colOff>
      <xdr:row>14</xdr:row>
      <xdr:rowOff>124151</xdr:rowOff>
    </xdr:from>
    <xdr:to>
      <xdr:col>1</xdr:col>
      <xdr:colOff>1387936</xdr:colOff>
      <xdr:row>15</xdr:row>
      <xdr:rowOff>138666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401AC7F-20EA-4C47-8B7A-049687867D32}"/>
            </a:ext>
          </a:extLst>
        </xdr:cNvPr>
        <xdr:cNvSpPr/>
      </xdr:nvSpPr>
      <xdr:spPr>
        <a:xfrm>
          <a:off x="695331" y="347695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381006</xdr:colOff>
      <xdr:row>15</xdr:row>
      <xdr:rowOff>117928</xdr:rowOff>
    </xdr:from>
    <xdr:to>
      <xdr:col>1</xdr:col>
      <xdr:colOff>1387936</xdr:colOff>
      <xdr:row>16</xdr:row>
      <xdr:rowOff>132443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78408D3-6575-4FE2-868B-7AFDB6641A6C}"/>
            </a:ext>
          </a:extLst>
        </xdr:cNvPr>
        <xdr:cNvSpPr/>
      </xdr:nvSpPr>
      <xdr:spPr>
        <a:xfrm>
          <a:off x="695331" y="3737428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3</xdr:col>
      <xdr:colOff>0</xdr:colOff>
      <xdr:row>1</xdr:row>
      <xdr:rowOff>27214</xdr:rowOff>
    </xdr:from>
    <xdr:to>
      <xdr:col>14</xdr:col>
      <xdr:colOff>47625</xdr:colOff>
      <xdr:row>4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61FF961-3D87-4324-94B5-CB498D011ECC}"/>
            </a:ext>
          </a:extLst>
        </xdr:cNvPr>
        <xdr:cNvSpPr/>
      </xdr:nvSpPr>
      <xdr:spPr>
        <a:xfrm>
          <a:off x="2447925" y="217714"/>
          <a:ext cx="9525000" cy="544286"/>
        </a:xfrm>
        <a:prstGeom prst="rect">
          <a:avLst/>
        </a:prstGeom>
        <a:solidFill>
          <a:sysClr val="window" lastClr="FFFFFF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3200" b="1">
              <a:solidFill>
                <a:sysClr val="windowText" lastClr="000000"/>
              </a:solidFill>
            </a:rPr>
            <a:t>   Purchase</a:t>
          </a:r>
        </a:p>
      </xdr:txBody>
    </xdr:sp>
    <xdr:clientData/>
  </xdr:twoCellAnchor>
  <xdr:twoCellAnchor editAs="absolute">
    <xdr:from>
      <xdr:col>1</xdr:col>
      <xdr:colOff>129006</xdr:colOff>
      <xdr:row>13</xdr:row>
      <xdr:rowOff>164841</xdr:rowOff>
    </xdr:from>
    <xdr:to>
      <xdr:col>1</xdr:col>
      <xdr:colOff>381006</xdr:colOff>
      <xdr:row>14</xdr:row>
      <xdr:rowOff>153316</xdr:rowOff>
    </xdr:to>
    <xdr:pic>
      <xdr:nvPicPr>
        <xdr:cNvPr id="12" name="Graphic 11" descr="Receipt with solid fill">
          <a:extLst>
            <a:ext uri="{FF2B5EF4-FFF2-40B4-BE49-F238E27FC236}">
              <a16:creationId xmlns:a16="http://schemas.microsoft.com/office/drawing/2014/main" id="{2FE36BAC-FEDD-41B2-88D7-89F14D151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43331" y="3250941"/>
          <a:ext cx="252000" cy="255175"/>
        </a:xfrm>
        <a:prstGeom prst="rect">
          <a:avLst/>
        </a:prstGeom>
      </xdr:spPr>
    </xdr:pic>
    <xdr:clientData/>
  </xdr:twoCellAnchor>
  <xdr:twoCellAnchor editAs="absolute">
    <xdr:from>
      <xdr:col>1</xdr:col>
      <xdr:colOff>90906</xdr:colOff>
      <xdr:row>8</xdr:row>
      <xdr:rowOff>205341</xdr:rowOff>
    </xdr:from>
    <xdr:to>
      <xdr:col>1</xdr:col>
      <xdr:colOff>421106</xdr:colOff>
      <xdr:row>10</xdr:row>
      <xdr:rowOff>5316</xdr:rowOff>
    </xdr:to>
    <xdr:pic>
      <xdr:nvPicPr>
        <xdr:cNvPr id="13" name="Graphic 12" descr="Presentation with bar chart with solid fill">
          <a:extLst>
            <a:ext uri="{FF2B5EF4-FFF2-40B4-BE49-F238E27FC236}">
              <a16:creationId xmlns:a16="http://schemas.microsoft.com/office/drawing/2014/main" id="{036ECE49-64DD-4037-A3F2-F8A12AB12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05231" y="1957941"/>
          <a:ext cx="330200" cy="333375"/>
        </a:xfrm>
        <a:prstGeom prst="rect">
          <a:avLst/>
        </a:prstGeom>
      </xdr:spPr>
    </xdr:pic>
    <xdr:clientData/>
  </xdr:twoCellAnchor>
  <xdr:twoCellAnchor editAs="absolute">
    <xdr:from>
      <xdr:col>1</xdr:col>
      <xdr:colOff>129006</xdr:colOff>
      <xdr:row>14</xdr:row>
      <xdr:rowOff>159266</xdr:rowOff>
    </xdr:from>
    <xdr:to>
      <xdr:col>1</xdr:col>
      <xdr:colOff>381006</xdr:colOff>
      <xdr:row>15</xdr:row>
      <xdr:rowOff>147741</xdr:rowOff>
    </xdr:to>
    <xdr:pic>
      <xdr:nvPicPr>
        <xdr:cNvPr id="14" name="Graphic 13" descr="Register with solid fill">
          <a:extLst>
            <a:ext uri="{FF2B5EF4-FFF2-40B4-BE49-F238E27FC236}">
              <a16:creationId xmlns:a16="http://schemas.microsoft.com/office/drawing/2014/main" id="{F863F132-3E53-498C-A8F3-C608F0CE3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43331" y="3512066"/>
          <a:ext cx="252000" cy="255175"/>
        </a:xfrm>
        <a:prstGeom prst="rect">
          <a:avLst/>
        </a:prstGeom>
      </xdr:spPr>
    </xdr:pic>
    <xdr:clientData/>
  </xdr:twoCellAnchor>
  <xdr:twoCellAnchor editAs="absolute">
    <xdr:from>
      <xdr:col>1</xdr:col>
      <xdr:colOff>129006</xdr:colOff>
      <xdr:row>12</xdr:row>
      <xdr:rowOff>156866</xdr:rowOff>
    </xdr:from>
    <xdr:to>
      <xdr:col>1</xdr:col>
      <xdr:colOff>381006</xdr:colOff>
      <xdr:row>13</xdr:row>
      <xdr:rowOff>142166</xdr:rowOff>
    </xdr:to>
    <xdr:pic>
      <xdr:nvPicPr>
        <xdr:cNvPr id="15" name="Graphic 14" descr="Full Brick Wall with solid fill">
          <a:extLst>
            <a:ext uri="{FF2B5EF4-FFF2-40B4-BE49-F238E27FC236}">
              <a16:creationId xmlns:a16="http://schemas.microsoft.com/office/drawing/2014/main" id="{60BBD5CA-F8F3-48B7-ABDD-82CC77FB1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43331" y="2976266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129006</xdr:colOff>
      <xdr:row>9</xdr:row>
      <xdr:rowOff>237016</xdr:rowOff>
    </xdr:from>
    <xdr:to>
      <xdr:col>1</xdr:col>
      <xdr:colOff>381006</xdr:colOff>
      <xdr:row>10</xdr:row>
      <xdr:rowOff>222316</xdr:rowOff>
    </xdr:to>
    <xdr:pic>
      <xdr:nvPicPr>
        <xdr:cNvPr id="16" name="Graphic 15" descr="User with solid fill">
          <a:extLst>
            <a:ext uri="{FF2B5EF4-FFF2-40B4-BE49-F238E27FC236}">
              <a16:creationId xmlns:a16="http://schemas.microsoft.com/office/drawing/2014/main" id="{9A61BE1F-31C1-40C8-B789-599FF1AB8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43331" y="2256316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129006</xdr:colOff>
      <xdr:row>11</xdr:row>
      <xdr:rowOff>142811</xdr:rowOff>
    </xdr:from>
    <xdr:to>
      <xdr:col>1</xdr:col>
      <xdr:colOff>381006</xdr:colOff>
      <xdr:row>12</xdr:row>
      <xdr:rowOff>128111</xdr:rowOff>
    </xdr:to>
    <xdr:pic>
      <xdr:nvPicPr>
        <xdr:cNvPr id="17" name="Graphic 16" descr="User outline">
          <a:extLst>
            <a:ext uri="{FF2B5EF4-FFF2-40B4-BE49-F238E27FC236}">
              <a16:creationId xmlns:a16="http://schemas.microsoft.com/office/drawing/2014/main" id="{3625CFC5-0C1D-45E1-AD75-723CC74A8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43331" y="2695511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129006</xdr:colOff>
      <xdr:row>10</xdr:row>
      <xdr:rowOff>179291</xdr:rowOff>
    </xdr:from>
    <xdr:to>
      <xdr:col>1</xdr:col>
      <xdr:colOff>381006</xdr:colOff>
      <xdr:row>11</xdr:row>
      <xdr:rowOff>164591</xdr:rowOff>
    </xdr:to>
    <xdr:pic>
      <xdr:nvPicPr>
        <xdr:cNvPr id="18" name="Graphic 17" descr="Inventory outline">
          <a:extLst>
            <a:ext uri="{FF2B5EF4-FFF2-40B4-BE49-F238E27FC236}">
              <a16:creationId xmlns:a16="http://schemas.microsoft.com/office/drawing/2014/main" id="{04B2DBF7-2FA1-4DBD-9CFF-9ECC55CDF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43331" y="2465291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129006</xdr:colOff>
      <xdr:row>15</xdr:row>
      <xdr:rowOff>138666</xdr:rowOff>
    </xdr:from>
    <xdr:to>
      <xdr:col>1</xdr:col>
      <xdr:colOff>381006</xdr:colOff>
      <xdr:row>16</xdr:row>
      <xdr:rowOff>127141</xdr:rowOff>
    </xdr:to>
    <xdr:pic>
      <xdr:nvPicPr>
        <xdr:cNvPr id="19" name="Graphic 18" descr="Clipboard Partially Checked with solid fill">
          <a:extLst>
            <a:ext uri="{FF2B5EF4-FFF2-40B4-BE49-F238E27FC236}">
              <a16:creationId xmlns:a16="http://schemas.microsoft.com/office/drawing/2014/main" id="{5FB02CDC-6BFC-4848-A2A9-DE2BE6F97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43331" y="3758166"/>
          <a:ext cx="252000" cy="255175"/>
        </a:xfrm>
        <a:prstGeom prst="rect">
          <a:avLst/>
        </a:prstGeom>
      </xdr:spPr>
    </xdr:pic>
    <xdr:clientData/>
  </xdr:twoCellAnchor>
  <xdr:twoCellAnchor editAs="absolute">
    <xdr:from>
      <xdr:col>1</xdr:col>
      <xdr:colOff>497312</xdr:colOff>
      <xdr:row>1</xdr:row>
      <xdr:rowOff>120157</xdr:rowOff>
    </xdr:from>
    <xdr:to>
      <xdr:col>1</xdr:col>
      <xdr:colOff>1135487</xdr:colOff>
      <xdr:row>5</xdr:row>
      <xdr:rowOff>0</xdr:rowOff>
    </xdr:to>
    <xdr:pic>
      <xdr:nvPicPr>
        <xdr:cNvPr id="20" name="Graphic 19" descr="Search Inventory with solid fill">
          <a:extLst>
            <a:ext uri="{FF2B5EF4-FFF2-40B4-BE49-F238E27FC236}">
              <a16:creationId xmlns:a16="http://schemas.microsoft.com/office/drawing/2014/main" id="{6CC3F67B-18B1-412D-B77F-21FA4D211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811637" y="310657"/>
          <a:ext cx="638175" cy="64184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4</xdr:row>
      <xdr:rowOff>127000</xdr:rowOff>
    </xdr:from>
    <xdr:to>
      <xdr:col>2</xdr:col>
      <xdr:colOff>6803</xdr:colOff>
      <xdr:row>7</xdr:row>
      <xdr:rowOff>184604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1CF1B4FA-AD44-4505-9BD3-6DA011E6A726}"/>
            </a:ext>
          </a:extLst>
        </xdr:cNvPr>
        <xdr:cNvSpPr/>
      </xdr:nvSpPr>
      <xdr:spPr>
        <a:xfrm>
          <a:off x="314325" y="889000"/>
          <a:ext cx="1807028" cy="7529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 b="1">
              <a:solidFill>
                <a:schemeClr val="tx1"/>
              </a:solidFill>
            </a:rPr>
            <a:t>Inventory management</a:t>
          </a:r>
          <a:r>
            <a:rPr lang="en-GB" sz="1400" b="1" baseline="0">
              <a:solidFill>
                <a:schemeClr val="tx1"/>
              </a:solidFill>
            </a:rPr>
            <a:t> system</a:t>
          </a:r>
          <a:endParaRPr lang="en-GB" sz="14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381006</xdr:colOff>
      <xdr:row>8</xdr:row>
      <xdr:rowOff>190046</xdr:rowOff>
    </xdr:from>
    <xdr:to>
      <xdr:col>1</xdr:col>
      <xdr:colOff>1387936</xdr:colOff>
      <xdr:row>9</xdr:row>
      <xdr:rowOff>204561</xdr:rowOff>
    </xdr:to>
    <xdr:sp macro="" textlink="">
      <xdr:nvSpPr>
        <xdr:cNvPr id="21" name="Rectangle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34015-B6DA-4BBC-A925-96B25F1B27BD}"/>
            </a:ext>
          </a:extLst>
        </xdr:cNvPr>
        <xdr:cNvSpPr/>
      </xdr:nvSpPr>
      <xdr:spPr>
        <a:xfrm>
          <a:off x="695331" y="191407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381006</xdr:colOff>
      <xdr:row>9</xdr:row>
      <xdr:rowOff>183826</xdr:rowOff>
    </xdr:from>
    <xdr:to>
      <xdr:col>1</xdr:col>
      <xdr:colOff>1387936</xdr:colOff>
      <xdr:row>10</xdr:row>
      <xdr:rowOff>198341</xdr:rowOff>
    </xdr:to>
    <xdr:sp macro="" textlink="">
      <xdr:nvSpPr>
        <xdr:cNvPr id="22" name="Rectangle 2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8964D64-EAB5-499C-BF39-453AFBB0B9CA}"/>
            </a:ext>
          </a:extLst>
        </xdr:cNvPr>
        <xdr:cNvSpPr/>
      </xdr:nvSpPr>
      <xdr:spPr>
        <a:xfrm>
          <a:off x="695331" y="217455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>
              <a:solidFill>
                <a:schemeClr val="bg1">
                  <a:lumMod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381006</xdr:colOff>
      <xdr:row>11</xdr:row>
      <xdr:rowOff>171386</xdr:rowOff>
    </xdr:from>
    <xdr:to>
      <xdr:col>1</xdr:col>
      <xdr:colOff>1387936</xdr:colOff>
      <xdr:row>12</xdr:row>
      <xdr:rowOff>185901</xdr:rowOff>
    </xdr:to>
    <xdr:sp macro="" textlink="">
      <xdr:nvSpPr>
        <xdr:cNvPr id="23" name="Rectangle 2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426E8F-CE79-4A2A-A706-6DB083EEAD99}"/>
            </a:ext>
          </a:extLst>
        </xdr:cNvPr>
        <xdr:cNvSpPr/>
      </xdr:nvSpPr>
      <xdr:spPr>
        <a:xfrm>
          <a:off x="695331" y="269551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381006</xdr:colOff>
      <xdr:row>10</xdr:row>
      <xdr:rowOff>177606</xdr:rowOff>
    </xdr:from>
    <xdr:to>
      <xdr:col>1</xdr:col>
      <xdr:colOff>1387936</xdr:colOff>
      <xdr:row>11</xdr:row>
      <xdr:rowOff>192121</xdr:rowOff>
    </xdr:to>
    <xdr:sp macro="" textlink="">
      <xdr:nvSpPr>
        <xdr:cNvPr id="24" name="Rectangle 2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DB6359-6BD5-44FC-8C5F-4869D4F63E16}"/>
            </a:ext>
          </a:extLst>
        </xdr:cNvPr>
        <xdr:cNvSpPr/>
      </xdr:nvSpPr>
      <xdr:spPr>
        <a:xfrm>
          <a:off x="695331" y="243503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381006</xdr:colOff>
      <xdr:row>12</xdr:row>
      <xdr:rowOff>165166</xdr:rowOff>
    </xdr:from>
    <xdr:to>
      <xdr:col>1</xdr:col>
      <xdr:colOff>1387936</xdr:colOff>
      <xdr:row>13</xdr:row>
      <xdr:rowOff>179681</xdr:rowOff>
    </xdr:to>
    <xdr:sp macro="" textlink="">
      <xdr:nvSpPr>
        <xdr:cNvPr id="25" name="Rectangle 2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DB6A04C-BE5D-4D2D-9E67-BE20548B9218}"/>
            </a:ext>
          </a:extLst>
        </xdr:cNvPr>
        <xdr:cNvSpPr/>
      </xdr:nvSpPr>
      <xdr:spPr>
        <a:xfrm>
          <a:off x="695331" y="295599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381006</xdr:colOff>
      <xdr:row>13</xdr:row>
      <xdr:rowOff>158946</xdr:rowOff>
    </xdr:from>
    <xdr:to>
      <xdr:col>1</xdr:col>
      <xdr:colOff>1387936</xdr:colOff>
      <xdr:row>14</xdr:row>
      <xdr:rowOff>173461</xdr:rowOff>
    </xdr:to>
    <xdr:sp macro="" textlink="">
      <xdr:nvSpPr>
        <xdr:cNvPr id="26" name="Rectangle 2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8E760EA-52E9-430B-85A3-D3AF2216AB53}"/>
            </a:ext>
          </a:extLst>
        </xdr:cNvPr>
        <xdr:cNvSpPr/>
      </xdr:nvSpPr>
      <xdr:spPr>
        <a:xfrm>
          <a:off x="695331" y="321647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381006</xdr:colOff>
      <xdr:row>14</xdr:row>
      <xdr:rowOff>152726</xdr:rowOff>
    </xdr:from>
    <xdr:to>
      <xdr:col>1</xdr:col>
      <xdr:colOff>1387936</xdr:colOff>
      <xdr:row>15</xdr:row>
      <xdr:rowOff>167241</xdr:rowOff>
    </xdr:to>
    <xdr:sp macro="" textlink="">
      <xdr:nvSpPr>
        <xdr:cNvPr id="27" name="Rectangle 2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E31C3A8-EFDB-4BBA-9261-FC5051067878}"/>
            </a:ext>
          </a:extLst>
        </xdr:cNvPr>
        <xdr:cNvSpPr/>
      </xdr:nvSpPr>
      <xdr:spPr>
        <a:xfrm>
          <a:off x="695331" y="347695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>
              <a:solidFill>
                <a:sysClr val="windowText" lastClr="000000"/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381006</xdr:colOff>
      <xdr:row>15</xdr:row>
      <xdr:rowOff>146503</xdr:rowOff>
    </xdr:from>
    <xdr:to>
      <xdr:col>1</xdr:col>
      <xdr:colOff>1387936</xdr:colOff>
      <xdr:row>16</xdr:row>
      <xdr:rowOff>161018</xdr:rowOff>
    </xdr:to>
    <xdr:sp macro="" textlink="">
      <xdr:nvSpPr>
        <xdr:cNvPr id="28" name="Rectangle 2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F551061-0388-4400-918A-F92CE4E54BD1}"/>
            </a:ext>
          </a:extLst>
        </xdr:cNvPr>
        <xdr:cNvSpPr/>
      </xdr:nvSpPr>
      <xdr:spPr>
        <a:xfrm>
          <a:off x="695331" y="3737428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3</xdr:col>
      <xdr:colOff>0</xdr:colOff>
      <xdr:row>1</xdr:row>
      <xdr:rowOff>0</xdr:rowOff>
    </xdr:from>
    <xdr:to>
      <xdr:col>13</xdr:col>
      <xdr:colOff>466725</xdr:colOff>
      <xdr:row>4</xdr:row>
      <xdr:rowOff>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C8C6CD13-C3DA-4FE9-97D6-9AFE8A69692A}"/>
            </a:ext>
          </a:extLst>
        </xdr:cNvPr>
        <xdr:cNvSpPr/>
      </xdr:nvSpPr>
      <xdr:spPr>
        <a:xfrm>
          <a:off x="2457450" y="190500"/>
          <a:ext cx="9525000" cy="571500"/>
        </a:xfrm>
        <a:prstGeom prst="rect">
          <a:avLst/>
        </a:prstGeom>
        <a:solidFill>
          <a:sysClr val="window" lastClr="FFFFFF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3200" b="1">
              <a:solidFill>
                <a:sysClr val="windowText" lastClr="000000"/>
              </a:solidFill>
            </a:rPr>
            <a:t>   Sales</a:t>
          </a:r>
        </a:p>
      </xdr:txBody>
    </xdr:sp>
    <xdr:clientData/>
  </xdr:twoCellAnchor>
  <xdr:twoCellAnchor editAs="absolute">
    <xdr:from>
      <xdr:col>1</xdr:col>
      <xdr:colOff>129006</xdr:colOff>
      <xdr:row>13</xdr:row>
      <xdr:rowOff>188416</xdr:rowOff>
    </xdr:from>
    <xdr:to>
      <xdr:col>1</xdr:col>
      <xdr:colOff>381006</xdr:colOff>
      <xdr:row>14</xdr:row>
      <xdr:rowOff>176891</xdr:rowOff>
    </xdr:to>
    <xdr:pic>
      <xdr:nvPicPr>
        <xdr:cNvPr id="30" name="Graphic 29" descr="Receipt with solid fill">
          <a:extLst>
            <a:ext uri="{FF2B5EF4-FFF2-40B4-BE49-F238E27FC236}">
              <a16:creationId xmlns:a16="http://schemas.microsoft.com/office/drawing/2014/main" id="{7C361136-E892-461D-AD62-0B0174CBB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43331" y="3245941"/>
          <a:ext cx="252000" cy="255175"/>
        </a:xfrm>
        <a:prstGeom prst="rect">
          <a:avLst/>
        </a:prstGeom>
      </xdr:spPr>
    </xdr:pic>
    <xdr:clientData/>
  </xdr:twoCellAnchor>
  <xdr:twoCellAnchor editAs="absolute">
    <xdr:from>
      <xdr:col>1</xdr:col>
      <xdr:colOff>90906</xdr:colOff>
      <xdr:row>8</xdr:row>
      <xdr:rowOff>228916</xdr:rowOff>
    </xdr:from>
    <xdr:to>
      <xdr:col>1</xdr:col>
      <xdr:colOff>421106</xdr:colOff>
      <xdr:row>10</xdr:row>
      <xdr:rowOff>28891</xdr:rowOff>
    </xdr:to>
    <xdr:pic>
      <xdr:nvPicPr>
        <xdr:cNvPr id="31" name="Graphic 30" descr="Presentation with bar chart with solid fill">
          <a:extLst>
            <a:ext uri="{FF2B5EF4-FFF2-40B4-BE49-F238E27FC236}">
              <a16:creationId xmlns:a16="http://schemas.microsoft.com/office/drawing/2014/main" id="{106D01CB-CA3D-44EB-AF04-705A85E58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05231" y="1952941"/>
          <a:ext cx="330200" cy="333375"/>
        </a:xfrm>
        <a:prstGeom prst="rect">
          <a:avLst/>
        </a:prstGeom>
      </xdr:spPr>
    </xdr:pic>
    <xdr:clientData/>
  </xdr:twoCellAnchor>
  <xdr:twoCellAnchor editAs="absolute">
    <xdr:from>
      <xdr:col>1</xdr:col>
      <xdr:colOff>129006</xdr:colOff>
      <xdr:row>14</xdr:row>
      <xdr:rowOff>182841</xdr:rowOff>
    </xdr:from>
    <xdr:to>
      <xdr:col>1</xdr:col>
      <xdr:colOff>381006</xdr:colOff>
      <xdr:row>15</xdr:row>
      <xdr:rowOff>171316</xdr:rowOff>
    </xdr:to>
    <xdr:pic>
      <xdr:nvPicPr>
        <xdr:cNvPr id="32" name="Graphic 31" descr="Register with solid fill">
          <a:extLst>
            <a:ext uri="{FF2B5EF4-FFF2-40B4-BE49-F238E27FC236}">
              <a16:creationId xmlns:a16="http://schemas.microsoft.com/office/drawing/2014/main" id="{0DD1C44F-C7A9-4A97-96D1-1F22C646B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43331" y="3507066"/>
          <a:ext cx="252000" cy="255175"/>
        </a:xfrm>
        <a:prstGeom prst="rect">
          <a:avLst/>
        </a:prstGeom>
      </xdr:spPr>
    </xdr:pic>
    <xdr:clientData/>
  </xdr:twoCellAnchor>
  <xdr:twoCellAnchor editAs="absolute">
    <xdr:from>
      <xdr:col>1</xdr:col>
      <xdr:colOff>129006</xdr:colOff>
      <xdr:row>12</xdr:row>
      <xdr:rowOff>180441</xdr:rowOff>
    </xdr:from>
    <xdr:to>
      <xdr:col>1</xdr:col>
      <xdr:colOff>381006</xdr:colOff>
      <xdr:row>13</xdr:row>
      <xdr:rowOff>165741</xdr:rowOff>
    </xdr:to>
    <xdr:pic>
      <xdr:nvPicPr>
        <xdr:cNvPr id="33" name="Graphic 32" descr="Full Brick Wall with solid fill">
          <a:extLst>
            <a:ext uri="{FF2B5EF4-FFF2-40B4-BE49-F238E27FC236}">
              <a16:creationId xmlns:a16="http://schemas.microsoft.com/office/drawing/2014/main" id="{B38FFD32-E4D5-49CA-90D4-248292515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43331" y="2971266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129006</xdr:colOff>
      <xdr:row>9</xdr:row>
      <xdr:rowOff>260591</xdr:rowOff>
    </xdr:from>
    <xdr:to>
      <xdr:col>1</xdr:col>
      <xdr:colOff>381006</xdr:colOff>
      <xdr:row>10</xdr:row>
      <xdr:rowOff>245891</xdr:rowOff>
    </xdr:to>
    <xdr:pic>
      <xdr:nvPicPr>
        <xdr:cNvPr id="34" name="Graphic 33" descr="User with solid fill">
          <a:extLst>
            <a:ext uri="{FF2B5EF4-FFF2-40B4-BE49-F238E27FC236}">
              <a16:creationId xmlns:a16="http://schemas.microsoft.com/office/drawing/2014/main" id="{E794951B-BC7A-4EAF-90E1-B640D15A8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43331" y="2251316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129006</xdr:colOff>
      <xdr:row>11</xdr:row>
      <xdr:rowOff>195141</xdr:rowOff>
    </xdr:from>
    <xdr:to>
      <xdr:col>1</xdr:col>
      <xdr:colOff>381006</xdr:colOff>
      <xdr:row>12</xdr:row>
      <xdr:rowOff>180441</xdr:rowOff>
    </xdr:to>
    <xdr:pic>
      <xdr:nvPicPr>
        <xdr:cNvPr id="35" name="Graphic 34" descr="User outline">
          <a:extLst>
            <a:ext uri="{FF2B5EF4-FFF2-40B4-BE49-F238E27FC236}">
              <a16:creationId xmlns:a16="http://schemas.microsoft.com/office/drawing/2014/main" id="{361AFF3A-7694-43A7-A057-621B7E1C8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43331" y="2719266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116759</xdr:colOff>
      <xdr:row>10</xdr:row>
      <xdr:rowOff>209841</xdr:rowOff>
    </xdr:from>
    <xdr:to>
      <xdr:col>1</xdr:col>
      <xdr:colOff>368759</xdr:colOff>
      <xdr:row>11</xdr:row>
      <xdr:rowOff>195141</xdr:rowOff>
    </xdr:to>
    <xdr:pic>
      <xdr:nvPicPr>
        <xdr:cNvPr id="36" name="Graphic 35" descr="Inventory outline">
          <a:extLst>
            <a:ext uri="{FF2B5EF4-FFF2-40B4-BE49-F238E27FC236}">
              <a16:creationId xmlns:a16="http://schemas.microsoft.com/office/drawing/2014/main" id="{968D7505-C463-4210-88EA-39E4C78FE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31084" y="2467266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129006</xdr:colOff>
      <xdr:row>15</xdr:row>
      <xdr:rowOff>162241</xdr:rowOff>
    </xdr:from>
    <xdr:to>
      <xdr:col>1</xdr:col>
      <xdr:colOff>381006</xdr:colOff>
      <xdr:row>16</xdr:row>
      <xdr:rowOff>150716</xdr:rowOff>
    </xdr:to>
    <xdr:pic>
      <xdr:nvPicPr>
        <xdr:cNvPr id="37" name="Graphic 36" descr="Clipboard Partially Checked with solid fill">
          <a:extLst>
            <a:ext uri="{FF2B5EF4-FFF2-40B4-BE49-F238E27FC236}">
              <a16:creationId xmlns:a16="http://schemas.microsoft.com/office/drawing/2014/main" id="{2639D0A4-24E5-48F6-8662-ADCAC32FE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43331" y="3753166"/>
          <a:ext cx="252000" cy="255175"/>
        </a:xfrm>
        <a:prstGeom prst="rect">
          <a:avLst/>
        </a:prstGeom>
      </xdr:spPr>
    </xdr:pic>
    <xdr:clientData/>
  </xdr:twoCellAnchor>
  <xdr:twoCellAnchor editAs="absolute">
    <xdr:from>
      <xdr:col>1</xdr:col>
      <xdr:colOff>529056</xdr:colOff>
      <xdr:row>1</xdr:row>
      <xdr:rowOff>103414</xdr:rowOff>
    </xdr:from>
    <xdr:to>
      <xdr:col>1</xdr:col>
      <xdr:colOff>1167231</xdr:colOff>
      <xdr:row>4</xdr:row>
      <xdr:rowOff>173757</xdr:rowOff>
    </xdr:to>
    <xdr:pic>
      <xdr:nvPicPr>
        <xdr:cNvPr id="38" name="Graphic 37" descr="Search Inventory with solid fill">
          <a:extLst>
            <a:ext uri="{FF2B5EF4-FFF2-40B4-BE49-F238E27FC236}">
              <a16:creationId xmlns:a16="http://schemas.microsoft.com/office/drawing/2014/main" id="{D9B66F82-CD25-4F77-A487-8FF06A109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843381" y="293914"/>
          <a:ext cx="638175" cy="64184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4</xdr:row>
      <xdr:rowOff>127000</xdr:rowOff>
    </xdr:from>
    <xdr:to>
      <xdr:col>2</xdr:col>
      <xdr:colOff>6803</xdr:colOff>
      <xdr:row>8</xdr:row>
      <xdr:rowOff>117929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90B944B9-98B1-49DB-993E-D3971BDEC90F}"/>
            </a:ext>
          </a:extLst>
        </xdr:cNvPr>
        <xdr:cNvSpPr/>
      </xdr:nvSpPr>
      <xdr:spPr>
        <a:xfrm>
          <a:off x="314325" y="889000"/>
          <a:ext cx="1807028" cy="7529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 b="1">
              <a:solidFill>
                <a:schemeClr val="tx1"/>
              </a:solidFill>
            </a:rPr>
            <a:t>Inventory management</a:t>
          </a:r>
          <a:r>
            <a:rPr lang="en-GB" sz="1400" b="1" baseline="0">
              <a:solidFill>
                <a:schemeClr val="tx1"/>
              </a:solidFill>
            </a:rPr>
            <a:t> system</a:t>
          </a:r>
          <a:endParaRPr lang="en-GB" sz="14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381006</xdr:colOff>
      <xdr:row>10</xdr:row>
      <xdr:rowOff>9071</xdr:rowOff>
    </xdr:from>
    <xdr:to>
      <xdr:col>1</xdr:col>
      <xdr:colOff>1387936</xdr:colOff>
      <xdr:row>11</xdr:row>
      <xdr:rowOff>99786</xdr:rowOff>
    </xdr:to>
    <xdr:sp macro="" textlink="">
      <xdr:nvSpPr>
        <xdr:cNvPr id="13" name="Rectangle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E72C3F-73B1-4186-B90C-75521638C937}"/>
            </a:ext>
          </a:extLst>
        </xdr:cNvPr>
        <xdr:cNvSpPr/>
      </xdr:nvSpPr>
      <xdr:spPr>
        <a:xfrm>
          <a:off x="695331" y="191407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381006</xdr:colOff>
      <xdr:row>11</xdr:row>
      <xdr:rowOff>79051</xdr:rowOff>
    </xdr:from>
    <xdr:to>
      <xdr:col>1</xdr:col>
      <xdr:colOff>1387936</xdr:colOff>
      <xdr:row>12</xdr:row>
      <xdr:rowOff>169766</xdr:rowOff>
    </xdr:to>
    <xdr:sp macro="" textlink="">
      <xdr:nvSpPr>
        <xdr:cNvPr id="14" name="Rectangle 1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CA5C1E1-1F85-4B7D-BD02-F17F7A167F7D}"/>
            </a:ext>
          </a:extLst>
        </xdr:cNvPr>
        <xdr:cNvSpPr/>
      </xdr:nvSpPr>
      <xdr:spPr>
        <a:xfrm>
          <a:off x="695331" y="217455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>
              <a:solidFill>
                <a:schemeClr val="bg1">
                  <a:lumMod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381006</xdr:colOff>
      <xdr:row>14</xdr:row>
      <xdr:rowOff>28511</xdr:rowOff>
    </xdr:from>
    <xdr:to>
      <xdr:col>1</xdr:col>
      <xdr:colOff>1387936</xdr:colOff>
      <xdr:row>15</xdr:row>
      <xdr:rowOff>119226</xdr:rowOff>
    </xdr:to>
    <xdr:sp macro="" textlink="">
      <xdr:nvSpPr>
        <xdr:cNvPr id="15" name="Rectangle 1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1ABE0A1-0798-49A5-AA3B-C24488EE19D1}"/>
            </a:ext>
          </a:extLst>
        </xdr:cNvPr>
        <xdr:cNvSpPr/>
      </xdr:nvSpPr>
      <xdr:spPr>
        <a:xfrm>
          <a:off x="695331" y="269551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381006</xdr:colOff>
      <xdr:row>12</xdr:row>
      <xdr:rowOff>149031</xdr:rowOff>
    </xdr:from>
    <xdr:to>
      <xdr:col>1</xdr:col>
      <xdr:colOff>1387936</xdr:colOff>
      <xdr:row>14</xdr:row>
      <xdr:rowOff>49246</xdr:rowOff>
    </xdr:to>
    <xdr:sp macro="" textlink="">
      <xdr:nvSpPr>
        <xdr:cNvPr id="16" name="Rectangle 1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691DCE9-88F3-4320-B3E9-C4D3A4260819}"/>
            </a:ext>
          </a:extLst>
        </xdr:cNvPr>
        <xdr:cNvSpPr/>
      </xdr:nvSpPr>
      <xdr:spPr>
        <a:xfrm>
          <a:off x="695331" y="243503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381006</xdr:colOff>
      <xdr:row>15</xdr:row>
      <xdr:rowOff>98491</xdr:rowOff>
    </xdr:from>
    <xdr:to>
      <xdr:col>1</xdr:col>
      <xdr:colOff>1387936</xdr:colOff>
      <xdr:row>16</xdr:row>
      <xdr:rowOff>189206</xdr:rowOff>
    </xdr:to>
    <xdr:sp macro="" textlink="">
      <xdr:nvSpPr>
        <xdr:cNvPr id="17" name="Rectangle 1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1E1C25E-5ED3-4AD2-96F2-C1FF1713BBCA}"/>
            </a:ext>
          </a:extLst>
        </xdr:cNvPr>
        <xdr:cNvSpPr/>
      </xdr:nvSpPr>
      <xdr:spPr>
        <a:xfrm>
          <a:off x="695331" y="295599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381006</xdr:colOff>
      <xdr:row>16</xdr:row>
      <xdr:rowOff>168471</xdr:rowOff>
    </xdr:from>
    <xdr:to>
      <xdr:col>1</xdr:col>
      <xdr:colOff>1387936</xdr:colOff>
      <xdr:row>18</xdr:row>
      <xdr:rowOff>68686</xdr:rowOff>
    </xdr:to>
    <xdr:sp macro="" textlink="">
      <xdr:nvSpPr>
        <xdr:cNvPr id="18" name="Rectangle 1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F29760E-323F-4A9F-8D3F-6E84CA7E6626}"/>
            </a:ext>
          </a:extLst>
        </xdr:cNvPr>
        <xdr:cNvSpPr/>
      </xdr:nvSpPr>
      <xdr:spPr>
        <a:xfrm>
          <a:off x="695331" y="321647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381006</xdr:colOff>
      <xdr:row>18</xdr:row>
      <xdr:rowOff>47951</xdr:rowOff>
    </xdr:from>
    <xdr:to>
      <xdr:col>1</xdr:col>
      <xdr:colOff>1387936</xdr:colOff>
      <xdr:row>19</xdr:row>
      <xdr:rowOff>138666</xdr:rowOff>
    </xdr:to>
    <xdr:sp macro="" textlink="">
      <xdr:nvSpPr>
        <xdr:cNvPr id="19" name="Rectangle 1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B8C692C-A1EE-41E6-B46A-87233AB8CD37}"/>
            </a:ext>
          </a:extLst>
        </xdr:cNvPr>
        <xdr:cNvSpPr/>
      </xdr:nvSpPr>
      <xdr:spPr>
        <a:xfrm>
          <a:off x="695331" y="3476951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381006</xdr:colOff>
      <xdr:row>19</xdr:row>
      <xdr:rowOff>117928</xdr:rowOff>
    </xdr:from>
    <xdr:to>
      <xdr:col>1</xdr:col>
      <xdr:colOff>1387936</xdr:colOff>
      <xdr:row>21</xdr:row>
      <xdr:rowOff>18143</xdr:rowOff>
    </xdr:to>
    <xdr:sp macro="" textlink="">
      <xdr:nvSpPr>
        <xdr:cNvPr id="20" name="Rectangle 1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630C94A-EB37-4150-A6C0-813DC0E37272}"/>
            </a:ext>
          </a:extLst>
        </xdr:cNvPr>
        <xdr:cNvSpPr/>
      </xdr:nvSpPr>
      <xdr:spPr>
        <a:xfrm>
          <a:off x="695331" y="3737428"/>
          <a:ext cx="1006930" cy="2812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>
              <a:solidFill>
                <a:schemeClr val="tx1"/>
              </a:solidFill>
            </a:rPr>
            <a:t>Inventory</a:t>
          </a:r>
        </a:p>
      </xdr:txBody>
    </xdr:sp>
    <xdr:clientData/>
  </xdr:twoCellAnchor>
  <xdr:twoCellAnchor editAs="absolute">
    <xdr:from>
      <xdr:col>3</xdr:col>
      <xdr:colOff>0</xdr:colOff>
      <xdr:row>1</xdr:row>
      <xdr:rowOff>27214</xdr:rowOff>
    </xdr:from>
    <xdr:to>
      <xdr:col>12</xdr:col>
      <xdr:colOff>180975</xdr:colOff>
      <xdr:row>4</xdr:row>
      <xdr:rowOff>127000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21514A4-BE04-44FA-BDC4-543DB804CF38}"/>
            </a:ext>
          </a:extLst>
        </xdr:cNvPr>
        <xdr:cNvSpPr/>
      </xdr:nvSpPr>
      <xdr:spPr>
        <a:xfrm>
          <a:off x="2486025" y="217714"/>
          <a:ext cx="9525000" cy="671286"/>
        </a:xfrm>
        <a:prstGeom prst="rect">
          <a:avLst/>
        </a:prstGeom>
        <a:solidFill>
          <a:sysClr val="window" lastClr="FFFFFF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3200" b="1">
              <a:solidFill>
                <a:sysClr val="windowText" lastClr="000000"/>
              </a:solidFill>
            </a:rPr>
            <a:t>   Inventory</a:t>
          </a:r>
        </a:p>
      </xdr:txBody>
    </xdr:sp>
    <xdr:clientData/>
  </xdr:twoCellAnchor>
  <xdr:twoCellAnchor editAs="absolute">
    <xdr:from>
      <xdr:col>1</xdr:col>
      <xdr:colOff>129006</xdr:colOff>
      <xdr:row>17</xdr:row>
      <xdr:rowOff>17743</xdr:rowOff>
    </xdr:from>
    <xdr:to>
      <xdr:col>1</xdr:col>
      <xdr:colOff>381006</xdr:colOff>
      <xdr:row>18</xdr:row>
      <xdr:rowOff>82418</xdr:rowOff>
    </xdr:to>
    <xdr:pic>
      <xdr:nvPicPr>
        <xdr:cNvPr id="30" name="Graphic 29" descr="Receipt with solid fill">
          <a:extLst>
            <a:ext uri="{FF2B5EF4-FFF2-40B4-BE49-F238E27FC236}">
              <a16:creationId xmlns:a16="http://schemas.microsoft.com/office/drawing/2014/main" id="{93A28D77-9A3D-4385-897B-F427D94D6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43331" y="3256243"/>
          <a:ext cx="252000" cy="255175"/>
        </a:xfrm>
        <a:prstGeom prst="rect">
          <a:avLst/>
        </a:prstGeom>
      </xdr:spPr>
    </xdr:pic>
    <xdr:clientData/>
  </xdr:twoCellAnchor>
  <xdr:twoCellAnchor editAs="absolute">
    <xdr:from>
      <xdr:col>1</xdr:col>
      <xdr:colOff>90906</xdr:colOff>
      <xdr:row>10</xdr:row>
      <xdr:rowOff>58243</xdr:rowOff>
    </xdr:from>
    <xdr:to>
      <xdr:col>1</xdr:col>
      <xdr:colOff>421106</xdr:colOff>
      <xdr:row>12</xdr:row>
      <xdr:rowOff>10618</xdr:rowOff>
    </xdr:to>
    <xdr:pic>
      <xdr:nvPicPr>
        <xdr:cNvPr id="31" name="Graphic 30" descr="Presentation with bar chart with solid fill">
          <a:extLst>
            <a:ext uri="{FF2B5EF4-FFF2-40B4-BE49-F238E27FC236}">
              <a16:creationId xmlns:a16="http://schemas.microsoft.com/office/drawing/2014/main" id="{75F5F96E-DC70-4076-B163-9FA5411C8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05231" y="1963243"/>
          <a:ext cx="330200" cy="333375"/>
        </a:xfrm>
        <a:prstGeom prst="rect">
          <a:avLst/>
        </a:prstGeom>
      </xdr:spPr>
    </xdr:pic>
    <xdr:clientData/>
  </xdr:twoCellAnchor>
  <xdr:twoCellAnchor editAs="absolute">
    <xdr:from>
      <xdr:col>1</xdr:col>
      <xdr:colOff>129006</xdr:colOff>
      <xdr:row>18</xdr:row>
      <xdr:rowOff>88368</xdr:rowOff>
    </xdr:from>
    <xdr:to>
      <xdr:col>1</xdr:col>
      <xdr:colOff>381006</xdr:colOff>
      <xdr:row>19</xdr:row>
      <xdr:rowOff>153043</xdr:rowOff>
    </xdr:to>
    <xdr:pic>
      <xdr:nvPicPr>
        <xdr:cNvPr id="32" name="Graphic 31" descr="Register with solid fill">
          <a:extLst>
            <a:ext uri="{FF2B5EF4-FFF2-40B4-BE49-F238E27FC236}">
              <a16:creationId xmlns:a16="http://schemas.microsoft.com/office/drawing/2014/main" id="{A9A259A5-CADE-4FD4-8EFC-76558CFFF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43331" y="3517368"/>
          <a:ext cx="252000" cy="255175"/>
        </a:xfrm>
        <a:prstGeom prst="rect">
          <a:avLst/>
        </a:prstGeom>
      </xdr:spPr>
    </xdr:pic>
    <xdr:clientData/>
  </xdr:twoCellAnchor>
  <xdr:twoCellAnchor editAs="absolute">
    <xdr:from>
      <xdr:col>1</xdr:col>
      <xdr:colOff>129006</xdr:colOff>
      <xdr:row>15</xdr:row>
      <xdr:rowOff>124068</xdr:rowOff>
    </xdr:from>
    <xdr:to>
      <xdr:col>1</xdr:col>
      <xdr:colOff>381006</xdr:colOff>
      <xdr:row>16</xdr:row>
      <xdr:rowOff>185568</xdr:rowOff>
    </xdr:to>
    <xdr:pic>
      <xdr:nvPicPr>
        <xdr:cNvPr id="33" name="Graphic 32" descr="Full Brick Wall with solid fill">
          <a:extLst>
            <a:ext uri="{FF2B5EF4-FFF2-40B4-BE49-F238E27FC236}">
              <a16:creationId xmlns:a16="http://schemas.microsoft.com/office/drawing/2014/main" id="{61C03EAD-DCAF-4BC3-9A0B-6CBDDD706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43331" y="2981568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129006</xdr:colOff>
      <xdr:row>11</xdr:row>
      <xdr:rowOff>166118</xdr:rowOff>
    </xdr:from>
    <xdr:to>
      <xdr:col>1</xdr:col>
      <xdr:colOff>381006</xdr:colOff>
      <xdr:row>13</xdr:row>
      <xdr:rowOff>37118</xdr:rowOff>
    </xdr:to>
    <xdr:pic>
      <xdr:nvPicPr>
        <xdr:cNvPr id="34" name="Graphic 33" descr="User with solid fill">
          <a:extLst>
            <a:ext uri="{FF2B5EF4-FFF2-40B4-BE49-F238E27FC236}">
              <a16:creationId xmlns:a16="http://schemas.microsoft.com/office/drawing/2014/main" id="{FD71A275-BB59-460A-9C1A-F1B30A056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43331" y="2261618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129006</xdr:colOff>
      <xdr:row>14</xdr:row>
      <xdr:rowOff>76776</xdr:rowOff>
    </xdr:from>
    <xdr:to>
      <xdr:col>1</xdr:col>
      <xdr:colOff>381006</xdr:colOff>
      <xdr:row>15</xdr:row>
      <xdr:rowOff>138276</xdr:rowOff>
    </xdr:to>
    <xdr:pic>
      <xdr:nvPicPr>
        <xdr:cNvPr id="35" name="Graphic 34" descr="User outline">
          <a:extLst>
            <a:ext uri="{FF2B5EF4-FFF2-40B4-BE49-F238E27FC236}">
              <a16:creationId xmlns:a16="http://schemas.microsoft.com/office/drawing/2014/main" id="{8AA39E93-52BC-4FE7-AA37-54622F83D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43331" y="2743776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129006</xdr:colOff>
      <xdr:row>13</xdr:row>
      <xdr:rowOff>15276</xdr:rowOff>
    </xdr:from>
    <xdr:to>
      <xdr:col>1</xdr:col>
      <xdr:colOff>381006</xdr:colOff>
      <xdr:row>14</xdr:row>
      <xdr:rowOff>76776</xdr:rowOff>
    </xdr:to>
    <xdr:pic>
      <xdr:nvPicPr>
        <xdr:cNvPr id="36" name="Graphic 35" descr="Inventory outline">
          <a:extLst>
            <a:ext uri="{FF2B5EF4-FFF2-40B4-BE49-F238E27FC236}">
              <a16:creationId xmlns:a16="http://schemas.microsoft.com/office/drawing/2014/main" id="{A68D8E53-D75D-4DD3-A5A2-F72AF54C5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43331" y="2491776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129006</xdr:colOff>
      <xdr:row>19</xdr:row>
      <xdr:rowOff>143968</xdr:rowOff>
    </xdr:from>
    <xdr:to>
      <xdr:col>1</xdr:col>
      <xdr:colOff>381006</xdr:colOff>
      <xdr:row>21</xdr:row>
      <xdr:rowOff>18143</xdr:rowOff>
    </xdr:to>
    <xdr:pic>
      <xdr:nvPicPr>
        <xdr:cNvPr id="37" name="Graphic 36" descr="Clipboard Partially Checked with solid fill">
          <a:extLst>
            <a:ext uri="{FF2B5EF4-FFF2-40B4-BE49-F238E27FC236}">
              <a16:creationId xmlns:a16="http://schemas.microsoft.com/office/drawing/2014/main" id="{55049418-A91A-4FA1-8E20-6544E4A0C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43331" y="3763468"/>
          <a:ext cx="252000" cy="255175"/>
        </a:xfrm>
        <a:prstGeom prst="rect">
          <a:avLst/>
        </a:prstGeom>
      </xdr:spPr>
    </xdr:pic>
    <xdr:clientData/>
  </xdr:twoCellAnchor>
  <xdr:twoCellAnchor editAs="absolute">
    <xdr:from>
      <xdr:col>1</xdr:col>
      <xdr:colOff>521161</xdr:colOff>
      <xdr:row>1</xdr:row>
      <xdr:rowOff>148732</xdr:rowOff>
    </xdr:from>
    <xdr:to>
      <xdr:col>1</xdr:col>
      <xdr:colOff>1159336</xdr:colOff>
      <xdr:row>5</xdr:row>
      <xdr:rowOff>28575</xdr:rowOff>
    </xdr:to>
    <xdr:pic>
      <xdr:nvPicPr>
        <xdr:cNvPr id="38" name="Graphic 37" descr="Search Inventory with solid fill">
          <a:extLst>
            <a:ext uri="{FF2B5EF4-FFF2-40B4-BE49-F238E27FC236}">
              <a16:creationId xmlns:a16="http://schemas.microsoft.com/office/drawing/2014/main" id="{080D02A1-1871-4DC7-9065-4AD0238FF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835486" y="339232"/>
          <a:ext cx="638175" cy="64184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bind Shah" refreshedDate="45914.567953587961" createdVersion="8" refreshedVersion="8" minRefreshableVersion="3" recordCount="7" xr:uid="{BBEE3D44-6F1A-4B50-9190-0D22A708BB47}">
  <cacheSource type="worksheet">
    <worksheetSource name="customersdata"/>
  </cacheSource>
  <cacheFields count="4">
    <cacheField name="Cust_ID" numFmtId="0">
      <sharedItems containsSemiMixedTypes="0" containsString="0" containsNumber="1" containsInteger="1" minValue="100" maxValue="106"/>
    </cacheField>
    <cacheField name="Name" numFmtId="0">
      <sharedItems/>
    </cacheField>
    <cacheField name="Email" numFmtId="0">
      <sharedItems/>
    </cacheField>
    <cacheField name="Addre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bind Shah" refreshedDate="45914.567954050923" createdVersion="8" refreshedVersion="8" minRefreshableVersion="3" recordCount="10" xr:uid="{47B660E0-7C5F-49A7-8E75-A77A160F0478}">
  <cacheSource type="worksheet">
    <worksheetSource name="Table4"/>
  </cacheSource>
  <cacheFields count="4">
    <cacheField name="HSN Code" numFmtId="0">
      <sharedItems/>
    </cacheField>
    <cacheField name="Product Name" numFmtId="0">
      <sharedItems/>
    </cacheField>
    <cacheField name="Cost" numFmtId="164">
      <sharedItems containsSemiMixedTypes="0" containsString="0" containsNumber="1" containsInteger="1" minValue="200" maxValue="52000"/>
    </cacheField>
    <cacheField name="Selling Price" numFmtId="164">
      <sharedItems containsSemiMixedTypes="0" containsString="0" containsNumber="1" minValue="240" maxValue="62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bind Shah" refreshedDate="45914.567954282407" createdVersion="8" refreshedVersion="8" minRefreshableVersion="3" recordCount="14" xr:uid="{A9C3106A-C517-42E7-9D74-3290869A1636}">
  <cacheSource type="worksheet">
    <worksheetSource name="Purchasedata"/>
  </cacheSource>
  <cacheFields count="7">
    <cacheField name="HSN Code" numFmtId="9">
      <sharedItems containsBlank="1"/>
    </cacheField>
    <cacheField name="Product Name" numFmtId="9">
      <sharedItems/>
    </cacheField>
    <cacheField name="Vendor" numFmtId="9">
      <sharedItems/>
    </cacheField>
    <cacheField name="Date" numFmtId="0">
      <sharedItems containsNonDate="0" containsDate="1" containsString="0" containsBlank="1" minDate="2024-01-01T00:00:00" maxDate="2024-01-11T00:00:00"/>
    </cacheField>
    <cacheField name="Units" numFmtId="0">
      <sharedItems containsString="0" containsBlank="1" containsNumber="1" containsInteger="1" minValue="0" maxValue="100"/>
    </cacheField>
    <cacheField name="Cost" numFmtId="0">
      <sharedItems containsMixedTypes="1" containsNumber="1" containsInteger="1" minValue="200" maxValue="52000"/>
    </cacheField>
    <cacheField name="Amount" numFmtId="0">
      <sharedItems containsMixedTypes="1" containsNumber="1" containsInteger="1" minValue="0" maxValue="21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bind Shah" refreshedDate="45914.567954398146" createdVersion="8" refreshedVersion="8" minRefreshableVersion="3" recordCount="16" xr:uid="{78117935-01E1-4947-8915-5154CD9B303E}">
  <cacheSource type="worksheet">
    <worksheetSource name="salesdata"/>
  </cacheSource>
  <cacheFields count="9">
    <cacheField name="Cust_ID" numFmtId="0">
      <sharedItems containsString="0" containsBlank="1" containsNumber="1" containsInteger="1" minValue="100" maxValue="106"/>
    </cacheField>
    <cacheField name="Cust_Name" numFmtId="0">
      <sharedItems count="8">
        <s v="Arbind sales"/>
        <s v="InternSathi Ltd.Pvt."/>
        <s v="Amar Tech"/>
        <s v="Dyana store"/>
        <s v="Arjun Nepal"/>
        <s v="Mahesh Nepal"/>
        <s v="Jain Technology"/>
        <s v=""/>
      </sharedItems>
    </cacheField>
    <cacheField name="HSN Code" numFmtId="0">
      <sharedItems containsBlank="1"/>
    </cacheField>
    <cacheField name="Product Name" numFmtId="0">
      <sharedItems/>
    </cacheField>
    <cacheField name="Date" numFmtId="0">
      <sharedItems containsNonDate="0" containsDate="1" containsString="0" containsBlank="1" minDate="2024-01-01T00:00:00" maxDate="2024-01-08T00:00:00"/>
    </cacheField>
    <cacheField name="Stock(Units)" numFmtId="0">
      <sharedItems containsMixedTypes="1" containsNumber="1" containsInteger="1" minValue="-7" maxValue="90"/>
    </cacheField>
    <cacheField name="Units" numFmtId="0">
      <sharedItems containsString="0" containsBlank="1" containsNumber="1" containsInteger="1" minValue="4" maxValue="20"/>
    </cacheField>
    <cacheField name="Price" numFmtId="0">
      <sharedItems containsMixedTypes="1" containsNumber="1" containsInteger="1" minValue="240" maxValue="62400"/>
    </cacheField>
    <cacheField name="Amount" numFmtId="0">
      <sharedItems containsMixedTypes="1" containsNumber="1" containsInteger="1" minValue="1200" maxValue="374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bind Shah" refreshedDate="45914.567954629631" createdVersion="8" refreshedVersion="8" minRefreshableVersion="3" recordCount="9" xr:uid="{C9471BFF-8725-4426-8A78-340E70CB96CA}">
  <cacheSource type="worksheet">
    <worksheetSource name="Table19"/>
  </cacheSource>
  <cacheFields count="8">
    <cacheField name="HSN Code" numFmtId="0">
      <sharedItems/>
    </cacheField>
    <cacheField name="Product Name" numFmtId="0">
      <sharedItems count="9">
        <s v="Smart Watch"/>
        <s v="Laptop HP xyz i5"/>
        <s v="Wireless Printer"/>
        <s v="Desktop"/>
        <s v="Mouse"/>
        <s v="Rgb Keyboard"/>
        <s v="Camera"/>
        <s v="Headphones"/>
        <s v="Speakers"/>
      </sharedItems>
    </cacheField>
    <cacheField name="Cost" numFmtId="0">
      <sharedItems containsSemiMixedTypes="0" containsString="0" containsNumber="1" containsInteger="1" minValue="200" maxValue="52000"/>
    </cacheField>
    <cacheField name="P Unit" numFmtId="0">
      <sharedItems containsSemiMixedTypes="0" containsString="0" containsNumber="1" containsInteger="1" minValue="0" maxValue="100"/>
    </cacheField>
    <cacheField name="S Unit" numFmtId="0">
      <sharedItems containsSemiMixedTypes="0" containsString="0" containsNumber="1" containsInteger="1" minValue="0" maxValue="20"/>
    </cacheField>
    <cacheField name="Stock" numFmtId="0">
      <sharedItems containsSemiMixedTypes="0" containsString="0" containsNumber="1" containsInteger="1" minValue="-7" maxValue="90"/>
    </cacheField>
    <cacheField name="Stock Amt" numFmtId="0">
      <sharedItems containsSemiMixedTypes="0" containsString="0" containsNumber="1" containsInteger="1" minValue="-172500" maxValue="1890000"/>
    </cacheField>
    <cacheField name="Notification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n v="100"/>
    <s v="Arbind sales"/>
    <s v="shaharbind8642@gmail.com"/>
    <s v="Kathmandu,Nepal"/>
  </r>
  <r>
    <n v="101"/>
    <s v="InternSathi Ltd.Pvt."/>
    <s v="Intern@gmail.com"/>
    <s v="Biratnagar, Nepal"/>
  </r>
  <r>
    <n v="102"/>
    <s v="Amar Tech"/>
    <s v="Amar@gmail.com"/>
    <s v="Pokhara, 232232"/>
  </r>
  <r>
    <n v="103"/>
    <s v="Dyana store"/>
    <s v="Dyana@gmail.com"/>
    <s v="Morang, Nepal"/>
  </r>
  <r>
    <n v="104"/>
    <s v="Arjun Nepal"/>
    <s v="Arjun@gmail.com"/>
    <s v="Bara, 90889"/>
  </r>
  <r>
    <n v="105"/>
    <s v="Mahesh Nepal"/>
    <s v="Mahesh@gmail.com"/>
    <s v="Kathmandu, 90866"/>
  </r>
  <r>
    <n v="106"/>
    <s v="Jain Technology"/>
    <s v="Jai@gmail.com"/>
    <s v="Itahari, Morang, 666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N1001"/>
    <s v="Smart Watch"/>
    <n v="980"/>
    <n v="1176"/>
  </r>
  <r>
    <s v="N1002"/>
    <s v="Laptop HP xyz i5"/>
    <n v="34500"/>
    <n v="41400"/>
  </r>
  <r>
    <s v="N1003"/>
    <s v="Wireless Printer"/>
    <n v="4600"/>
    <n v="5520"/>
  </r>
  <r>
    <s v="N1004"/>
    <s v="Desktop"/>
    <n v="21000"/>
    <n v="25200"/>
  </r>
  <r>
    <s v="N1005"/>
    <s v="Mouse"/>
    <n v="200"/>
    <n v="240"/>
  </r>
  <r>
    <s v="N1006"/>
    <s v="Rgb Keyboard"/>
    <n v="340"/>
    <n v="408"/>
  </r>
  <r>
    <s v="N1007"/>
    <s v="Camera"/>
    <n v="52000"/>
    <n v="62400"/>
  </r>
  <r>
    <s v="N1008"/>
    <s v="Headphones"/>
    <n v="799"/>
    <n v="958.8"/>
  </r>
  <r>
    <s v="N1009"/>
    <s v="Speakers"/>
    <n v="670"/>
    <n v="804"/>
  </r>
  <r>
    <s v="N1010"/>
    <s v="Tablets"/>
    <n v="23500"/>
    <n v="282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s v="N1001"/>
    <s v="Smart Watch"/>
    <s v="Tech99"/>
    <d v="2024-01-01T00:00:00"/>
    <n v="20"/>
    <n v="980"/>
    <n v="19600"/>
  </r>
  <r>
    <s v="N1002"/>
    <s v="Laptop HP xyz i5"/>
    <s v="Tech99"/>
    <d v="2024-01-02T00:00:00"/>
    <n v="0"/>
    <n v="34500"/>
    <n v="0"/>
  </r>
  <r>
    <s v="N1003"/>
    <s v="Wireless Printer"/>
    <s v="Tech99"/>
    <d v="2024-01-03T00:00:00"/>
    <n v="0"/>
    <n v="4600"/>
    <n v="0"/>
  </r>
  <r>
    <s v="N1004"/>
    <s v="Desktop"/>
    <s v="GG Traders"/>
    <d v="2024-01-04T00:00:00"/>
    <n v="100"/>
    <n v="21000"/>
    <n v="2100000"/>
  </r>
  <r>
    <s v="N1005"/>
    <s v="Mouse"/>
    <s v="GG Traders"/>
    <d v="2024-01-05T00:00:00"/>
    <n v="20"/>
    <n v="200"/>
    <n v="4000"/>
  </r>
  <r>
    <s v="N1006"/>
    <s v="Rgb Keyboard"/>
    <s v="GG Traders"/>
    <d v="2024-01-06T00:00:00"/>
    <n v="40"/>
    <n v="340"/>
    <n v="13600"/>
  </r>
  <r>
    <s v="N1007"/>
    <s v="Camera"/>
    <s v="GG Traders"/>
    <d v="2024-01-07T00:00:00"/>
    <n v="30"/>
    <n v="52000"/>
    <n v="1560000"/>
  </r>
  <r>
    <s v="N1008"/>
    <s v="Headphones"/>
    <s v="Compac"/>
    <d v="2024-01-08T00:00:00"/>
    <n v="2"/>
    <n v="799"/>
    <n v="1598"/>
  </r>
  <r>
    <s v="N1009"/>
    <s v="Speakers"/>
    <s v="Compac"/>
    <d v="2024-01-09T00:00:00"/>
    <n v="55"/>
    <n v="670"/>
    <n v="36850"/>
  </r>
  <r>
    <s v="N1010"/>
    <s v="Tablets"/>
    <s v="Compac"/>
    <d v="2024-01-10T00:00:00"/>
    <n v="40"/>
    <n v="23500"/>
    <n v="940000"/>
  </r>
  <r>
    <m/>
    <s v=""/>
    <s v=""/>
    <m/>
    <m/>
    <s v=""/>
    <s v=""/>
  </r>
  <r>
    <m/>
    <s v=""/>
    <s v=""/>
    <m/>
    <m/>
    <s v=""/>
    <s v=""/>
  </r>
  <r>
    <m/>
    <s v=""/>
    <s v=""/>
    <m/>
    <m/>
    <s v=""/>
    <s v=""/>
  </r>
  <r>
    <m/>
    <s v=""/>
    <s v=""/>
    <m/>
    <m/>
    <s v=""/>
    <s v="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n v="100"/>
    <x v="0"/>
    <s v="N1001"/>
    <s v="Smart Watch"/>
    <d v="2024-01-01T00:00:00"/>
    <n v="0"/>
    <n v="20"/>
    <n v="1176"/>
    <n v="23520"/>
  </r>
  <r>
    <n v="101"/>
    <x v="1"/>
    <s v="N1002"/>
    <s v="Laptop HP xyz i5"/>
    <d v="2024-01-02T00:00:00"/>
    <n v="-5"/>
    <n v="5"/>
    <n v="41400"/>
    <n v="207000"/>
  </r>
  <r>
    <n v="102"/>
    <x v="2"/>
    <s v="N1003"/>
    <s v="Wireless Printer"/>
    <d v="2024-01-03T00:00:00"/>
    <n v="-7"/>
    <n v="7"/>
    <n v="5520"/>
    <n v="38640"/>
  </r>
  <r>
    <n v="103"/>
    <x v="3"/>
    <s v="N1004"/>
    <s v="Desktop"/>
    <d v="2024-01-04T00:00:00"/>
    <n v="90"/>
    <n v="10"/>
    <n v="25200"/>
    <n v="252000"/>
  </r>
  <r>
    <n v="104"/>
    <x v="4"/>
    <s v="N1005"/>
    <s v="Mouse"/>
    <d v="2024-01-05T00:00:00"/>
    <n v="15"/>
    <n v="5"/>
    <n v="240"/>
    <n v="1200"/>
  </r>
  <r>
    <n v="105"/>
    <x v="5"/>
    <s v="N1006"/>
    <s v="Rgb Keyboard"/>
    <d v="2024-01-06T00:00:00"/>
    <n v="36"/>
    <n v="4"/>
    <n v="408"/>
    <n v="1632"/>
  </r>
  <r>
    <n v="106"/>
    <x v="6"/>
    <s v="N1007"/>
    <s v="Camera"/>
    <d v="2024-01-07T00:00:00"/>
    <n v="24"/>
    <n v="6"/>
    <n v="62400"/>
    <n v="374400"/>
  </r>
  <r>
    <m/>
    <x v="7"/>
    <m/>
    <s v=""/>
    <m/>
    <s v=""/>
    <m/>
    <s v=""/>
    <s v=""/>
  </r>
  <r>
    <m/>
    <x v="7"/>
    <m/>
    <s v=""/>
    <m/>
    <s v=""/>
    <m/>
    <s v=""/>
    <s v=""/>
  </r>
  <r>
    <m/>
    <x v="7"/>
    <m/>
    <s v=""/>
    <m/>
    <s v=""/>
    <m/>
    <s v=""/>
    <s v=""/>
  </r>
  <r>
    <m/>
    <x v="7"/>
    <m/>
    <s v=""/>
    <m/>
    <s v=""/>
    <m/>
    <s v=""/>
    <s v=""/>
  </r>
  <r>
    <m/>
    <x v="7"/>
    <m/>
    <s v=""/>
    <m/>
    <s v=""/>
    <m/>
    <s v=""/>
    <s v=""/>
  </r>
  <r>
    <m/>
    <x v="7"/>
    <m/>
    <s v=""/>
    <m/>
    <s v=""/>
    <m/>
    <s v=""/>
    <s v=""/>
  </r>
  <r>
    <m/>
    <x v="7"/>
    <m/>
    <s v=""/>
    <m/>
    <s v=""/>
    <m/>
    <s v=""/>
    <s v=""/>
  </r>
  <r>
    <m/>
    <x v="7"/>
    <m/>
    <s v=""/>
    <m/>
    <s v=""/>
    <m/>
    <s v=""/>
    <s v=""/>
  </r>
  <r>
    <m/>
    <x v="7"/>
    <m/>
    <s v=""/>
    <m/>
    <s v=""/>
    <m/>
    <s v=""/>
    <s v="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s v="N1001"/>
    <x v="0"/>
    <n v="980"/>
    <n v="20"/>
    <n v="20"/>
    <n v="0"/>
    <n v="0"/>
    <s v="📞 Smart Watch Needs to re-order !!  PH 9812xxxxxx"/>
  </r>
  <r>
    <s v="N1002"/>
    <x v="1"/>
    <n v="34500"/>
    <n v="0"/>
    <n v="5"/>
    <n v="-5"/>
    <n v="-172500"/>
    <s v="📞 Laptop HP xyz i5 Needs to re-order !!  PH 9812xxxxxx"/>
  </r>
  <r>
    <s v="N1003"/>
    <x v="2"/>
    <n v="4600"/>
    <n v="0"/>
    <n v="7"/>
    <n v="-7"/>
    <n v="-32200"/>
    <s v="📞 Wireless Printer Needs to re-order !!  PH 9812xxxxxx"/>
  </r>
  <r>
    <s v="N1004"/>
    <x v="3"/>
    <n v="21000"/>
    <n v="100"/>
    <n v="10"/>
    <n v="90"/>
    <n v="1890000"/>
    <s v=""/>
  </r>
  <r>
    <s v="N1005"/>
    <x v="4"/>
    <n v="200"/>
    <n v="20"/>
    <n v="5"/>
    <n v="15"/>
    <n v="3000"/>
    <s v=""/>
  </r>
  <r>
    <s v="N1006"/>
    <x v="5"/>
    <n v="340"/>
    <n v="40"/>
    <n v="4"/>
    <n v="36"/>
    <n v="12240"/>
    <s v=""/>
  </r>
  <r>
    <s v="N1007"/>
    <x v="6"/>
    <n v="52000"/>
    <n v="30"/>
    <n v="6"/>
    <n v="24"/>
    <n v="1248000"/>
    <s v=""/>
  </r>
  <r>
    <s v="N1008"/>
    <x v="7"/>
    <n v="799"/>
    <n v="2"/>
    <n v="0"/>
    <n v="2"/>
    <n v="1598"/>
    <s v="📞 Headphones Needs to re-order !!  PH 9814xxxxxx"/>
  </r>
  <r>
    <s v="N1009"/>
    <x v="8"/>
    <n v="670"/>
    <n v="55"/>
    <n v="0"/>
    <n v="55"/>
    <n v="36850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E6B7EF-7375-453C-A6AD-03D0AC734C9D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9:A10" firstHeaderRow="1" firstDataRow="1" firstDataCol="0"/>
  <pivotFields count="7"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Amount" fld="6" baseField="0" baseItem="0" numFmtId="166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47BF7D-CCE2-4C22-89AE-E8F59A85E928}" name="PivotTable8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I9:J18" firstHeaderRow="1" firstDataRow="1" firstDataCol="1"/>
  <pivotFields count="8">
    <pivotField showAll="0"/>
    <pivotField axis="axisRow" showAll="0">
      <items count="10">
        <item x="6"/>
        <item x="3"/>
        <item h="1" x="7"/>
        <item x="1"/>
        <item x="4"/>
        <item x="5"/>
        <item x="0"/>
        <item x="8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9">
    <i>
      <x/>
    </i>
    <i>
      <x v="1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Stock" fld="5" baseField="0" baseItem="0"/>
  </dataFields>
  <chartFormats count="3">
    <chartFormat chart="9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EEB431-D9CA-4F27-AB66-0236F13E2506}" name="PivotTable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E18:F24" firstHeaderRow="1" firstDataRow="1" firstDataCol="1"/>
  <pivotFields count="9">
    <pivotField showAll="0"/>
    <pivotField axis="axisRow" showAll="0" measureFilter="1" sortType="descending">
      <items count="9">
        <item x="7"/>
        <item x="2"/>
        <item x="0"/>
        <item x="4"/>
        <item x="3"/>
        <item x="1"/>
        <item x="6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6">
    <i>
      <x v="6"/>
    </i>
    <i>
      <x v="4"/>
    </i>
    <i>
      <x v="5"/>
    </i>
    <i>
      <x v="1"/>
    </i>
    <i>
      <x v="2"/>
    </i>
    <i t="grand">
      <x/>
    </i>
  </rowItems>
  <colItems count="1">
    <i/>
  </colItems>
  <dataFields count="1">
    <dataField name="Sum of Amount" fld="8" baseField="1" baseItem="0"/>
  </dataField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DC263A-5B99-4196-A392-1DA94468A886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A7" firstHeaderRow="1" firstDataRow="1" firstDataCol="0"/>
  <pivotFields count="4">
    <pivotField showAll="0"/>
    <pivotField dataField="1" showAll="0"/>
    <pivotField numFmtId="164" showAll="0"/>
    <pivotField numFmtId="164" showAll="0"/>
  </pivotFields>
  <rowItems count="1">
    <i/>
  </rowItems>
  <colItems count="1">
    <i/>
  </colItems>
  <dataFields count="1">
    <dataField name="Count of Produc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B5031B-CB0D-4646-B9B0-D4B48FD1A1A1}" name="PivotTable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E9:F16" firstHeaderRow="1" firstDataRow="1" firstDataCol="1"/>
  <pivotFields count="8">
    <pivotField showAll="0"/>
    <pivotField axis="axisRow" showAll="0" measureFilter="1" sortType="descending">
      <items count="10">
        <item x="6"/>
        <item x="3"/>
        <item x="7"/>
        <item x="1"/>
        <item x="4"/>
        <item x="5"/>
        <item x="0"/>
        <item x="8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 v="6"/>
    </i>
    <i>
      <x v="1"/>
    </i>
    <i>
      <x v="8"/>
    </i>
    <i>
      <x/>
    </i>
    <i>
      <x v="4"/>
    </i>
    <i>
      <x v="3"/>
    </i>
    <i t="grand">
      <x/>
    </i>
  </rowItems>
  <colItems count="1">
    <i/>
  </colItems>
  <dataFields count="1">
    <dataField name="Sum of S Unit" fld="4" baseField="0" baseItem="0"/>
  </dataField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EBE388-ADBE-4E17-9093-0A74AE2247E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A3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054C90-6621-4305-A062-350BF54F3998}" name="PivotTable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5:A16" firstHeaderRow="1" firstDataRow="1" firstDataCol="0"/>
  <pivotFields count="8">
    <pivotField showAll="0"/>
    <pivotField showAll="0"/>
    <pivotField showAll="0"/>
    <pivotField showAll="0"/>
    <pivotField showAll="0"/>
    <pivotField showAll="0"/>
    <pivotField dataField="1" showAll="0"/>
    <pivotField showAll="0"/>
  </pivotFields>
  <rowItems count="1">
    <i/>
  </rowItems>
  <colItems count="1">
    <i/>
  </colItems>
  <dataFields count="1">
    <dataField name="Sum of Stock Amt" fld="6" baseField="0" baseItem="0" numFmtId="166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F27E0B-A454-4DDF-9B86-B7260C302B38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2:A13" firstHeaderRow="1" firstDataRow="1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Amount" fld="8" baseField="0" baseItem="0" numFmtId="166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1AE24F-DD49-411E-BBEF-279B14F1EFF3}" name="customersdata" displayName="customersdata" ref="D6:G13" totalsRowShown="0" headerRowDxfId="54" dataDxfId="53">
  <autoFilter ref="D6:G13" xr:uid="{EF1AE24F-DD49-411E-BBEF-279B14F1EFF3}"/>
  <tableColumns count="4">
    <tableColumn id="1" xr3:uid="{401F6CF8-E82A-41F4-AD45-2631127D294A}" name="Cust_ID" dataDxfId="52"/>
    <tableColumn id="2" xr3:uid="{916700CD-9334-4C4F-A210-B07A200589B2}" name="Name" dataDxfId="51"/>
    <tableColumn id="3" xr3:uid="{CB4EDE0B-5BA5-45B4-80AB-9D756E9C2801}" name="Email" dataDxfId="50"/>
    <tableColumn id="4" xr3:uid="{9C8AE7BE-1859-43E3-BFE0-DFAAA7AF188B}" name="Address" dataDxfId="4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C970E07-B53A-45B2-9A1C-0380E5BA8B50}" name="Table4" displayName="Table4" ref="D6:G16" totalsRowShown="0" headerRowDxfId="48">
  <autoFilter ref="D6:G16" xr:uid="{2C970E07-B53A-45B2-9A1C-0380E5BA8B50}"/>
  <tableColumns count="4">
    <tableColumn id="1" xr3:uid="{9098EBED-FB10-4F3D-B444-C0AA52312713}" name="HSN Code" dataDxfId="47"/>
    <tableColumn id="2" xr3:uid="{C9E664AF-F19A-48D9-95B4-FDEDD69D5E6D}" name="Product Name" dataDxfId="46"/>
    <tableColumn id="3" xr3:uid="{024A9367-FEC8-4E1C-92D6-9047862BBF07}" name="Cost" dataDxfId="45"/>
    <tableColumn id="4" xr3:uid="{DFC41286-4805-4620-B5D2-6835684CDF9B}" name="Selling Price" dataDxfId="4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49BF741-D64D-4D18-919B-867FCBCE9694}" name="vendorsdata" displayName="vendorsdata" ref="D6:H16" totalsRowShown="0" headerRowDxfId="43" dataDxfId="42">
  <autoFilter ref="D6:H16" xr:uid="{F49BF741-D64D-4D18-919B-867FCBCE9694}"/>
  <tableColumns count="5">
    <tableColumn id="1" xr3:uid="{CDDDC5FA-92EB-45B7-81E9-12EEDD005E59}" name="HSN Code" dataDxfId="41"/>
    <tableColumn id="2" xr3:uid="{0A2DE689-74DF-4A06-AFBD-BD76034A8DE0}" name="Product Name" dataDxfId="40"/>
    <tableColumn id="3" xr3:uid="{DBF8EEE4-F495-444A-8A08-241E9E9A9E42}" name="Vendor Name" dataDxfId="39"/>
    <tableColumn id="4" xr3:uid="{D4A5EE07-2F4D-46FD-AA2F-FD651FA79EB8}" name="Phone" dataDxfId="38"/>
    <tableColumn id="5" xr3:uid="{86B84E48-5C53-4277-BF34-54F4BA463246}" name="Address" dataDxfId="3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85AD280-6E47-472E-86A3-AFF2D82666D4}" name="Purchasedata" displayName="Purchasedata" ref="D6:J20" totalsRowShown="0" headerRowDxfId="36" dataDxfId="34" headerRowBorderDxfId="35" tableBorderDxfId="33" dataCellStyle="Percent">
  <autoFilter ref="D6:J20" xr:uid="{685AD280-6E47-472E-86A3-AFF2D82666D4}"/>
  <tableColumns count="7">
    <tableColumn id="1" xr3:uid="{3BB97235-4015-497F-B748-E7B7050AA026}" name="HSN Code" dataDxfId="32" dataCellStyle="Percent"/>
    <tableColumn id="2" xr3:uid="{D60FC153-4EA9-40B0-870D-A3A5B14B14D2}" name="Product Name" dataDxfId="31" dataCellStyle="Percent">
      <calculatedColumnFormula>IFERROR(VLOOKUP(Purchasedata[[#This Row],[HSN Code]],Table4[#All],2,0),"")</calculatedColumnFormula>
    </tableColumn>
    <tableColumn id="3" xr3:uid="{B65B6849-7B96-4678-AD25-C881AA74B7A1}" name="Vendor" dataDxfId="30" dataCellStyle="Percent">
      <calculatedColumnFormula>IFERROR(VLOOKUP(Purchasedata[[#This Row],[HSN Code]],vendorsdata[#All],3,0),"")</calculatedColumnFormula>
    </tableColumn>
    <tableColumn id="4" xr3:uid="{78D9B41E-D0A7-4EAA-80AF-F8CFA3E33DB5}" name="Date" dataDxfId="29" dataCellStyle="Percent"/>
    <tableColumn id="5" xr3:uid="{DC1FCDD2-902F-4774-BBFA-9E14663A0665}" name="Units" dataDxfId="28" dataCellStyle="Percent"/>
    <tableColumn id="6" xr3:uid="{874E0EC9-65F2-4906-B431-166A747ACE48}" name="Cost" dataDxfId="27" dataCellStyle="Percent">
      <calculatedColumnFormula>IFERROR(VLOOKUP(Purchasedata[[#This Row],[HSN Code]],Table4[#All],3,0),"")</calculatedColumnFormula>
    </tableColumn>
    <tableColumn id="7" xr3:uid="{19511D30-889F-47A8-9DC7-E957C00CCB6A}" name="Amount" dataDxfId="26" dataCellStyle="Percent">
      <calculatedColumnFormula>IFERROR(Purchasedata[[#This Row],[Units]]*Purchasedata[[#This Row],[Cost]],"")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CB4265A-441F-4B34-855B-3DBE69A13645}" name="salesdata" displayName="salesdata" ref="D6:L22" totalsRowShown="0" headerRowDxfId="25" dataDxfId="23" headerRowBorderDxfId="24" tableBorderDxfId="22">
  <tableColumns count="9">
    <tableColumn id="1" xr3:uid="{F4C0A071-AFBB-4870-BD38-4C72233C8F05}" name="Cust_ID" dataDxfId="21"/>
    <tableColumn id="2" xr3:uid="{C20CB75E-D58B-4106-AAD0-9B044AC8780D}" name="Cust_Name" dataDxfId="20">
      <calculatedColumnFormula>IFERROR(VLOOKUP(salesdata[[#This Row],[Cust_ID]],customersdata[#All],2,0),"")</calculatedColumnFormula>
    </tableColumn>
    <tableColumn id="3" xr3:uid="{F17786D1-F2AD-4C2D-A5F1-782CAA4C1D96}" name="HSN Code" dataDxfId="19"/>
    <tableColumn id="4" xr3:uid="{4F9774BF-91AF-4438-93CE-83061792506A}" name="Product Name" dataDxfId="18">
      <calculatedColumnFormula>IFERROR(VLOOKUP(salesdata[[#This Row],[HSN Code]],Table4[#All],2,0),"")</calculatedColumnFormula>
    </tableColumn>
    <tableColumn id="5" xr3:uid="{EA70650C-2839-4A74-BCAC-32D85C31B590}" name="Date" dataDxfId="17"/>
    <tableColumn id="6" xr3:uid="{3B0BE517-15FF-45AC-9547-ADCCEB25199C}" name="Stock(Units)" dataDxfId="16">
      <calculatedColumnFormula>IFERROR(VLOOKUP(salesdata[[#This Row],[HSN Code]],Table19[#All],6,0),"")</calculatedColumnFormula>
    </tableColumn>
    <tableColumn id="7" xr3:uid="{3BB69389-4F06-4CAE-BCBF-2D59E97AE47F}" name="Units" dataDxfId="15"/>
    <tableColumn id="8" xr3:uid="{A775CDE9-67A6-490B-A2CE-6B0DF69D7C39}" name="Price" dataDxfId="14">
      <calculatedColumnFormula>IFERROR(VLOOKUP(salesdata[[#This Row],[HSN Code]],Table4[#All],4,0),"")</calculatedColumnFormula>
    </tableColumn>
    <tableColumn id="9" xr3:uid="{2B2C9E30-DD01-424D-B7F6-90788545EB85}" name="Amount" dataDxfId="13">
      <calculatedColumnFormula>IFERROR(salesdata[[#This Row],[Price]]*salesdata[[#This Row],[Units]],"")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08B21EB-C155-491D-AE07-5A4AB173DB0F}" name="Table19" displayName="Table19" ref="D7:K16" totalsRowShown="0" headerRowDxfId="12" dataDxfId="11">
  <autoFilter ref="D7:K16" xr:uid="{108B21EB-C155-491D-AE07-5A4AB173DB0F}"/>
  <tableColumns count="8">
    <tableColumn id="1" xr3:uid="{622F6A34-015F-4689-B281-D7618F7784F6}" name="HSN Code" dataDxfId="10">
      <calculatedColumnFormula>Products!D7</calculatedColumnFormula>
    </tableColumn>
    <tableColumn id="2" xr3:uid="{3C8B3DF8-C0B7-43C2-8A34-6EEF6352C574}" name="Product Name" dataDxfId="9">
      <calculatedColumnFormula>Products!E7</calculatedColumnFormula>
    </tableColumn>
    <tableColumn id="3" xr3:uid="{6778AF6C-69C2-4E94-84D8-08F0069AF67E}" name="Cost" dataDxfId="8">
      <calculatedColumnFormula>Products!F7</calculatedColumnFormula>
    </tableColumn>
    <tableColumn id="4" xr3:uid="{069AC1E6-08C1-4DC3-9A61-4F6A5096CAE8}" name="P Unit" dataDxfId="7">
      <calculatedColumnFormula>IFERROR(SUMIF(Purchasedata[Product Name],Table19[[#This Row],[Product Name]],Purchasedata[Units]),"")</calculatedColumnFormula>
    </tableColumn>
    <tableColumn id="5" xr3:uid="{C7D6F445-D1CD-4C6C-9CB5-ABCA4B3283AA}" name="S Unit" dataDxfId="6">
      <calculatedColumnFormula>IFERROR(SUMIF(salesdata[Product Name],Table19[[#This Row],[Product Name]],salesdata[Units]),"")</calculatedColumnFormula>
    </tableColumn>
    <tableColumn id="6" xr3:uid="{BC06198D-A8D6-4785-BC86-4952CA12AEAF}" name="Stock" dataDxfId="5">
      <calculatedColumnFormula>Table19[[#This Row],[P Unit]]-Table19[[#This Row],[S Unit]]</calculatedColumnFormula>
    </tableColumn>
    <tableColumn id="7" xr3:uid="{498F44A1-1962-439B-9105-3650C647F902}" name="Stock Amt" dataDxfId="4">
      <calculatedColumnFormula>IFERROR(Table19[[#This Row],[Cost]]*Table19[[#This Row],[Stock]],"")</calculatedColumnFormula>
    </tableColumn>
    <tableColumn id="8" xr3:uid="{002AF668-C823-43E3-ABE6-6D6793E8A590}" name="Notifications" dataDxfId="3">
      <calculatedColumnFormula>IF(Table19[[#This Row],[Stock]]&lt;5,"📞 "&amp;Table19[[#This Row],[Product Name]]&amp;" Needs to re-order !!  PH " &amp;VLOOKUP(Table19[[#This Row],[HSN Code]],vendorsdata[#All],4,0),"")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mailto:Dyana@gmail.com" TargetMode="External"/><Relationship Id="rId7" Type="http://schemas.openxmlformats.org/officeDocument/2006/relationships/hyperlink" Target="mailto:Intern@gmail.com" TargetMode="External"/><Relationship Id="rId2" Type="http://schemas.openxmlformats.org/officeDocument/2006/relationships/hyperlink" Target="mailto:Arjun@gmail.com" TargetMode="External"/><Relationship Id="rId1" Type="http://schemas.openxmlformats.org/officeDocument/2006/relationships/hyperlink" Target="mailto:shaharbind8642@gmail.com" TargetMode="External"/><Relationship Id="rId6" Type="http://schemas.openxmlformats.org/officeDocument/2006/relationships/hyperlink" Target="mailto:Amar@gmail.com" TargetMode="External"/><Relationship Id="rId5" Type="http://schemas.openxmlformats.org/officeDocument/2006/relationships/hyperlink" Target="mailto:Jai@gmail.com" TargetMode="External"/><Relationship Id="rId4" Type="http://schemas.openxmlformats.org/officeDocument/2006/relationships/hyperlink" Target="mailto:Mahesh@gmail.com" TargetMode="External"/><Relationship Id="rId9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7CD83-E066-4B9E-AFEC-17E2B2471424}">
  <dimension ref="B1:R110"/>
  <sheetViews>
    <sheetView showGridLines="0" showRowColHeaders="0" tabSelected="1" zoomScaleNormal="100" workbookViewId="0">
      <selection activeCell="N44" sqref="N44"/>
    </sheetView>
  </sheetViews>
  <sheetFormatPr defaultRowHeight="15" x14ac:dyDescent="0.25"/>
  <cols>
    <col min="1" max="1" width="4.7109375" style="1" customWidth="1"/>
    <col min="2" max="2" width="27" style="2" customWidth="1"/>
    <col min="3" max="3" width="4.140625" style="1" customWidth="1"/>
    <col min="4" max="6" width="9.140625" style="1"/>
    <col min="7" max="7" width="9.140625" style="1" customWidth="1"/>
    <col min="8" max="12" width="9.140625" style="1"/>
    <col min="13" max="13" width="14" style="1" bestFit="1" customWidth="1"/>
    <col min="14" max="17" width="9.140625" style="1"/>
    <col min="18" max="18" width="11.7109375" style="1" customWidth="1"/>
    <col min="19" max="16384" width="9.140625" style="1"/>
  </cols>
  <sheetData>
    <row r="1" spans="2:18" x14ac:dyDescent="0.25">
      <c r="B1" s="1"/>
    </row>
    <row r="2" spans="2:18" x14ac:dyDescent="0.25">
      <c r="B2" s="28"/>
    </row>
    <row r="3" spans="2:18" x14ac:dyDescent="0.25">
      <c r="B3" s="28"/>
    </row>
    <row r="4" spans="2:18" x14ac:dyDescent="0.25">
      <c r="B4" s="28"/>
    </row>
    <row r="5" spans="2:18" x14ac:dyDescent="0.25">
      <c r="B5" s="28"/>
    </row>
    <row r="6" spans="2:18" x14ac:dyDescent="0.25">
      <c r="B6" s="28"/>
    </row>
    <row r="7" spans="2:18" x14ac:dyDescent="0.25">
      <c r="B7" s="28"/>
    </row>
    <row r="8" spans="2:18" x14ac:dyDescent="0.25">
      <c r="B8" s="28"/>
    </row>
    <row r="9" spans="2:18" x14ac:dyDescent="0.25">
      <c r="B9" s="28"/>
      <c r="M9" s="29" t="s">
        <v>83</v>
      </c>
      <c r="N9" s="30"/>
      <c r="O9" s="30"/>
      <c r="P9" s="30"/>
      <c r="Q9" s="30"/>
      <c r="R9" s="31"/>
    </row>
    <row r="10" spans="2:18" ht="18.75" x14ac:dyDescent="0.3">
      <c r="B10" s="28"/>
      <c r="M10" s="32" t="str" cm="1">
        <f t="array" ref="M10:M13">_xlfn._xlws.FILTER(Table19[Notifications],Table19[Notifications]&lt;&gt;"")</f>
        <v>📞 Smart Watch Needs to re-order !!  PH 9812xxxxxx</v>
      </c>
      <c r="N10" s="33"/>
      <c r="O10" s="33"/>
      <c r="P10" s="33"/>
      <c r="Q10" s="33"/>
      <c r="R10" s="34"/>
    </row>
    <row r="11" spans="2:18" ht="18.75" x14ac:dyDescent="0.3">
      <c r="B11" s="28"/>
      <c r="M11" s="32" t="str">
        <v>📞 Laptop HP xyz i5 Needs to re-order !!  PH 9812xxxxxx</v>
      </c>
      <c r="N11" s="33"/>
      <c r="O11" s="33"/>
      <c r="P11" s="33"/>
      <c r="Q11" s="33"/>
      <c r="R11" s="34"/>
    </row>
    <row r="12" spans="2:18" ht="18.75" x14ac:dyDescent="0.3">
      <c r="B12" s="28"/>
      <c r="M12" s="32" t="str">
        <v>📞 Wireless Printer Needs to re-order !!  PH 9812xxxxxx</v>
      </c>
      <c r="N12" s="33"/>
      <c r="O12" s="33"/>
      <c r="P12" s="33"/>
      <c r="Q12" s="33"/>
      <c r="R12" s="34"/>
    </row>
    <row r="13" spans="2:18" ht="18.75" x14ac:dyDescent="0.3">
      <c r="B13" s="28"/>
      <c r="M13" s="32" t="str">
        <v>📞 Headphones Needs to re-order !!  PH 9814xxxxxx</v>
      </c>
      <c r="N13" s="33"/>
      <c r="O13" s="33"/>
      <c r="P13" s="33"/>
      <c r="Q13" s="33"/>
      <c r="R13" s="34"/>
    </row>
    <row r="14" spans="2:18" ht="18.75" x14ac:dyDescent="0.3">
      <c r="B14" s="28"/>
      <c r="M14" s="32"/>
      <c r="N14" s="33"/>
      <c r="O14" s="33"/>
      <c r="P14" s="33"/>
      <c r="Q14" s="33"/>
      <c r="R14" s="34"/>
    </row>
    <row r="15" spans="2:18" ht="18.75" x14ac:dyDescent="0.3">
      <c r="B15" s="28"/>
      <c r="M15" s="32"/>
      <c r="N15" s="33"/>
      <c r="O15" s="33"/>
      <c r="P15" s="33"/>
      <c r="Q15" s="33"/>
      <c r="R15" s="34"/>
    </row>
    <row r="16" spans="2:18" ht="18.75" x14ac:dyDescent="0.3">
      <c r="B16" s="28"/>
      <c r="M16" s="32"/>
      <c r="N16" s="33"/>
      <c r="O16" s="33"/>
      <c r="P16" s="33"/>
      <c r="Q16" s="33"/>
      <c r="R16" s="34"/>
    </row>
    <row r="17" spans="2:18" ht="18.75" x14ac:dyDescent="0.3">
      <c r="B17" s="28"/>
      <c r="M17" s="32"/>
      <c r="N17" s="33"/>
      <c r="O17" s="33"/>
      <c r="P17" s="33"/>
      <c r="Q17" s="33"/>
      <c r="R17" s="34"/>
    </row>
    <row r="18" spans="2:18" ht="18.75" x14ac:dyDescent="0.3">
      <c r="B18" s="28"/>
      <c r="M18" s="32"/>
      <c r="N18" s="33"/>
      <c r="O18" s="33"/>
      <c r="P18" s="33"/>
      <c r="Q18" s="33"/>
      <c r="R18" s="34"/>
    </row>
    <row r="19" spans="2:18" ht="18.75" x14ac:dyDescent="0.3">
      <c r="B19" s="28"/>
      <c r="M19" s="32"/>
      <c r="N19" s="33"/>
      <c r="O19" s="33"/>
      <c r="P19" s="33"/>
      <c r="Q19" s="33"/>
      <c r="R19" s="34"/>
    </row>
    <row r="20" spans="2:18" ht="18.75" x14ac:dyDescent="0.3">
      <c r="B20" s="28"/>
      <c r="M20" s="32"/>
      <c r="N20" s="33"/>
      <c r="O20" s="33"/>
      <c r="P20" s="33"/>
      <c r="Q20" s="33"/>
      <c r="R20" s="34"/>
    </row>
    <row r="21" spans="2:18" ht="18.75" x14ac:dyDescent="0.3">
      <c r="B21" s="28"/>
      <c r="M21" s="32"/>
      <c r="N21" s="33"/>
      <c r="O21" s="33"/>
      <c r="P21" s="33"/>
      <c r="Q21" s="33"/>
      <c r="R21" s="34"/>
    </row>
    <row r="22" spans="2:18" ht="18.75" x14ac:dyDescent="0.3">
      <c r="B22" s="28"/>
      <c r="M22" s="32"/>
      <c r="N22" s="33"/>
      <c r="O22" s="33"/>
      <c r="P22" s="33"/>
      <c r="Q22" s="33"/>
      <c r="R22" s="34"/>
    </row>
    <row r="23" spans="2:18" ht="18.75" x14ac:dyDescent="0.3">
      <c r="B23" s="28"/>
      <c r="M23" s="35"/>
      <c r="N23" s="36"/>
      <c r="O23" s="36"/>
      <c r="P23" s="36"/>
      <c r="Q23" s="36"/>
      <c r="R23" s="37"/>
    </row>
    <row r="24" spans="2:18" ht="18.75" x14ac:dyDescent="0.3">
      <c r="B24" s="1"/>
      <c r="M24" s="25"/>
    </row>
    <row r="25" spans="2:18" x14ac:dyDescent="0.25">
      <c r="B25" s="1"/>
    </row>
    <row r="26" spans="2:18" x14ac:dyDescent="0.25">
      <c r="B26" s="1"/>
    </row>
    <row r="27" spans="2:18" x14ac:dyDescent="0.25">
      <c r="B27" s="1"/>
    </row>
    <row r="28" spans="2:18" x14ac:dyDescent="0.25">
      <c r="B28" s="1"/>
    </row>
    <row r="29" spans="2:18" x14ac:dyDescent="0.25">
      <c r="B29" s="1"/>
    </row>
    <row r="30" spans="2:18" x14ac:dyDescent="0.25">
      <c r="B30" s="1"/>
    </row>
    <row r="31" spans="2:18" x14ac:dyDescent="0.25">
      <c r="B31" s="1"/>
    </row>
    <row r="32" spans="2:18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03F63-4058-47EA-B67D-FFD2CC98C84A}">
  <dimension ref="B1:G13"/>
  <sheetViews>
    <sheetView workbookViewId="0"/>
  </sheetViews>
  <sheetFormatPr defaultRowHeight="15" x14ac:dyDescent="0.25"/>
  <cols>
    <col min="1" max="1" width="4.7109375" style="1" customWidth="1"/>
    <col min="2" max="2" width="27" style="2" customWidth="1"/>
    <col min="3" max="3" width="3.42578125" style="1" customWidth="1"/>
    <col min="4" max="4" width="13.42578125" style="1" bestFit="1" customWidth="1"/>
    <col min="5" max="5" width="24.42578125" style="1" customWidth="1"/>
    <col min="6" max="6" width="27" style="1" bestFit="1" customWidth="1"/>
    <col min="7" max="7" width="25.28515625" style="1" bestFit="1" customWidth="1"/>
    <col min="8" max="16384" width="9.140625" style="1"/>
  </cols>
  <sheetData>
    <row r="1" spans="2:7" x14ac:dyDescent="0.25">
      <c r="B1" s="1"/>
    </row>
    <row r="6" spans="2:7" ht="21" x14ac:dyDescent="0.35">
      <c r="D6" s="4" t="s">
        <v>31</v>
      </c>
      <c r="E6" s="3" t="s">
        <v>32</v>
      </c>
      <c r="F6" s="3" t="s">
        <v>33</v>
      </c>
      <c r="G6" s="3" t="s">
        <v>4</v>
      </c>
    </row>
    <row r="7" spans="2:7" ht="21" x14ac:dyDescent="0.35">
      <c r="D7" s="4">
        <v>100</v>
      </c>
      <c r="E7" s="3" t="s">
        <v>35</v>
      </c>
      <c r="F7" s="7" t="s">
        <v>36</v>
      </c>
      <c r="G7" s="3" t="s">
        <v>43</v>
      </c>
    </row>
    <row r="8" spans="2:7" ht="21" x14ac:dyDescent="0.35">
      <c r="D8" s="4">
        <v>101</v>
      </c>
      <c r="E8" s="3" t="s">
        <v>37</v>
      </c>
      <c r="F8" s="7" t="s">
        <v>54</v>
      </c>
      <c r="G8" s="3" t="s">
        <v>44</v>
      </c>
    </row>
    <row r="9" spans="2:7" ht="21" x14ac:dyDescent="0.35">
      <c r="D9" s="4">
        <v>102</v>
      </c>
      <c r="E9" s="3" t="s">
        <v>38</v>
      </c>
      <c r="F9" s="7" t="s">
        <v>53</v>
      </c>
      <c r="G9" s="3" t="s">
        <v>45</v>
      </c>
    </row>
    <row r="10" spans="2:7" ht="21" x14ac:dyDescent="0.35">
      <c r="D10" s="4">
        <v>103</v>
      </c>
      <c r="E10" s="3" t="s">
        <v>39</v>
      </c>
      <c r="F10" s="7" t="s">
        <v>51</v>
      </c>
      <c r="G10" s="3" t="s">
        <v>46</v>
      </c>
    </row>
    <row r="11" spans="2:7" ht="21" x14ac:dyDescent="0.35">
      <c r="D11" s="4">
        <v>104</v>
      </c>
      <c r="E11" s="3" t="s">
        <v>40</v>
      </c>
      <c r="F11" s="7" t="s">
        <v>50</v>
      </c>
      <c r="G11" s="3" t="s">
        <v>47</v>
      </c>
    </row>
    <row r="12" spans="2:7" ht="21" x14ac:dyDescent="0.35">
      <c r="D12" s="4">
        <v>105</v>
      </c>
      <c r="E12" s="3" t="s">
        <v>41</v>
      </c>
      <c r="F12" s="7" t="s">
        <v>52</v>
      </c>
      <c r="G12" s="3" t="s">
        <v>48</v>
      </c>
    </row>
    <row r="13" spans="2:7" ht="21" x14ac:dyDescent="0.35">
      <c r="D13" s="4">
        <v>106</v>
      </c>
      <c r="E13" s="3" t="s">
        <v>42</v>
      </c>
      <c r="F13" s="7" t="s">
        <v>34</v>
      </c>
      <c r="G13" s="3" t="s">
        <v>49</v>
      </c>
    </row>
  </sheetData>
  <phoneticPr fontId="4" type="noConversion"/>
  <hyperlinks>
    <hyperlink ref="F7" r:id="rId1" xr:uid="{97D18D31-FA57-40B1-816A-A57D052AB881}"/>
    <hyperlink ref="F11" r:id="rId2" xr:uid="{93ED6772-3A81-41E1-9B4F-4103A77F39BB}"/>
    <hyperlink ref="F10" r:id="rId3" xr:uid="{04D1B30E-AA85-47F0-8BF9-D3C4A9B26ECC}"/>
    <hyperlink ref="F12" r:id="rId4" xr:uid="{51137BBC-3C01-4756-9267-96F99A4F55A8}"/>
    <hyperlink ref="F13" r:id="rId5" xr:uid="{EC845DC9-E222-4AE8-A03E-C99F6CB11831}"/>
    <hyperlink ref="F9" r:id="rId6" xr:uid="{A02C16E1-E8B6-45FE-B69A-6E7E96457AB2}"/>
    <hyperlink ref="F8" r:id="rId7" xr:uid="{9F122FD1-CAED-4B8C-8B63-7F0DA7F0D114}"/>
  </hyperlinks>
  <pageMargins left="0.7" right="0.7" top="0.75" bottom="0.75" header="0.3" footer="0.3"/>
  <drawing r:id="rId8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2289-728D-48F8-8D24-F5FCAF05C93C}">
  <dimension ref="B1:G16"/>
  <sheetViews>
    <sheetView workbookViewId="0"/>
  </sheetViews>
  <sheetFormatPr defaultRowHeight="15" x14ac:dyDescent="0.25"/>
  <cols>
    <col min="1" max="1" width="4.7109375" style="1" customWidth="1"/>
    <col min="2" max="2" width="27" style="2" customWidth="1"/>
    <col min="3" max="3" width="4.85546875" style="1" customWidth="1"/>
    <col min="4" max="4" width="16.42578125" style="1" bestFit="1" customWidth="1"/>
    <col min="5" max="5" width="21.5703125" style="1" bestFit="1" customWidth="1"/>
    <col min="6" max="6" width="13.140625" style="1" bestFit="1" customWidth="1"/>
    <col min="7" max="7" width="19.140625" style="1" bestFit="1" customWidth="1"/>
    <col min="8" max="16384" width="9.140625" style="1"/>
  </cols>
  <sheetData>
    <row r="1" spans="4:7" s="1" customFormat="1" x14ac:dyDescent="0.25"/>
    <row r="6" spans="4:7" ht="21" x14ac:dyDescent="0.35">
      <c r="D6" s="3" t="s">
        <v>0</v>
      </c>
      <c r="E6" s="3" t="s">
        <v>1</v>
      </c>
      <c r="F6" s="3" t="s">
        <v>55</v>
      </c>
      <c r="G6" s="3" t="s">
        <v>56</v>
      </c>
    </row>
    <row r="7" spans="4:7" ht="21" x14ac:dyDescent="0.35">
      <c r="D7" s="3" t="s">
        <v>5</v>
      </c>
      <c r="E7" s="3" t="s">
        <v>6</v>
      </c>
      <c r="F7" s="5">
        <v>980</v>
      </c>
      <c r="G7" s="5">
        <v>1176</v>
      </c>
    </row>
    <row r="8" spans="4:7" ht="21" x14ac:dyDescent="0.35">
      <c r="D8" s="3" t="s">
        <v>9</v>
      </c>
      <c r="E8" s="3" t="s">
        <v>10</v>
      </c>
      <c r="F8" s="5">
        <v>34500</v>
      </c>
      <c r="G8" s="5">
        <v>41400</v>
      </c>
    </row>
    <row r="9" spans="4:7" ht="21" x14ac:dyDescent="0.35">
      <c r="D9" s="3" t="s">
        <v>11</v>
      </c>
      <c r="E9" s="3" t="s">
        <v>12</v>
      </c>
      <c r="F9" s="5">
        <v>4600</v>
      </c>
      <c r="G9" s="5">
        <v>5520</v>
      </c>
    </row>
    <row r="10" spans="4:7" ht="21" x14ac:dyDescent="0.35">
      <c r="D10" s="3" t="s">
        <v>13</v>
      </c>
      <c r="E10" s="3" t="s">
        <v>14</v>
      </c>
      <c r="F10" s="5">
        <v>21000</v>
      </c>
      <c r="G10" s="5">
        <v>25200</v>
      </c>
    </row>
    <row r="11" spans="4:7" ht="21" x14ac:dyDescent="0.35">
      <c r="D11" s="3" t="s">
        <v>17</v>
      </c>
      <c r="E11" s="3" t="s">
        <v>18</v>
      </c>
      <c r="F11" s="5">
        <v>200</v>
      </c>
      <c r="G11" s="5">
        <v>240</v>
      </c>
    </row>
    <row r="12" spans="4:7" ht="21" x14ac:dyDescent="0.35">
      <c r="D12" s="3" t="s">
        <v>19</v>
      </c>
      <c r="E12" s="3" t="s">
        <v>20</v>
      </c>
      <c r="F12" s="5">
        <v>340</v>
      </c>
      <c r="G12" s="5">
        <v>408</v>
      </c>
    </row>
    <row r="13" spans="4:7" ht="21" x14ac:dyDescent="0.35">
      <c r="D13" s="3" t="s">
        <v>21</v>
      </c>
      <c r="E13" s="3" t="s">
        <v>22</v>
      </c>
      <c r="F13" s="5">
        <v>52000</v>
      </c>
      <c r="G13" s="5">
        <v>62400</v>
      </c>
    </row>
    <row r="14" spans="4:7" ht="21" x14ac:dyDescent="0.35">
      <c r="D14" s="3" t="s">
        <v>23</v>
      </c>
      <c r="E14" s="3" t="s">
        <v>24</v>
      </c>
      <c r="F14" s="5">
        <v>799</v>
      </c>
      <c r="G14" s="5">
        <v>958.8</v>
      </c>
    </row>
    <row r="15" spans="4:7" ht="21" x14ac:dyDescent="0.35">
      <c r="D15" s="3" t="s">
        <v>27</v>
      </c>
      <c r="E15" s="3" t="s">
        <v>28</v>
      </c>
      <c r="F15" s="5">
        <v>670</v>
      </c>
      <c r="G15" s="5">
        <v>804</v>
      </c>
    </row>
    <row r="16" spans="4:7" ht="21" x14ac:dyDescent="0.35">
      <c r="D16" s="3" t="s">
        <v>29</v>
      </c>
      <c r="E16" s="3" t="s">
        <v>30</v>
      </c>
      <c r="F16" s="5">
        <v>23500</v>
      </c>
      <c r="G16" s="5">
        <v>28200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7811E-B438-493F-9F61-62975E56DC8A}">
  <dimension ref="B1:H16"/>
  <sheetViews>
    <sheetView workbookViewId="0"/>
  </sheetViews>
  <sheetFormatPr defaultRowHeight="15" x14ac:dyDescent="0.25"/>
  <cols>
    <col min="1" max="1" width="4.7109375" style="1" customWidth="1"/>
    <col min="2" max="2" width="27" style="2" customWidth="1"/>
    <col min="3" max="3" width="4.7109375" style="1" customWidth="1"/>
    <col min="4" max="4" width="16.42578125" style="1" bestFit="1" customWidth="1"/>
    <col min="5" max="5" width="21.5703125" style="1" bestFit="1" customWidth="1"/>
    <col min="6" max="6" width="20.85546875" style="1" bestFit="1" customWidth="1"/>
    <col min="7" max="7" width="15.42578125" style="1" bestFit="1" customWidth="1"/>
    <col min="8" max="8" width="24.7109375" style="1" bestFit="1" customWidth="1"/>
    <col min="9" max="16384" width="9.140625" style="1"/>
  </cols>
  <sheetData>
    <row r="1" spans="4:8" s="1" customFormat="1" x14ac:dyDescent="0.25"/>
    <row r="6" spans="4:8" ht="21" x14ac:dyDescent="0.35">
      <c r="D6" s="3" t="s">
        <v>0</v>
      </c>
      <c r="E6" s="3" t="s">
        <v>1</v>
      </c>
      <c r="F6" s="3" t="s">
        <v>2</v>
      </c>
      <c r="G6" s="3" t="s">
        <v>3</v>
      </c>
      <c r="H6" s="3" t="s">
        <v>4</v>
      </c>
    </row>
    <row r="7" spans="4:8" ht="21" x14ac:dyDescent="0.35">
      <c r="D7" s="3" t="s">
        <v>5</v>
      </c>
      <c r="E7" s="3" t="s">
        <v>6</v>
      </c>
      <c r="F7" s="3" t="s">
        <v>7</v>
      </c>
      <c r="G7" s="3" t="s">
        <v>8</v>
      </c>
      <c r="H7" s="3" t="s">
        <v>43</v>
      </c>
    </row>
    <row r="8" spans="4:8" ht="21" x14ac:dyDescent="0.35">
      <c r="D8" s="3" t="s">
        <v>9</v>
      </c>
      <c r="E8" s="3" t="s">
        <v>10</v>
      </c>
      <c r="F8" s="3" t="s">
        <v>7</v>
      </c>
      <c r="G8" s="3" t="s">
        <v>8</v>
      </c>
      <c r="H8" s="3" t="s">
        <v>44</v>
      </c>
    </row>
    <row r="9" spans="4:8" ht="21" x14ac:dyDescent="0.35">
      <c r="D9" s="3" t="s">
        <v>11</v>
      </c>
      <c r="E9" s="3" t="s">
        <v>12</v>
      </c>
      <c r="F9" s="3" t="s">
        <v>7</v>
      </c>
      <c r="G9" s="3" t="s">
        <v>8</v>
      </c>
      <c r="H9" s="3" t="s">
        <v>45</v>
      </c>
    </row>
    <row r="10" spans="4:8" ht="21" x14ac:dyDescent="0.35">
      <c r="D10" s="3" t="s">
        <v>13</v>
      </c>
      <c r="E10" s="3" t="s">
        <v>14</v>
      </c>
      <c r="F10" s="3" t="s">
        <v>15</v>
      </c>
      <c r="G10" s="3" t="s">
        <v>16</v>
      </c>
      <c r="H10" s="3" t="s">
        <v>46</v>
      </c>
    </row>
    <row r="11" spans="4:8" ht="21" x14ac:dyDescent="0.35">
      <c r="D11" s="3" t="s">
        <v>17</v>
      </c>
      <c r="E11" s="3" t="s">
        <v>18</v>
      </c>
      <c r="F11" s="3" t="s">
        <v>15</v>
      </c>
      <c r="G11" s="3" t="s">
        <v>16</v>
      </c>
      <c r="H11" s="3" t="s">
        <v>47</v>
      </c>
    </row>
    <row r="12" spans="4:8" ht="21" x14ac:dyDescent="0.35">
      <c r="D12" s="3" t="s">
        <v>19</v>
      </c>
      <c r="E12" s="3" t="s">
        <v>20</v>
      </c>
      <c r="F12" s="3" t="s">
        <v>15</v>
      </c>
      <c r="G12" s="3" t="s">
        <v>16</v>
      </c>
      <c r="H12" s="3" t="s">
        <v>48</v>
      </c>
    </row>
    <row r="13" spans="4:8" ht="21" x14ac:dyDescent="0.35">
      <c r="D13" s="3" t="s">
        <v>21</v>
      </c>
      <c r="E13" s="3" t="s">
        <v>22</v>
      </c>
      <c r="F13" s="3" t="s">
        <v>15</v>
      </c>
      <c r="G13" s="3" t="s">
        <v>16</v>
      </c>
      <c r="H13" s="3" t="s">
        <v>49</v>
      </c>
    </row>
    <row r="14" spans="4:8" ht="21" x14ac:dyDescent="0.35">
      <c r="D14" s="3" t="s">
        <v>23</v>
      </c>
      <c r="E14" s="3" t="s">
        <v>24</v>
      </c>
      <c r="F14" s="3" t="s">
        <v>25</v>
      </c>
      <c r="G14" s="3" t="s">
        <v>26</v>
      </c>
      <c r="H14" s="3" t="s">
        <v>45</v>
      </c>
    </row>
    <row r="15" spans="4:8" ht="21" x14ac:dyDescent="0.35">
      <c r="D15" s="3" t="s">
        <v>27</v>
      </c>
      <c r="E15" s="3" t="s">
        <v>28</v>
      </c>
      <c r="F15" s="3" t="s">
        <v>25</v>
      </c>
      <c r="G15" s="3" t="s">
        <v>26</v>
      </c>
      <c r="H15" s="3" t="s">
        <v>46</v>
      </c>
    </row>
    <row r="16" spans="4:8" ht="21" x14ac:dyDescent="0.35">
      <c r="D16" s="3" t="s">
        <v>29</v>
      </c>
      <c r="E16" s="3" t="s">
        <v>30</v>
      </c>
      <c r="F16" s="3" t="s">
        <v>25</v>
      </c>
      <c r="G16" s="3" t="s">
        <v>26</v>
      </c>
      <c r="H16" s="3" t="s">
        <v>47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20326-FAD7-497F-87B1-3C3C32B2A5A3}">
  <dimension ref="B1:E10"/>
  <sheetViews>
    <sheetView workbookViewId="0"/>
  </sheetViews>
  <sheetFormatPr defaultRowHeight="15" x14ac:dyDescent="0.25"/>
  <cols>
    <col min="1" max="1" width="4.7109375" style="1" customWidth="1"/>
    <col min="2" max="2" width="27" style="2" customWidth="1"/>
    <col min="3" max="3" width="4.85546875" style="1" customWidth="1"/>
    <col min="4" max="4" width="9.140625" style="1"/>
    <col min="5" max="5" width="20.140625" style="1" bestFit="1" customWidth="1"/>
    <col min="6" max="9" width="9.140625" style="1"/>
    <col min="10" max="10" width="9.140625" style="1" customWidth="1"/>
    <col min="11" max="16384" width="9.140625" style="1"/>
  </cols>
  <sheetData>
    <row r="1" spans="5:5" s="1" customFormat="1" x14ac:dyDescent="0.25"/>
    <row r="8" spans="5:5" ht="21" x14ac:dyDescent="0.35">
      <c r="E8" s="26" t="s">
        <v>57</v>
      </c>
    </row>
    <row r="10" spans="5:5" ht="21" x14ac:dyDescent="0.35">
      <c r="E10" s="27" t="s">
        <v>58</v>
      </c>
    </row>
  </sheetData>
  <hyperlinks>
    <hyperlink ref="E8" location="Purchase!A1" display="Purchase Entry" xr:uid="{36A8CFAB-F1E2-40A6-A282-827C9F2C6E5C}"/>
    <hyperlink ref="E10" location="Sales!A1" display="Sale Entry" xr:uid="{2D0DD3F7-93A2-4D36-8870-A7191E54CD4C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837A-A4EB-49C0-BB0D-EA793CC5440D}">
  <dimension ref="B1:J20"/>
  <sheetViews>
    <sheetView workbookViewId="0">
      <selection activeCell="H15" sqref="H15"/>
    </sheetView>
  </sheetViews>
  <sheetFormatPr defaultRowHeight="15" x14ac:dyDescent="0.25"/>
  <cols>
    <col min="1" max="1" width="4.7109375" style="1" customWidth="1"/>
    <col min="2" max="2" width="27" style="2" customWidth="1"/>
    <col min="3" max="3" width="5" style="1" customWidth="1"/>
    <col min="4" max="4" width="6.42578125" style="1" bestFit="1" customWidth="1"/>
    <col min="5" max="5" width="21.5703125" style="1" bestFit="1" customWidth="1"/>
    <col min="6" max="6" width="14" style="1" customWidth="1"/>
    <col min="7" max="7" width="21.7109375" style="1" customWidth="1"/>
    <col min="8" max="8" width="11.85546875" style="1" customWidth="1"/>
    <col min="9" max="9" width="13.42578125" style="1" customWidth="1"/>
    <col min="10" max="10" width="16.5703125" style="1" customWidth="1"/>
    <col min="11" max="16384" width="9.140625" style="1"/>
  </cols>
  <sheetData>
    <row r="1" spans="2:10" x14ac:dyDescent="0.25">
      <c r="B1" s="1"/>
    </row>
    <row r="6" spans="2:10" ht="21" x14ac:dyDescent="0.35">
      <c r="D6" s="6" t="s">
        <v>0</v>
      </c>
      <c r="E6" s="6" t="s">
        <v>1</v>
      </c>
      <c r="F6" s="6" t="s">
        <v>59</v>
      </c>
      <c r="G6" s="10" t="s">
        <v>60</v>
      </c>
      <c r="H6" s="19" t="s">
        <v>61</v>
      </c>
      <c r="I6" s="12" t="s">
        <v>55</v>
      </c>
      <c r="J6" s="6" t="s">
        <v>62</v>
      </c>
    </row>
    <row r="7" spans="2:10" ht="21" x14ac:dyDescent="0.35">
      <c r="D7" s="9" t="s">
        <v>5</v>
      </c>
      <c r="E7" s="9" t="str">
        <f>IFERROR(VLOOKUP(Purchasedata[[#This Row],[HSN Code]],Table4[#All],2,0),"")</f>
        <v>Smart Watch</v>
      </c>
      <c r="F7" s="9" t="str">
        <f>IFERROR(VLOOKUP(Purchasedata[[#This Row],[HSN Code]],vendorsdata[#All],3,0),"")</f>
        <v>Tech99</v>
      </c>
      <c r="G7" s="11">
        <v>45292</v>
      </c>
      <c r="H7" s="20">
        <v>20</v>
      </c>
      <c r="I7" s="13">
        <f>IFERROR(VLOOKUP(Purchasedata[[#This Row],[HSN Code]],Table4[#All],3,0),"")</f>
        <v>980</v>
      </c>
      <c r="J7" s="13">
        <f>IFERROR(Purchasedata[[#This Row],[Units]]*Purchasedata[[#This Row],[Cost]],"")</f>
        <v>19600</v>
      </c>
    </row>
    <row r="8" spans="2:10" ht="21" x14ac:dyDescent="0.35">
      <c r="D8" s="9" t="s">
        <v>9</v>
      </c>
      <c r="E8" s="9" t="str">
        <f>IFERROR(VLOOKUP(Purchasedata[[#This Row],[HSN Code]],Table4[#All],2,0),"")</f>
        <v>Laptop HP xyz i5</v>
      </c>
      <c r="F8" s="9" t="str">
        <f>IFERROR(VLOOKUP(Purchasedata[[#This Row],[HSN Code]],vendorsdata[#All],3,0),"")</f>
        <v>Tech99</v>
      </c>
      <c r="G8" s="11">
        <v>45293</v>
      </c>
      <c r="H8" s="20">
        <v>0</v>
      </c>
      <c r="I8" s="13">
        <f>IFERROR(VLOOKUP(Purchasedata[[#This Row],[HSN Code]],Table4[#All],3,0),"")</f>
        <v>34500</v>
      </c>
      <c r="J8" s="13">
        <f>IFERROR(Purchasedata[[#This Row],[Units]]*Purchasedata[[#This Row],[Cost]],"")</f>
        <v>0</v>
      </c>
    </row>
    <row r="9" spans="2:10" ht="21" x14ac:dyDescent="0.35">
      <c r="D9" s="9" t="s">
        <v>11</v>
      </c>
      <c r="E9" s="9" t="str">
        <f>IFERROR(VLOOKUP(Purchasedata[[#This Row],[HSN Code]],Table4[#All],2,0),"")</f>
        <v>Wireless Printer</v>
      </c>
      <c r="F9" s="9" t="str">
        <f>IFERROR(VLOOKUP(Purchasedata[[#This Row],[HSN Code]],vendorsdata[#All],3,0),"")</f>
        <v>Tech99</v>
      </c>
      <c r="G9" s="11">
        <v>45294</v>
      </c>
      <c r="H9" s="20">
        <v>0</v>
      </c>
      <c r="I9" s="13">
        <f>IFERROR(VLOOKUP(Purchasedata[[#This Row],[HSN Code]],Table4[#All],3,0),"")</f>
        <v>4600</v>
      </c>
      <c r="J9" s="13">
        <f>IFERROR(Purchasedata[[#This Row],[Units]]*Purchasedata[[#This Row],[Cost]],"")</f>
        <v>0</v>
      </c>
    </row>
    <row r="10" spans="2:10" ht="21" x14ac:dyDescent="0.35">
      <c r="D10" s="9" t="s">
        <v>13</v>
      </c>
      <c r="E10" s="9" t="str">
        <f>IFERROR(VLOOKUP(Purchasedata[[#This Row],[HSN Code]],Table4[#All],2,0),"")</f>
        <v>Desktop</v>
      </c>
      <c r="F10" s="9" t="str">
        <f>IFERROR(VLOOKUP(Purchasedata[[#This Row],[HSN Code]],vendorsdata[#All],3,0),"")</f>
        <v>GG Traders</v>
      </c>
      <c r="G10" s="11">
        <v>45295</v>
      </c>
      <c r="H10" s="20">
        <v>100</v>
      </c>
      <c r="I10" s="13">
        <f>IFERROR(VLOOKUP(Purchasedata[[#This Row],[HSN Code]],Table4[#All],3,0),"")</f>
        <v>21000</v>
      </c>
      <c r="J10" s="13">
        <f>IFERROR(Purchasedata[[#This Row],[Units]]*Purchasedata[[#This Row],[Cost]],"")</f>
        <v>2100000</v>
      </c>
    </row>
    <row r="11" spans="2:10" ht="21" x14ac:dyDescent="0.35">
      <c r="D11" s="9" t="s">
        <v>17</v>
      </c>
      <c r="E11" s="9" t="str">
        <f>IFERROR(VLOOKUP(Purchasedata[[#This Row],[HSN Code]],Table4[#All],2,0),"")</f>
        <v>Mouse</v>
      </c>
      <c r="F11" s="9" t="str">
        <f>IFERROR(VLOOKUP(Purchasedata[[#This Row],[HSN Code]],vendorsdata[#All],3,0),"")</f>
        <v>GG Traders</v>
      </c>
      <c r="G11" s="11">
        <v>45296</v>
      </c>
      <c r="H11" s="20">
        <v>20</v>
      </c>
      <c r="I11" s="13">
        <f>IFERROR(VLOOKUP(Purchasedata[[#This Row],[HSN Code]],Table4[#All],3,0),"")</f>
        <v>200</v>
      </c>
      <c r="J11" s="13">
        <f>IFERROR(Purchasedata[[#This Row],[Units]]*Purchasedata[[#This Row],[Cost]],"")</f>
        <v>4000</v>
      </c>
    </row>
    <row r="12" spans="2:10" ht="21" x14ac:dyDescent="0.35">
      <c r="D12" s="9" t="s">
        <v>19</v>
      </c>
      <c r="E12" s="9" t="str">
        <f>IFERROR(VLOOKUP(Purchasedata[[#This Row],[HSN Code]],Table4[#All],2,0),"")</f>
        <v>Rgb Keyboard</v>
      </c>
      <c r="F12" s="9" t="str">
        <f>IFERROR(VLOOKUP(Purchasedata[[#This Row],[HSN Code]],vendorsdata[#All],3,0),"")</f>
        <v>GG Traders</v>
      </c>
      <c r="G12" s="11">
        <v>45297</v>
      </c>
      <c r="H12" s="20">
        <v>40</v>
      </c>
      <c r="I12" s="13">
        <f>IFERROR(VLOOKUP(Purchasedata[[#This Row],[HSN Code]],Table4[#All],3,0),"")</f>
        <v>340</v>
      </c>
      <c r="J12" s="13">
        <f>IFERROR(Purchasedata[[#This Row],[Units]]*Purchasedata[[#This Row],[Cost]],"")</f>
        <v>13600</v>
      </c>
    </row>
    <row r="13" spans="2:10" ht="21" x14ac:dyDescent="0.35">
      <c r="D13" s="9" t="s">
        <v>21</v>
      </c>
      <c r="E13" s="9" t="str">
        <f>IFERROR(VLOOKUP(Purchasedata[[#This Row],[HSN Code]],Table4[#All],2,0),"")</f>
        <v>Camera</v>
      </c>
      <c r="F13" s="9" t="str">
        <f>IFERROR(VLOOKUP(Purchasedata[[#This Row],[HSN Code]],vendorsdata[#All],3,0),"")</f>
        <v>GG Traders</v>
      </c>
      <c r="G13" s="11">
        <v>45298</v>
      </c>
      <c r="H13" s="20">
        <v>30</v>
      </c>
      <c r="I13" s="13">
        <f>IFERROR(VLOOKUP(Purchasedata[[#This Row],[HSN Code]],Table4[#All],3,0),"")</f>
        <v>52000</v>
      </c>
      <c r="J13" s="13">
        <f>IFERROR(Purchasedata[[#This Row],[Units]]*Purchasedata[[#This Row],[Cost]],"")</f>
        <v>1560000</v>
      </c>
    </row>
    <row r="14" spans="2:10" ht="21" x14ac:dyDescent="0.35">
      <c r="D14" s="9" t="s">
        <v>23</v>
      </c>
      <c r="E14" s="9" t="str">
        <f>IFERROR(VLOOKUP(Purchasedata[[#This Row],[HSN Code]],Table4[#All],2,0),"")</f>
        <v>Headphones</v>
      </c>
      <c r="F14" s="9" t="str">
        <f>IFERROR(VLOOKUP(Purchasedata[[#This Row],[HSN Code]],vendorsdata[#All],3,0),"")</f>
        <v>Compac</v>
      </c>
      <c r="G14" s="11">
        <v>45299</v>
      </c>
      <c r="H14" s="20">
        <v>2</v>
      </c>
      <c r="I14" s="13">
        <f>IFERROR(VLOOKUP(Purchasedata[[#This Row],[HSN Code]],Table4[#All],3,0),"")</f>
        <v>799</v>
      </c>
      <c r="J14" s="13">
        <f>IFERROR(Purchasedata[[#This Row],[Units]]*Purchasedata[[#This Row],[Cost]],"")</f>
        <v>1598</v>
      </c>
    </row>
    <row r="15" spans="2:10" ht="21" x14ac:dyDescent="0.35">
      <c r="D15" s="9" t="s">
        <v>27</v>
      </c>
      <c r="E15" s="9" t="str">
        <f>IFERROR(VLOOKUP(Purchasedata[[#This Row],[HSN Code]],Table4[#All],2,0),"")</f>
        <v>Speakers</v>
      </c>
      <c r="F15" s="9" t="str">
        <f>IFERROR(VLOOKUP(Purchasedata[[#This Row],[HSN Code]],vendorsdata[#All],3,0),"")</f>
        <v>Compac</v>
      </c>
      <c r="G15" s="11">
        <v>45300</v>
      </c>
      <c r="H15" s="20">
        <v>55</v>
      </c>
      <c r="I15" s="13">
        <f>IFERROR(VLOOKUP(Purchasedata[[#This Row],[HSN Code]],Table4[#All],3,0),"")</f>
        <v>670</v>
      </c>
      <c r="J15" s="13">
        <f>IFERROR(Purchasedata[[#This Row],[Units]]*Purchasedata[[#This Row],[Cost]],"")</f>
        <v>36850</v>
      </c>
    </row>
    <row r="16" spans="2:10" ht="21" x14ac:dyDescent="0.35">
      <c r="D16" s="9" t="s">
        <v>29</v>
      </c>
      <c r="E16" s="9" t="str">
        <f>IFERROR(VLOOKUP(Purchasedata[[#This Row],[HSN Code]],Table4[#All],2,0),"")</f>
        <v>Tablets</v>
      </c>
      <c r="F16" s="9" t="str">
        <f>IFERROR(VLOOKUP(Purchasedata[[#This Row],[HSN Code]],vendorsdata[#All],3,0),"")</f>
        <v>Compac</v>
      </c>
      <c r="G16" s="11">
        <v>45301</v>
      </c>
      <c r="H16" s="20">
        <v>40</v>
      </c>
      <c r="I16" s="13">
        <f>IFERROR(VLOOKUP(Purchasedata[[#This Row],[HSN Code]],Table4[#All],3,0),"")</f>
        <v>23500</v>
      </c>
      <c r="J16" s="13">
        <f>IFERROR(Purchasedata[[#This Row],[Units]]*Purchasedata[[#This Row],[Cost]],"")</f>
        <v>940000</v>
      </c>
    </row>
    <row r="17" spans="4:10" ht="21" x14ac:dyDescent="0.35">
      <c r="D17" s="9"/>
      <c r="E17" s="9" t="str">
        <f>IFERROR(VLOOKUP(Purchasedata[[#This Row],[HSN Code]],Table4[#All],2,0),"")</f>
        <v/>
      </c>
      <c r="F17" s="9" t="str">
        <f>IFERROR(VLOOKUP(Purchasedata[[#This Row],[HSN Code]],vendorsdata[#All],3,0),"")</f>
        <v/>
      </c>
      <c r="G17" s="9"/>
      <c r="H17" s="3"/>
      <c r="I17" s="9" t="str">
        <f>IFERROR(VLOOKUP(Purchasedata[[#This Row],[HSN Code]],Table4[#All],3,0),"")</f>
        <v/>
      </c>
      <c r="J17" s="9" t="str">
        <f>IFERROR(Purchasedata[[#This Row],[Units]]*Purchasedata[[#This Row],[Cost]],"")</f>
        <v/>
      </c>
    </row>
    <row r="18" spans="4:10" ht="21" x14ac:dyDescent="0.35">
      <c r="D18" s="9"/>
      <c r="E18" s="9" t="str">
        <f>IFERROR(VLOOKUP(Purchasedata[[#This Row],[HSN Code]],Table4[#All],2,0),"")</f>
        <v/>
      </c>
      <c r="F18" s="9" t="str">
        <f>IFERROR(VLOOKUP(Purchasedata[[#This Row],[HSN Code]],vendorsdata[#All],3,0),"")</f>
        <v/>
      </c>
      <c r="G18" s="9"/>
      <c r="H18" s="3"/>
      <c r="I18" s="9" t="str">
        <f>IFERROR(VLOOKUP(Purchasedata[[#This Row],[HSN Code]],Table4[#All],3,0),"")</f>
        <v/>
      </c>
      <c r="J18" s="9" t="str">
        <f>IFERROR(Purchasedata[[#This Row],[Units]]*Purchasedata[[#This Row],[Cost]],"")</f>
        <v/>
      </c>
    </row>
    <row r="19" spans="4:10" ht="21" x14ac:dyDescent="0.35">
      <c r="D19" s="9"/>
      <c r="E19" s="9" t="str">
        <f>IFERROR(VLOOKUP(Purchasedata[[#This Row],[HSN Code]],Table4[#All],2,0),"")</f>
        <v/>
      </c>
      <c r="F19" s="9" t="str">
        <f>IFERROR(VLOOKUP(Purchasedata[[#This Row],[HSN Code]],vendorsdata[#All],3,0),"")</f>
        <v/>
      </c>
      <c r="G19" s="9"/>
      <c r="H19" s="3"/>
      <c r="I19" s="9" t="str">
        <f>IFERROR(VLOOKUP(Purchasedata[[#This Row],[HSN Code]],Table4[#All],3,0),"")</f>
        <v/>
      </c>
      <c r="J19" s="9" t="str">
        <f>IFERROR(Purchasedata[[#This Row],[Units]]*Purchasedata[[#This Row],[Cost]],"")</f>
        <v/>
      </c>
    </row>
    <row r="20" spans="4:10" x14ac:dyDescent="0.25">
      <c r="D20" s="9"/>
      <c r="E20" s="9" t="str">
        <f>IFERROR(VLOOKUP(Purchasedata[[#This Row],[HSN Code]],Table4[#All],2,0),"")</f>
        <v/>
      </c>
      <c r="F20" s="9" t="str">
        <f>IFERROR(VLOOKUP(Purchasedata[[#This Row],[HSN Code]],vendorsdata[#All],3,0),"")</f>
        <v/>
      </c>
      <c r="G20" s="9"/>
      <c r="H20" s="9"/>
      <c r="I20" s="9" t="str">
        <f>IFERROR(VLOOKUP(Purchasedata[[#This Row],[HSN Code]],Table4[#All],3,0),"")</f>
        <v/>
      </c>
      <c r="J20" s="9" t="str">
        <f>IFERROR(Purchasedata[[#This Row],[Units]]*Purchasedata[[#This Row],[Cost]],"")</f>
        <v/>
      </c>
    </row>
  </sheetData>
  <dataValidations count="1">
    <dataValidation type="list" allowBlank="1" showInputMessage="1" showErrorMessage="1" sqref="D7:D20" xr:uid="{9ADFEC7C-A9E8-4163-AE2B-5A13F3CC33CF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02F4-06D4-4F28-B6E3-532253276C83}">
  <dimension ref="B1:L22"/>
  <sheetViews>
    <sheetView workbookViewId="0"/>
  </sheetViews>
  <sheetFormatPr defaultRowHeight="15" x14ac:dyDescent="0.25"/>
  <cols>
    <col min="1" max="1" width="4.7109375" style="1" customWidth="1"/>
    <col min="2" max="2" width="27" style="2" customWidth="1"/>
    <col min="3" max="3" width="5.140625" style="1" customWidth="1"/>
    <col min="4" max="4" width="12" style="1" customWidth="1"/>
    <col min="5" max="5" width="16.140625" style="1" customWidth="1"/>
    <col min="6" max="6" width="14.42578125" style="1" customWidth="1"/>
    <col min="7" max="7" width="19.28515625" style="1" bestFit="1" customWidth="1"/>
    <col min="8" max="8" width="16" style="1" bestFit="1" customWidth="1"/>
    <col min="9" max="9" width="17.140625" style="1" customWidth="1"/>
    <col min="10" max="10" width="9.140625" style="1" customWidth="1"/>
    <col min="11" max="11" width="10.5703125" style="1" bestFit="1" customWidth="1"/>
    <col min="12" max="12" width="12" style="1" customWidth="1"/>
    <col min="13" max="16384" width="9.140625" style="1"/>
  </cols>
  <sheetData>
    <row r="1" spans="2:12" x14ac:dyDescent="0.25">
      <c r="B1" s="1"/>
    </row>
    <row r="6" spans="2:12" ht="18.75" x14ac:dyDescent="0.3">
      <c r="D6" s="14" t="s">
        <v>31</v>
      </c>
      <c r="E6" s="15" t="s">
        <v>63</v>
      </c>
      <c r="F6" s="15" t="s">
        <v>0</v>
      </c>
      <c r="G6" s="15" t="s">
        <v>1</v>
      </c>
      <c r="H6" s="15" t="s">
        <v>60</v>
      </c>
      <c r="I6" s="15" t="s">
        <v>64</v>
      </c>
      <c r="J6" s="15" t="s">
        <v>61</v>
      </c>
      <c r="K6" s="17" t="s">
        <v>65</v>
      </c>
      <c r="L6" s="17" t="s">
        <v>62</v>
      </c>
    </row>
    <row r="7" spans="2:12" ht="21" x14ac:dyDescent="0.35">
      <c r="D7" s="16">
        <v>100</v>
      </c>
      <c r="E7" s="1" t="str">
        <f>IFERROR(VLOOKUP(salesdata[[#This Row],[Cust_ID]],customersdata[#All],2,0),"")</f>
        <v>Arbind sales</v>
      </c>
      <c r="F7" s="1" t="s">
        <v>5</v>
      </c>
      <c r="G7" s="1" t="str">
        <f>IFERROR(VLOOKUP(salesdata[[#This Row],[HSN Code]],Table4[#All],2,0),"")</f>
        <v>Smart Watch</v>
      </c>
      <c r="H7" s="8">
        <v>45292</v>
      </c>
      <c r="I7" s="3">
        <f>IFERROR(VLOOKUP(salesdata[[#This Row],[HSN Code]],Table19[#All],6,0),"")</f>
        <v>0</v>
      </c>
      <c r="J7" s="3">
        <v>20</v>
      </c>
      <c r="K7" s="18">
        <f>IFERROR(VLOOKUP(salesdata[[#This Row],[HSN Code]],Table4[#All],4,0),"")</f>
        <v>1176</v>
      </c>
      <c r="L7" s="18">
        <f>IFERROR(salesdata[[#This Row],[Price]]*salesdata[[#This Row],[Units]],"")</f>
        <v>23520</v>
      </c>
    </row>
    <row r="8" spans="2:12" ht="21" x14ac:dyDescent="0.35">
      <c r="D8" s="16">
        <v>101</v>
      </c>
      <c r="E8" s="1" t="str">
        <f>IFERROR(VLOOKUP(salesdata[[#This Row],[Cust_ID]],customersdata[#All],2,0),"")</f>
        <v>InternSathi Ltd.Pvt.</v>
      </c>
      <c r="F8" s="1" t="s">
        <v>9</v>
      </c>
      <c r="G8" s="1" t="str">
        <f>IFERROR(VLOOKUP(salesdata[[#This Row],[HSN Code]],Table4[#All],2,0),"")</f>
        <v>Laptop HP xyz i5</v>
      </c>
      <c r="H8" s="8">
        <v>45293</v>
      </c>
      <c r="I8" s="3">
        <f>IFERROR(VLOOKUP(salesdata[[#This Row],[HSN Code]],Table19[#All],6,0),"")</f>
        <v>-5</v>
      </c>
      <c r="J8" s="3">
        <v>5</v>
      </c>
      <c r="K8" s="18">
        <f>IFERROR(VLOOKUP(salesdata[[#This Row],[HSN Code]],Table4[#All],4,0),"")</f>
        <v>41400</v>
      </c>
      <c r="L8" s="18">
        <f>IFERROR(salesdata[[#This Row],[Price]]*salesdata[[#This Row],[Units]],"")</f>
        <v>207000</v>
      </c>
    </row>
    <row r="9" spans="2:12" ht="21" x14ac:dyDescent="0.35">
      <c r="D9" s="16">
        <v>102</v>
      </c>
      <c r="E9" s="1" t="str">
        <f>IFERROR(VLOOKUP(salesdata[[#This Row],[Cust_ID]],customersdata[#All],2,0),"")</f>
        <v>Amar Tech</v>
      </c>
      <c r="F9" s="1" t="s">
        <v>11</v>
      </c>
      <c r="G9" s="1" t="str">
        <f>IFERROR(VLOOKUP(salesdata[[#This Row],[HSN Code]],Table4[#All],2,0),"")</f>
        <v>Wireless Printer</v>
      </c>
      <c r="H9" s="8">
        <v>45294</v>
      </c>
      <c r="I9" s="3">
        <f>IFERROR(VLOOKUP(salesdata[[#This Row],[HSN Code]],Table19[#All],6,0),"")</f>
        <v>-7</v>
      </c>
      <c r="J9" s="3">
        <v>7</v>
      </c>
      <c r="K9" s="18">
        <f>IFERROR(VLOOKUP(salesdata[[#This Row],[HSN Code]],Table4[#All],4,0),"")</f>
        <v>5520</v>
      </c>
      <c r="L9" s="18">
        <f>IFERROR(salesdata[[#This Row],[Price]]*salesdata[[#This Row],[Units]],"")</f>
        <v>38640</v>
      </c>
    </row>
    <row r="10" spans="2:12" ht="21" x14ac:dyDescent="0.35">
      <c r="D10" s="16">
        <v>103</v>
      </c>
      <c r="E10" s="1" t="str">
        <f>IFERROR(VLOOKUP(salesdata[[#This Row],[Cust_ID]],customersdata[#All],2,0),"")</f>
        <v>Dyana store</v>
      </c>
      <c r="F10" s="1" t="s">
        <v>13</v>
      </c>
      <c r="G10" s="1" t="str">
        <f>IFERROR(VLOOKUP(salesdata[[#This Row],[HSN Code]],Table4[#All],2,0),"")</f>
        <v>Desktop</v>
      </c>
      <c r="H10" s="8">
        <v>45295</v>
      </c>
      <c r="I10" s="3">
        <f>IFERROR(VLOOKUP(salesdata[[#This Row],[HSN Code]],Table19[#All],6,0),"")</f>
        <v>90</v>
      </c>
      <c r="J10" s="3">
        <v>10</v>
      </c>
      <c r="K10" s="18">
        <f>IFERROR(VLOOKUP(salesdata[[#This Row],[HSN Code]],Table4[#All],4,0),"")</f>
        <v>25200</v>
      </c>
      <c r="L10" s="18">
        <f>IFERROR(salesdata[[#This Row],[Price]]*salesdata[[#This Row],[Units]],"")</f>
        <v>252000</v>
      </c>
    </row>
    <row r="11" spans="2:12" ht="21" x14ac:dyDescent="0.35">
      <c r="D11" s="16">
        <v>104</v>
      </c>
      <c r="E11" s="1" t="str">
        <f>IFERROR(VLOOKUP(salesdata[[#This Row],[Cust_ID]],customersdata[#All],2,0),"")</f>
        <v>Arjun Nepal</v>
      </c>
      <c r="F11" s="1" t="s">
        <v>17</v>
      </c>
      <c r="G11" s="1" t="str">
        <f>IFERROR(VLOOKUP(salesdata[[#This Row],[HSN Code]],Table4[#All],2,0),"")</f>
        <v>Mouse</v>
      </c>
      <c r="H11" s="8">
        <v>45296</v>
      </c>
      <c r="I11" s="3">
        <f>IFERROR(VLOOKUP(salesdata[[#This Row],[HSN Code]],Table19[#All],6,0),"")</f>
        <v>15</v>
      </c>
      <c r="J11" s="3">
        <v>5</v>
      </c>
      <c r="K11" s="18">
        <f>IFERROR(VLOOKUP(salesdata[[#This Row],[HSN Code]],Table4[#All],4,0),"")</f>
        <v>240</v>
      </c>
      <c r="L11" s="18">
        <f>IFERROR(salesdata[[#This Row],[Price]]*salesdata[[#This Row],[Units]],"")</f>
        <v>1200</v>
      </c>
    </row>
    <row r="12" spans="2:12" ht="21" x14ac:dyDescent="0.35">
      <c r="D12" s="16">
        <v>105</v>
      </c>
      <c r="E12" s="1" t="str">
        <f>IFERROR(VLOOKUP(salesdata[[#This Row],[Cust_ID]],customersdata[#All],2,0),"")</f>
        <v>Mahesh Nepal</v>
      </c>
      <c r="F12" s="1" t="s">
        <v>19</v>
      </c>
      <c r="G12" s="1" t="str">
        <f>IFERROR(VLOOKUP(salesdata[[#This Row],[HSN Code]],Table4[#All],2,0),"")</f>
        <v>Rgb Keyboard</v>
      </c>
      <c r="H12" s="8">
        <v>45297</v>
      </c>
      <c r="I12" s="3">
        <f>IFERROR(VLOOKUP(salesdata[[#This Row],[HSN Code]],Table19[#All],6,0),"")</f>
        <v>36</v>
      </c>
      <c r="J12" s="3">
        <v>4</v>
      </c>
      <c r="K12" s="18">
        <f>IFERROR(VLOOKUP(salesdata[[#This Row],[HSN Code]],Table4[#All],4,0),"")</f>
        <v>408</v>
      </c>
      <c r="L12" s="18">
        <f>IFERROR(salesdata[[#This Row],[Price]]*salesdata[[#This Row],[Units]],"")</f>
        <v>1632</v>
      </c>
    </row>
    <row r="13" spans="2:12" ht="21" x14ac:dyDescent="0.35">
      <c r="D13" s="16">
        <v>106</v>
      </c>
      <c r="E13" s="1" t="str">
        <f>IFERROR(VLOOKUP(salesdata[[#This Row],[Cust_ID]],customersdata[#All],2,0),"")</f>
        <v>Jain Technology</v>
      </c>
      <c r="F13" s="1" t="s">
        <v>21</v>
      </c>
      <c r="G13" s="1" t="str">
        <f>IFERROR(VLOOKUP(salesdata[[#This Row],[HSN Code]],Table4[#All],2,0),"")</f>
        <v>Camera</v>
      </c>
      <c r="H13" s="8">
        <v>45298</v>
      </c>
      <c r="I13" s="3">
        <f>IFERROR(VLOOKUP(salesdata[[#This Row],[HSN Code]],Table19[#All],6,0),"")</f>
        <v>24</v>
      </c>
      <c r="J13" s="3">
        <v>6</v>
      </c>
      <c r="K13" s="18">
        <f>IFERROR(VLOOKUP(salesdata[[#This Row],[HSN Code]],Table4[#All],4,0),"")</f>
        <v>62400</v>
      </c>
      <c r="L13" s="18">
        <f>IFERROR(salesdata[[#This Row],[Price]]*salesdata[[#This Row],[Units]],"")</f>
        <v>374400</v>
      </c>
    </row>
    <row r="14" spans="2:12" ht="21" x14ac:dyDescent="0.35">
      <c r="E14" s="1" t="str">
        <f>IFERROR(VLOOKUP(salesdata[[#This Row],[Cust_ID]],customersdata[#All],2,0),"")</f>
        <v/>
      </c>
      <c r="G14" s="1" t="str">
        <f>IFERROR(VLOOKUP(salesdata[[#This Row],[HSN Code]],Table4[#All],2,0),"")</f>
        <v/>
      </c>
      <c r="I14" s="3" t="str">
        <f>IFERROR(VLOOKUP(salesdata[[#This Row],[HSN Code]],Table19[#All],6,0),"")</f>
        <v/>
      </c>
      <c r="K14" s="1" t="str">
        <f>IFERROR(VLOOKUP(salesdata[[#This Row],[HSN Code]],Table4[#All],4,0),"")</f>
        <v/>
      </c>
      <c r="L14" s="1" t="str">
        <f>IFERROR(salesdata[[#This Row],[Price]]*salesdata[[#This Row],[Units]],"")</f>
        <v/>
      </c>
    </row>
    <row r="15" spans="2:12" ht="21" x14ac:dyDescent="0.35">
      <c r="E15" s="1" t="str">
        <f>IFERROR(VLOOKUP(salesdata[[#This Row],[Cust_ID]],customersdata[#All],2,0),"")</f>
        <v/>
      </c>
      <c r="G15" s="1" t="str">
        <f>IFERROR(VLOOKUP(salesdata[[#This Row],[HSN Code]],Table4[#All],2,0),"")</f>
        <v/>
      </c>
      <c r="I15" s="3" t="str">
        <f>IFERROR(VLOOKUP(salesdata[[#This Row],[HSN Code]],Table19[#All],6,0),"")</f>
        <v/>
      </c>
      <c r="K15" s="1" t="str">
        <f>IFERROR(VLOOKUP(salesdata[[#This Row],[HSN Code]],Table4[#All],4,0),"")</f>
        <v/>
      </c>
      <c r="L15" s="1" t="str">
        <f>IFERROR(salesdata[[#This Row],[Price]]*salesdata[[#This Row],[Units]],"")</f>
        <v/>
      </c>
    </row>
    <row r="16" spans="2:12" ht="21" x14ac:dyDescent="0.35">
      <c r="E16" s="1" t="str">
        <f>IFERROR(VLOOKUP(salesdata[[#This Row],[Cust_ID]],customersdata[#All],2,0),"")</f>
        <v/>
      </c>
      <c r="G16" s="1" t="str">
        <f>IFERROR(VLOOKUP(salesdata[[#This Row],[HSN Code]],Table4[#All],2,0),"")</f>
        <v/>
      </c>
      <c r="I16" s="3" t="str">
        <f>IFERROR(VLOOKUP(salesdata[[#This Row],[HSN Code]],Table19[#All],6,0),"")</f>
        <v/>
      </c>
      <c r="K16" s="1" t="str">
        <f>IFERROR(VLOOKUP(salesdata[[#This Row],[HSN Code]],Table4[#All],4,0),"")</f>
        <v/>
      </c>
      <c r="L16" s="1" t="str">
        <f>IFERROR(salesdata[[#This Row],[Price]]*salesdata[[#This Row],[Units]],"")</f>
        <v/>
      </c>
    </row>
    <row r="17" spans="5:12" ht="21" x14ac:dyDescent="0.35">
      <c r="E17" s="1" t="str">
        <f>IFERROR(VLOOKUP(salesdata[[#This Row],[Cust_ID]],customersdata[#All],2,0),"")</f>
        <v/>
      </c>
      <c r="G17" s="1" t="str">
        <f>IFERROR(VLOOKUP(salesdata[[#This Row],[HSN Code]],Table4[#All],2,0),"")</f>
        <v/>
      </c>
      <c r="I17" s="3" t="str">
        <f>IFERROR(VLOOKUP(salesdata[[#This Row],[HSN Code]],Table19[#All],6,0),"")</f>
        <v/>
      </c>
      <c r="K17" s="1" t="str">
        <f>IFERROR(VLOOKUP(salesdata[[#This Row],[HSN Code]],Table4[#All],4,0),"")</f>
        <v/>
      </c>
      <c r="L17" s="1" t="str">
        <f>IFERROR(salesdata[[#This Row],[Price]]*salesdata[[#This Row],[Units]],"")</f>
        <v/>
      </c>
    </row>
    <row r="18" spans="5:12" ht="21" x14ac:dyDescent="0.35">
      <c r="E18" s="1" t="str">
        <f>IFERROR(VLOOKUP(salesdata[[#This Row],[Cust_ID]],customersdata[#All],2,0),"")</f>
        <v/>
      </c>
      <c r="G18" s="1" t="str">
        <f>IFERROR(VLOOKUP(salesdata[[#This Row],[HSN Code]],Table4[#All],2,0),"")</f>
        <v/>
      </c>
      <c r="I18" s="3" t="str">
        <f>IFERROR(VLOOKUP(salesdata[[#This Row],[HSN Code]],Table19[#All],6,0),"")</f>
        <v/>
      </c>
      <c r="K18" s="1" t="str">
        <f>IFERROR(VLOOKUP(salesdata[[#This Row],[HSN Code]],Table4[#All],4,0),"")</f>
        <v/>
      </c>
      <c r="L18" s="1" t="str">
        <f>IFERROR(salesdata[[#This Row],[Price]]*salesdata[[#This Row],[Units]],"")</f>
        <v/>
      </c>
    </row>
    <row r="19" spans="5:12" ht="21" x14ac:dyDescent="0.35">
      <c r="E19" s="1" t="str">
        <f>IFERROR(VLOOKUP(salesdata[[#This Row],[Cust_ID]],customersdata[#All],2,0),"")</f>
        <v/>
      </c>
      <c r="G19" s="1" t="str">
        <f>IFERROR(VLOOKUP(salesdata[[#This Row],[HSN Code]],Table4[#All],2,0),"")</f>
        <v/>
      </c>
      <c r="I19" s="3" t="str">
        <f>IFERROR(VLOOKUP(salesdata[[#This Row],[HSN Code]],Table19[#All],6,0),"")</f>
        <v/>
      </c>
      <c r="K19" s="1" t="str">
        <f>IFERROR(VLOOKUP(salesdata[[#This Row],[HSN Code]],Table4[#All],4,0),"")</f>
        <v/>
      </c>
      <c r="L19" s="1" t="str">
        <f>IFERROR(salesdata[[#This Row],[Price]]*salesdata[[#This Row],[Units]],"")</f>
        <v/>
      </c>
    </row>
    <row r="20" spans="5:12" ht="21" x14ac:dyDescent="0.35">
      <c r="E20" s="1" t="str">
        <f>IFERROR(VLOOKUP(salesdata[[#This Row],[Cust_ID]],customersdata[#All],2,0),"")</f>
        <v/>
      </c>
      <c r="G20" s="1" t="str">
        <f>IFERROR(VLOOKUP(salesdata[[#This Row],[HSN Code]],Table4[#All],2,0),"")</f>
        <v/>
      </c>
      <c r="I20" s="3" t="str">
        <f>IFERROR(VLOOKUP(salesdata[[#This Row],[HSN Code]],Table19[#All],6,0),"")</f>
        <v/>
      </c>
      <c r="K20" s="1" t="str">
        <f>IFERROR(VLOOKUP(salesdata[[#This Row],[HSN Code]],Table4[#All],4,0),"")</f>
        <v/>
      </c>
      <c r="L20" s="1" t="str">
        <f>IFERROR(salesdata[[#This Row],[Price]]*salesdata[[#This Row],[Units]],"")</f>
        <v/>
      </c>
    </row>
    <row r="21" spans="5:12" ht="21" x14ac:dyDescent="0.35">
      <c r="E21" s="1" t="str">
        <f>IFERROR(VLOOKUP(salesdata[[#This Row],[Cust_ID]],customersdata[#All],2,0),"")</f>
        <v/>
      </c>
      <c r="G21" s="1" t="str">
        <f>IFERROR(VLOOKUP(salesdata[[#This Row],[HSN Code]],Table4[#All],2,0),"")</f>
        <v/>
      </c>
      <c r="I21" s="3" t="str">
        <f>IFERROR(VLOOKUP(salesdata[[#This Row],[HSN Code]],Table19[#All],6,0),"")</f>
        <v/>
      </c>
      <c r="K21" s="1" t="str">
        <f>IFERROR(VLOOKUP(salesdata[[#This Row],[HSN Code]],Table4[#All],4,0),"")</f>
        <v/>
      </c>
      <c r="L21" s="1" t="str">
        <f>IFERROR(salesdata[[#This Row],[Price]]*salesdata[[#This Row],[Units]],"")</f>
        <v/>
      </c>
    </row>
    <row r="22" spans="5:12" ht="21" x14ac:dyDescent="0.35">
      <c r="E22" s="1" t="str">
        <f>IFERROR(VLOOKUP(salesdata[[#This Row],[Cust_ID]],customersdata[#All],2,0),"")</f>
        <v/>
      </c>
      <c r="G22" s="1" t="str">
        <f>IFERROR(VLOOKUP(salesdata[[#This Row],[HSN Code]],Table4[#All],2,0),"")</f>
        <v/>
      </c>
      <c r="I22" s="3" t="str">
        <f>IFERROR(VLOOKUP(salesdata[[#This Row],[HSN Code]],Table19[#All],6,0),"")</f>
        <v/>
      </c>
      <c r="K22" s="1" t="str">
        <f>IFERROR(VLOOKUP(salesdata[[#This Row],[HSN Code]],Table4[#All],4,0),"")</f>
        <v/>
      </c>
      <c r="L22" s="1" t="str">
        <f>IFERROR(salesdata[[#This Row],[Price]]*salesdata[[#This Row],[Units]],"")</f>
        <v/>
      </c>
    </row>
  </sheetData>
  <dataValidations count="2">
    <dataValidation type="list" allowBlank="1" showInputMessage="1" showErrorMessage="1" sqref="D7:D22" xr:uid="{553AFC73-884F-42A3-91B0-C007DE5E75DD}">
      <formula1>cid</formula1>
    </dataValidation>
    <dataValidation type="list" allowBlank="1" showInputMessage="1" showErrorMessage="1" sqref="F7:F22" xr:uid="{FD8C456F-A7CE-4503-A6BB-A0859634DABB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62D8-5213-439E-AE0F-EB2806A39B23}">
  <dimension ref="B1:K16"/>
  <sheetViews>
    <sheetView workbookViewId="0">
      <selection activeCell="I8" sqref="I8"/>
    </sheetView>
  </sheetViews>
  <sheetFormatPr defaultRowHeight="15" x14ac:dyDescent="0.25"/>
  <cols>
    <col min="1" max="1" width="4.7109375" style="1" customWidth="1"/>
    <col min="2" max="2" width="27" style="2" customWidth="1"/>
    <col min="3" max="3" width="5.5703125" style="1" customWidth="1"/>
    <col min="4" max="4" width="16.5703125" style="1" customWidth="1"/>
    <col min="5" max="5" width="18.5703125" style="1" customWidth="1"/>
    <col min="6" max="9" width="9.140625" style="1"/>
    <col min="10" max="10" width="12.140625" style="1" customWidth="1"/>
    <col min="11" max="11" width="47.140625" style="1" bestFit="1" customWidth="1"/>
    <col min="12" max="16384" width="9.140625" style="1"/>
  </cols>
  <sheetData>
    <row r="1" spans="2:11" x14ac:dyDescent="0.25">
      <c r="B1" s="1"/>
    </row>
    <row r="7" spans="2:11" x14ac:dyDescent="0.25">
      <c r="D7" s="1" t="s">
        <v>0</v>
      </c>
      <c r="E7" s="1" t="s">
        <v>1</v>
      </c>
      <c r="F7" s="1" t="s">
        <v>55</v>
      </c>
      <c r="G7" s="1" t="s">
        <v>66</v>
      </c>
      <c r="H7" s="1" t="s">
        <v>67</v>
      </c>
      <c r="I7" s="1" t="s">
        <v>68</v>
      </c>
      <c r="J7" s="1" t="s">
        <v>69</v>
      </c>
      <c r="K7" s="1" t="s">
        <v>84</v>
      </c>
    </row>
    <row r="8" spans="2:11" x14ac:dyDescent="0.25">
      <c r="D8" s="1" t="str">
        <f>Products!D7</f>
        <v>N1001</v>
      </c>
      <c r="E8" s="1" t="str">
        <f>Products!E7</f>
        <v>Smart Watch</v>
      </c>
      <c r="F8" s="1">
        <f>Products!F7</f>
        <v>980</v>
      </c>
      <c r="G8" s="1">
        <f>IFERROR(SUMIF(Purchasedata[Product Name],Table19[[#This Row],[Product Name]],Purchasedata[Units]),"")</f>
        <v>20</v>
      </c>
      <c r="H8" s="1">
        <f>IFERROR(SUMIF(salesdata[Product Name],Table19[[#This Row],[Product Name]],salesdata[Units]),"")</f>
        <v>20</v>
      </c>
      <c r="I8" s="1">
        <f>Table19[[#This Row],[P Unit]]-Table19[[#This Row],[S Unit]]</f>
        <v>0</v>
      </c>
      <c r="J8" s="1">
        <f>IFERROR(Table19[[#This Row],[Cost]]*Table19[[#This Row],[Stock]],"")</f>
        <v>0</v>
      </c>
      <c r="K8" s="1" t="str">
        <f>IF(Table19[[#This Row],[Stock]]&lt;5,"📞 "&amp;Table19[[#This Row],[Product Name]]&amp;" Needs to re-order !!  PH " &amp;VLOOKUP(Table19[[#This Row],[HSN Code]],vendorsdata[#All],4,0),"")</f>
        <v>📞 Smart Watch Needs to re-order !!  PH 9812xxxxxx</v>
      </c>
    </row>
    <row r="9" spans="2:11" x14ac:dyDescent="0.25">
      <c r="D9" s="1" t="str">
        <f>Products!D8</f>
        <v>N1002</v>
      </c>
      <c r="E9" s="1" t="str">
        <f>Products!E8</f>
        <v>Laptop HP xyz i5</v>
      </c>
      <c r="F9" s="1">
        <f>Products!F8</f>
        <v>34500</v>
      </c>
      <c r="G9" s="1">
        <f>IFERROR(SUMIF(Purchasedata[Product Name],Table19[[#This Row],[Product Name]],Purchasedata[Units]),"")</f>
        <v>0</v>
      </c>
      <c r="H9" s="1">
        <f>IFERROR(SUMIF(salesdata[Product Name],Table19[[#This Row],[Product Name]],salesdata[Units]),"")</f>
        <v>5</v>
      </c>
      <c r="I9" s="1">
        <f>Table19[[#This Row],[P Unit]]-Table19[[#This Row],[S Unit]]</f>
        <v>-5</v>
      </c>
      <c r="J9" s="1">
        <f>IFERROR(Table19[[#This Row],[Cost]]*Table19[[#This Row],[Stock]],"")</f>
        <v>-172500</v>
      </c>
      <c r="K9" s="1" t="str">
        <f>IF(Table19[[#This Row],[Stock]]&lt;5,"📞 "&amp;Table19[[#This Row],[Product Name]]&amp;" Needs to re-order !!  PH " &amp;VLOOKUP(Table19[[#This Row],[HSN Code]],vendorsdata[#All],4,0),"")</f>
        <v>📞 Laptop HP xyz i5 Needs to re-order !!  PH 9812xxxxxx</v>
      </c>
    </row>
    <row r="10" spans="2:11" x14ac:dyDescent="0.25">
      <c r="D10" s="1" t="str">
        <f>Products!D9</f>
        <v>N1003</v>
      </c>
      <c r="E10" s="1" t="str">
        <f>Products!E9</f>
        <v>Wireless Printer</v>
      </c>
      <c r="F10" s="1">
        <f>Products!F9</f>
        <v>4600</v>
      </c>
      <c r="G10" s="1">
        <f>IFERROR(SUMIF(Purchasedata[Product Name],Table19[[#This Row],[Product Name]],Purchasedata[Units]),"")</f>
        <v>0</v>
      </c>
      <c r="H10" s="1">
        <f>IFERROR(SUMIF(salesdata[Product Name],Table19[[#This Row],[Product Name]],salesdata[Units]),"")</f>
        <v>7</v>
      </c>
      <c r="I10" s="1">
        <f>Table19[[#This Row],[P Unit]]-Table19[[#This Row],[S Unit]]</f>
        <v>-7</v>
      </c>
      <c r="J10" s="1">
        <f>IFERROR(Table19[[#This Row],[Cost]]*Table19[[#This Row],[Stock]],"")</f>
        <v>-32200</v>
      </c>
      <c r="K10" s="1" t="str">
        <f>IF(Table19[[#This Row],[Stock]]&lt;5,"📞 "&amp;Table19[[#This Row],[Product Name]]&amp;" Needs to re-order !!  PH " &amp;VLOOKUP(Table19[[#This Row],[HSN Code]],vendorsdata[#All],4,0),"")</f>
        <v>📞 Wireless Printer Needs to re-order !!  PH 9812xxxxxx</v>
      </c>
    </row>
    <row r="11" spans="2:11" x14ac:dyDescent="0.25">
      <c r="D11" s="1" t="str">
        <f>Products!D10</f>
        <v>N1004</v>
      </c>
      <c r="E11" s="1" t="str">
        <f>Products!E10</f>
        <v>Desktop</v>
      </c>
      <c r="F11" s="1">
        <f>Products!F10</f>
        <v>21000</v>
      </c>
      <c r="G11" s="1">
        <f>IFERROR(SUMIF(Purchasedata[Product Name],Table19[[#This Row],[Product Name]],Purchasedata[Units]),"")</f>
        <v>100</v>
      </c>
      <c r="H11" s="1">
        <f>IFERROR(SUMIF(salesdata[Product Name],Table19[[#This Row],[Product Name]],salesdata[Units]),"")</f>
        <v>10</v>
      </c>
      <c r="I11" s="1">
        <f>Table19[[#This Row],[P Unit]]-Table19[[#This Row],[S Unit]]</f>
        <v>90</v>
      </c>
      <c r="J11" s="1">
        <f>IFERROR(Table19[[#This Row],[Cost]]*Table19[[#This Row],[Stock]],"")</f>
        <v>1890000</v>
      </c>
      <c r="K11" s="1" t="str">
        <f>IF(Table19[[#This Row],[Stock]]&lt;5,"📞 "&amp;Table19[[#This Row],[Product Name]]&amp;" Needs to re-order !!  PH " &amp;VLOOKUP(Table19[[#This Row],[HSN Code]],vendorsdata[#All],4,0),"")</f>
        <v/>
      </c>
    </row>
    <row r="12" spans="2:11" x14ac:dyDescent="0.25">
      <c r="D12" s="1" t="str">
        <f>Products!D11</f>
        <v>N1005</v>
      </c>
      <c r="E12" s="1" t="str">
        <f>Products!E11</f>
        <v>Mouse</v>
      </c>
      <c r="F12" s="1">
        <f>Products!F11</f>
        <v>200</v>
      </c>
      <c r="G12" s="1">
        <f>IFERROR(SUMIF(Purchasedata[Product Name],Table19[[#This Row],[Product Name]],Purchasedata[Units]),"")</f>
        <v>20</v>
      </c>
      <c r="H12" s="1">
        <f>IFERROR(SUMIF(salesdata[Product Name],Table19[[#This Row],[Product Name]],salesdata[Units]),"")</f>
        <v>5</v>
      </c>
      <c r="I12" s="1">
        <f>Table19[[#This Row],[P Unit]]-Table19[[#This Row],[S Unit]]</f>
        <v>15</v>
      </c>
      <c r="J12" s="1">
        <f>IFERROR(Table19[[#This Row],[Cost]]*Table19[[#This Row],[Stock]],"")</f>
        <v>3000</v>
      </c>
      <c r="K12" s="1" t="str">
        <f>IF(Table19[[#This Row],[Stock]]&lt;5,"📞 "&amp;Table19[[#This Row],[Product Name]]&amp;" Needs to re-order !!  PH " &amp;VLOOKUP(Table19[[#This Row],[HSN Code]],vendorsdata[#All],4,0),"")</f>
        <v/>
      </c>
    </row>
    <row r="13" spans="2:11" x14ac:dyDescent="0.25">
      <c r="D13" s="1" t="str">
        <f>Products!D12</f>
        <v>N1006</v>
      </c>
      <c r="E13" s="1" t="str">
        <f>Products!E12</f>
        <v>Rgb Keyboard</v>
      </c>
      <c r="F13" s="1">
        <f>Products!F12</f>
        <v>340</v>
      </c>
      <c r="G13" s="1">
        <f>IFERROR(SUMIF(Purchasedata[Product Name],Table19[[#This Row],[Product Name]],Purchasedata[Units]),"")</f>
        <v>40</v>
      </c>
      <c r="H13" s="1">
        <f>IFERROR(SUMIF(salesdata[Product Name],Table19[[#This Row],[Product Name]],salesdata[Units]),"")</f>
        <v>4</v>
      </c>
      <c r="I13" s="1">
        <f>Table19[[#This Row],[P Unit]]-Table19[[#This Row],[S Unit]]</f>
        <v>36</v>
      </c>
      <c r="J13" s="1">
        <f>IFERROR(Table19[[#This Row],[Cost]]*Table19[[#This Row],[Stock]],"")</f>
        <v>12240</v>
      </c>
      <c r="K13" s="1" t="str">
        <f>IF(Table19[[#This Row],[Stock]]&lt;5,"📞 "&amp;Table19[[#This Row],[Product Name]]&amp;" Needs to re-order !!  PH " &amp;VLOOKUP(Table19[[#This Row],[HSN Code]],vendorsdata[#All],4,0),"")</f>
        <v/>
      </c>
    </row>
    <row r="14" spans="2:11" x14ac:dyDescent="0.25">
      <c r="D14" s="1" t="str">
        <f>Products!D13</f>
        <v>N1007</v>
      </c>
      <c r="E14" s="1" t="str">
        <f>Products!E13</f>
        <v>Camera</v>
      </c>
      <c r="F14" s="1">
        <f>Products!F13</f>
        <v>52000</v>
      </c>
      <c r="G14" s="1">
        <f>IFERROR(SUMIF(Purchasedata[Product Name],Table19[[#This Row],[Product Name]],Purchasedata[Units]),"")</f>
        <v>30</v>
      </c>
      <c r="H14" s="1">
        <f>IFERROR(SUMIF(salesdata[Product Name],Table19[[#This Row],[Product Name]],salesdata[Units]),"")</f>
        <v>6</v>
      </c>
      <c r="I14" s="1">
        <f>Table19[[#This Row],[P Unit]]-Table19[[#This Row],[S Unit]]</f>
        <v>24</v>
      </c>
      <c r="J14" s="1">
        <f>IFERROR(Table19[[#This Row],[Cost]]*Table19[[#This Row],[Stock]],"")</f>
        <v>1248000</v>
      </c>
      <c r="K14" s="1" t="str">
        <f>IF(Table19[[#This Row],[Stock]]&lt;5,"📞 "&amp;Table19[[#This Row],[Product Name]]&amp;" Needs to re-order !!  PH " &amp;VLOOKUP(Table19[[#This Row],[HSN Code]],vendorsdata[#All],4,0),"")</f>
        <v/>
      </c>
    </row>
    <row r="15" spans="2:11" x14ac:dyDescent="0.25">
      <c r="D15" s="1" t="str">
        <f>Products!D14</f>
        <v>N1008</v>
      </c>
      <c r="E15" s="1" t="str">
        <f>Products!E14</f>
        <v>Headphones</v>
      </c>
      <c r="F15" s="1">
        <f>Products!F14</f>
        <v>799</v>
      </c>
      <c r="G15" s="1">
        <f>IFERROR(SUMIF(Purchasedata[Product Name],Table19[[#This Row],[Product Name]],Purchasedata[Units]),"")</f>
        <v>2</v>
      </c>
      <c r="H15" s="1">
        <f>IFERROR(SUMIF(salesdata[Product Name],Table19[[#This Row],[Product Name]],salesdata[Units]),"")</f>
        <v>0</v>
      </c>
      <c r="I15" s="1">
        <f>Table19[[#This Row],[P Unit]]-Table19[[#This Row],[S Unit]]</f>
        <v>2</v>
      </c>
      <c r="J15" s="1">
        <f>IFERROR(Table19[[#This Row],[Cost]]*Table19[[#This Row],[Stock]],"")</f>
        <v>1598</v>
      </c>
      <c r="K15" s="1" t="str">
        <f>IF(Table19[[#This Row],[Stock]]&lt;5,"📞 "&amp;Table19[[#This Row],[Product Name]]&amp;" Needs to re-order !!  PH " &amp;VLOOKUP(Table19[[#This Row],[HSN Code]],vendorsdata[#All],4,0),"")</f>
        <v>📞 Headphones Needs to re-order !!  PH 9814xxxxxx</v>
      </c>
    </row>
    <row r="16" spans="2:11" x14ac:dyDescent="0.25">
      <c r="D16" s="1" t="str">
        <f>Products!D15</f>
        <v>N1009</v>
      </c>
      <c r="E16" s="1" t="str">
        <f>Products!E15</f>
        <v>Speakers</v>
      </c>
      <c r="F16" s="1">
        <f>Products!F15</f>
        <v>670</v>
      </c>
      <c r="G16" s="1">
        <f>IFERROR(SUMIF(Purchasedata[Product Name],Table19[[#This Row],[Product Name]],Purchasedata[Units]),"")</f>
        <v>55</v>
      </c>
      <c r="H16" s="1">
        <f>IFERROR(SUMIF(salesdata[Product Name],Table19[[#This Row],[Product Name]],salesdata[Units]),"")</f>
        <v>0</v>
      </c>
      <c r="I16" s="1">
        <f>Table19[[#This Row],[P Unit]]-Table19[[#This Row],[S Unit]]</f>
        <v>55</v>
      </c>
      <c r="J16" s="1">
        <f>IFERROR(Table19[[#This Row],[Cost]]*Table19[[#This Row],[Stock]],"")</f>
        <v>36850</v>
      </c>
      <c r="K16" s="1" t="str">
        <f>IF(Table19[[#This Row],[Stock]]&lt;5,"📞 "&amp;Table19[[#This Row],[Product Name]]&amp;" Needs to re-order !!  PH " &amp;VLOOKUP(Table19[[#This Row],[HSN Code]],vendorsdata[#All],4,0),"")</f>
        <v/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CC51-661D-4278-98EC-D78C0F2FF8AA}">
  <dimension ref="A2:J24"/>
  <sheetViews>
    <sheetView workbookViewId="0">
      <selection activeCell="C16" sqref="C16"/>
    </sheetView>
  </sheetViews>
  <sheetFormatPr defaultRowHeight="15" x14ac:dyDescent="0.25"/>
  <cols>
    <col min="1" max="1" width="16.85546875" bestFit="1" customWidth="1"/>
    <col min="3" max="3" width="16.7109375" bestFit="1" customWidth="1"/>
    <col min="5" max="5" width="15" bestFit="1" customWidth="1"/>
    <col min="6" max="6" width="13.140625" bestFit="1" customWidth="1"/>
    <col min="9" max="9" width="15" bestFit="1" customWidth="1"/>
    <col min="10" max="10" width="12.7109375" bestFit="1" customWidth="1"/>
  </cols>
  <sheetData>
    <row r="2" spans="1:10" x14ac:dyDescent="0.25">
      <c r="A2" t="s">
        <v>70</v>
      </c>
      <c r="C2" t="s">
        <v>71</v>
      </c>
    </row>
    <row r="3" spans="1:10" x14ac:dyDescent="0.25">
      <c r="A3" s="21">
        <v>7</v>
      </c>
      <c r="C3">
        <f>GETPIVOTDATA("Name",$A$2)</f>
        <v>7</v>
      </c>
    </row>
    <row r="6" spans="1:10" x14ac:dyDescent="0.25">
      <c r="A6" t="s">
        <v>72</v>
      </c>
      <c r="C6" t="s">
        <v>73</v>
      </c>
    </row>
    <row r="7" spans="1:10" x14ac:dyDescent="0.25">
      <c r="A7" s="21">
        <v>10</v>
      </c>
      <c r="C7">
        <f>GETPIVOTDATA("Product Name",$A$6)</f>
        <v>10</v>
      </c>
    </row>
    <row r="9" spans="1:10" x14ac:dyDescent="0.25">
      <c r="A9" t="s">
        <v>74</v>
      </c>
      <c r="C9" t="s">
        <v>75</v>
      </c>
      <c r="E9" s="23" t="s">
        <v>80</v>
      </c>
      <c r="F9" t="s">
        <v>82</v>
      </c>
      <c r="I9" s="23" t="s">
        <v>80</v>
      </c>
      <c r="J9" t="s">
        <v>85</v>
      </c>
    </row>
    <row r="10" spans="1:10" x14ac:dyDescent="0.25">
      <c r="A10" s="22">
        <v>4675648</v>
      </c>
      <c r="C10" s="22">
        <f>GETPIVOTDATA("Amount",$A$9)</f>
        <v>4675648</v>
      </c>
      <c r="E10" s="24" t="s">
        <v>6</v>
      </c>
      <c r="F10" s="21">
        <v>20</v>
      </c>
      <c r="I10" s="24" t="s">
        <v>22</v>
      </c>
      <c r="J10" s="21">
        <v>24</v>
      </c>
    </row>
    <row r="11" spans="1:10" x14ac:dyDescent="0.25">
      <c r="E11" s="24" t="s">
        <v>14</v>
      </c>
      <c r="F11" s="21">
        <v>10</v>
      </c>
      <c r="I11" s="24" t="s">
        <v>14</v>
      </c>
      <c r="J11" s="21">
        <v>90</v>
      </c>
    </row>
    <row r="12" spans="1:10" x14ac:dyDescent="0.25">
      <c r="A12" t="s">
        <v>74</v>
      </c>
      <c r="C12" t="s">
        <v>76</v>
      </c>
      <c r="E12" s="24" t="s">
        <v>12</v>
      </c>
      <c r="F12" s="21">
        <v>7</v>
      </c>
      <c r="I12" s="24" t="s">
        <v>10</v>
      </c>
      <c r="J12" s="21">
        <v>-5</v>
      </c>
    </row>
    <row r="13" spans="1:10" x14ac:dyDescent="0.25">
      <c r="A13" s="22">
        <v>898392</v>
      </c>
      <c r="C13" s="22">
        <f>GETPIVOTDATA("Amount",$A$12)</f>
        <v>898392</v>
      </c>
      <c r="E13" s="24" t="s">
        <v>22</v>
      </c>
      <c r="F13" s="21">
        <v>6</v>
      </c>
      <c r="I13" s="24" t="s">
        <v>18</v>
      </c>
      <c r="J13" s="21">
        <v>15</v>
      </c>
    </row>
    <row r="14" spans="1:10" x14ac:dyDescent="0.25">
      <c r="E14" s="24" t="s">
        <v>18</v>
      </c>
      <c r="F14" s="21">
        <v>5</v>
      </c>
      <c r="I14" s="24" t="s">
        <v>20</v>
      </c>
      <c r="J14" s="21">
        <v>36</v>
      </c>
    </row>
    <row r="15" spans="1:10" x14ac:dyDescent="0.25">
      <c r="A15" t="s">
        <v>77</v>
      </c>
      <c r="C15" t="s">
        <v>78</v>
      </c>
      <c r="E15" s="24" t="s">
        <v>10</v>
      </c>
      <c r="F15" s="21">
        <v>5</v>
      </c>
      <c r="I15" s="24" t="s">
        <v>6</v>
      </c>
      <c r="J15" s="21">
        <v>0</v>
      </c>
    </row>
    <row r="16" spans="1:10" x14ac:dyDescent="0.25">
      <c r="A16" s="22">
        <v>2986988</v>
      </c>
      <c r="C16" s="22">
        <f>GETPIVOTDATA("Stock Amt",$A$15)</f>
        <v>2986988</v>
      </c>
      <c r="E16" s="24" t="s">
        <v>81</v>
      </c>
      <c r="F16" s="21">
        <v>53</v>
      </c>
      <c r="I16" s="24" t="s">
        <v>28</v>
      </c>
      <c r="J16" s="21">
        <v>55</v>
      </c>
    </row>
    <row r="17" spans="3:10" x14ac:dyDescent="0.25">
      <c r="I17" s="24" t="s">
        <v>12</v>
      </c>
      <c r="J17" s="21">
        <v>-7</v>
      </c>
    </row>
    <row r="18" spans="3:10" x14ac:dyDescent="0.25">
      <c r="C18" t="s">
        <v>79</v>
      </c>
      <c r="E18" s="23" t="s">
        <v>80</v>
      </c>
      <c r="F18" t="s">
        <v>74</v>
      </c>
      <c r="I18" s="24" t="s">
        <v>81</v>
      </c>
      <c r="J18" s="21">
        <v>208</v>
      </c>
    </row>
    <row r="19" spans="3:10" x14ac:dyDescent="0.25">
      <c r="C19" s="22">
        <f>C16+C13-C10</f>
        <v>-790268</v>
      </c>
      <c r="E19" s="24" t="s">
        <v>42</v>
      </c>
      <c r="F19" s="21">
        <v>374400</v>
      </c>
    </row>
    <row r="20" spans="3:10" x14ac:dyDescent="0.25">
      <c r="E20" s="24" t="s">
        <v>39</v>
      </c>
      <c r="F20" s="21">
        <v>252000</v>
      </c>
    </row>
    <row r="21" spans="3:10" x14ac:dyDescent="0.25">
      <c r="E21" s="24" t="s">
        <v>37</v>
      </c>
      <c r="F21" s="21">
        <v>207000</v>
      </c>
    </row>
    <row r="22" spans="3:10" x14ac:dyDescent="0.25">
      <c r="E22" s="24" t="s">
        <v>38</v>
      </c>
      <c r="F22" s="21">
        <v>38640</v>
      </c>
    </row>
    <row r="23" spans="3:10" x14ac:dyDescent="0.25">
      <c r="E23" s="24" t="s">
        <v>35</v>
      </c>
      <c r="F23" s="21">
        <v>23520</v>
      </c>
    </row>
    <row r="24" spans="3:10" x14ac:dyDescent="0.25">
      <c r="E24" s="24" t="s">
        <v>81</v>
      </c>
      <c r="F24" s="21">
        <v>895560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Dashboard</vt:lpstr>
      <vt:lpstr>Customers</vt:lpstr>
      <vt:lpstr>Products</vt:lpstr>
      <vt:lpstr>Vendors</vt:lpstr>
      <vt:lpstr>New Entry</vt:lpstr>
      <vt:lpstr>Purchase</vt:lpstr>
      <vt:lpstr>Sales</vt:lpstr>
      <vt:lpstr>Inventory</vt:lpstr>
      <vt:lpstr>Pivots</vt:lpstr>
      <vt:lpstr>cid</vt:lpstr>
      <vt:lpstr>hsncode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Arbind Shah</dc:creator>
  <cp:lastModifiedBy>Arbind Shah</cp:lastModifiedBy>
  <dcterms:created xsi:type="dcterms:W3CDTF">2025-09-13T08:15:29Z</dcterms:created>
  <dcterms:modified xsi:type="dcterms:W3CDTF">2025-09-14T10:50:23Z</dcterms:modified>
</cp:coreProperties>
</file>