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Zamiq m\"/>
    </mc:Choice>
  </mc:AlternateContent>
  <bookViews>
    <workbookView xWindow="0" yWindow="0" windowWidth="23040" windowHeight="8904" firstSheet="4" activeTab="9"/>
  </bookViews>
  <sheets>
    <sheet name="Debitor borclar" sheetId="11" r:id="rId1"/>
    <sheet name="Kreditor borclar" sheetId="12" r:id="rId2"/>
    <sheet name="Kassa hərəkəti" sheetId="1" r:id="rId3"/>
    <sheet name="Bank hesabı hərəkəti " sheetId="2" r:id="rId4"/>
    <sheet name="Paşabank" sheetId="5" r:id="rId5"/>
    <sheet name="Günaybank" sheetId="6" r:id="rId6"/>
    <sheet name="Xalqbank" sheetId="7" r:id="rId7"/>
    <sheet name="ƏDV depozit hesabı hərəkəti" sheetId="3" r:id="rId8"/>
    <sheet name="ƏDV depozit" sheetId="8" r:id="rId9"/>
    <sheet name="Ödəmə planı" sheetId="9" r:id="rId10"/>
    <sheet name="Holding daxili hesablaşmalar" sheetId="10" state="hidden" r:id="rId11"/>
  </sheets>
  <externalReferences>
    <externalReference r:id="rId12"/>
    <externalReference r:id="rId13"/>
    <externalReference r:id="rId14"/>
  </externalReferences>
  <definedNames>
    <definedName name="Hərəkət_növü">[1]Help!$A$2:$A$3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9" l="1"/>
  <c r="G25" i="9"/>
  <c r="G24" i="9"/>
  <c r="D26" i="12" l="1"/>
  <c r="G25" i="12"/>
  <c r="F25" i="12"/>
  <c r="F24" i="12"/>
  <c r="G24" i="12" s="1"/>
  <c r="G23" i="12"/>
  <c r="F22" i="12"/>
  <c r="E22" i="12"/>
  <c r="G22" i="12" s="1"/>
  <c r="G21" i="12"/>
  <c r="G20" i="12"/>
  <c r="E19" i="12"/>
  <c r="G19" i="12" s="1"/>
  <c r="G18" i="12"/>
  <c r="E17" i="12"/>
  <c r="G17" i="12" s="1"/>
  <c r="G16" i="12"/>
  <c r="E16" i="12"/>
  <c r="F15" i="12"/>
  <c r="E15" i="12"/>
  <c r="G15" i="12" s="1"/>
  <c r="G14" i="12"/>
  <c r="G13" i="12"/>
  <c r="G12" i="12"/>
  <c r="G11" i="12"/>
  <c r="G10" i="12"/>
  <c r="F9" i="12"/>
  <c r="E9" i="12"/>
  <c r="G9" i="12" s="1"/>
  <c r="G8" i="12"/>
  <c r="F8" i="12"/>
  <c r="F26" i="12" s="1"/>
  <c r="G7" i="12"/>
  <c r="G6" i="12"/>
  <c r="G5" i="12"/>
  <c r="G26" i="12" s="1"/>
  <c r="E26" i="12" l="1"/>
  <c r="G23" i="9"/>
  <c r="G21" i="9"/>
  <c r="G22" i="9"/>
  <c r="G20" i="9" l="1"/>
  <c r="G65" i="2"/>
  <c r="E56" i="2"/>
  <c r="F40" i="3"/>
  <c r="G19" i="9" l="1"/>
  <c r="G18" i="9"/>
  <c r="G17" i="9"/>
  <c r="G16" i="9"/>
  <c r="G15" i="9" l="1"/>
  <c r="G14" i="9"/>
  <c r="G13" i="9" l="1"/>
  <c r="G12" i="9" l="1"/>
  <c r="E31" i="2" l="1"/>
  <c r="G11" i="9" l="1"/>
  <c r="G10" i="9"/>
  <c r="F25" i="2" l="1"/>
  <c r="F26" i="2" s="1"/>
  <c r="F27" i="2" s="1"/>
  <c r="F28" i="2" s="1"/>
  <c r="I29" i="11" l="1"/>
  <c r="H29" i="11"/>
  <c r="E29" i="11"/>
  <c r="D29" i="11"/>
  <c r="J28" i="11"/>
  <c r="I28" i="11"/>
  <c r="H28" i="11"/>
  <c r="E28" i="11"/>
  <c r="D28" i="11"/>
  <c r="I27" i="11"/>
  <c r="H27" i="11"/>
  <c r="E27" i="11"/>
  <c r="D27" i="11"/>
  <c r="J26" i="11"/>
  <c r="I26" i="11"/>
  <c r="H26" i="11"/>
  <c r="E26" i="11"/>
  <c r="D26" i="11"/>
  <c r="J25" i="11"/>
  <c r="I25" i="11"/>
  <c r="H25" i="11"/>
  <c r="E25" i="11"/>
  <c r="D25" i="11"/>
  <c r="I24" i="11"/>
  <c r="H24" i="11"/>
  <c r="E24" i="11"/>
  <c r="D24" i="11"/>
  <c r="J23" i="11"/>
  <c r="I23" i="11"/>
  <c r="H23" i="11"/>
  <c r="G23" i="11"/>
  <c r="I22" i="11"/>
  <c r="H22" i="11"/>
  <c r="E22" i="11"/>
  <c r="D22" i="11"/>
  <c r="J21" i="11"/>
  <c r="I21" i="11"/>
  <c r="H21" i="11"/>
  <c r="E21" i="11"/>
  <c r="D21" i="11"/>
  <c r="I20" i="11"/>
  <c r="H20" i="11"/>
  <c r="E20" i="11"/>
  <c r="D20" i="11"/>
  <c r="I19" i="11"/>
  <c r="H19" i="11"/>
  <c r="E19" i="11"/>
  <c r="D19" i="11"/>
  <c r="I18" i="11"/>
  <c r="H18" i="11"/>
  <c r="E18" i="11"/>
  <c r="D18" i="11"/>
  <c r="J17" i="11"/>
  <c r="I17" i="11"/>
  <c r="H17" i="11"/>
  <c r="E17" i="11"/>
  <c r="D17" i="11"/>
  <c r="I16" i="11"/>
  <c r="H16" i="11"/>
  <c r="E16" i="11"/>
  <c r="D16" i="11"/>
  <c r="I15" i="11"/>
  <c r="H15" i="11"/>
  <c r="E15" i="11"/>
  <c r="D15" i="11"/>
  <c r="I14" i="11"/>
  <c r="H14" i="11"/>
  <c r="E14" i="11"/>
  <c r="D14" i="11"/>
  <c r="I13" i="11"/>
  <c r="H13" i="11"/>
  <c r="E13" i="11"/>
  <c r="D13" i="11"/>
  <c r="I12" i="11"/>
  <c r="H12" i="11"/>
  <c r="E12" i="11"/>
  <c r="D12" i="11"/>
  <c r="I11" i="11"/>
  <c r="H11" i="11"/>
  <c r="E11" i="11"/>
  <c r="D11" i="11"/>
  <c r="I10" i="11"/>
  <c r="H10" i="11"/>
  <c r="E10" i="11"/>
  <c r="D10" i="11"/>
  <c r="I9" i="11"/>
  <c r="H9" i="11"/>
  <c r="E9" i="11"/>
  <c r="D9" i="11"/>
  <c r="I8" i="11"/>
  <c r="H8" i="11"/>
  <c r="E8" i="11"/>
  <c r="D8" i="11"/>
  <c r="J7" i="11"/>
  <c r="I7" i="11"/>
  <c r="H7" i="11"/>
  <c r="E7" i="11"/>
  <c r="D7" i="11"/>
  <c r="I6" i="11"/>
  <c r="H6" i="11"/>
  <c r="E6" i="11"/>
  <c r="D6" i="11"/>
  <c r="E30" i="11" l="1"/>
  <c r="I30" i="11"/>
  <c r="D30" i="11"/>
  <c r="H30" i="11"/>
  <c r="G3" i="9" l="1"/>
  <c r="G4" i="9"/>
  <c r="G5" i="9"/>
  <c r="G6" i="9"/>
  <c r="G7" i="9"/>
  <c r="G8" i="9"/>
  <c r="G9" i="9"/>
  <c r="G57" i="1" l="1"/>
  <c r="F57" i="1"/>
  <c r="E51" i="3" l="1"/>
  <c r="G2" i="9" l="1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E75" i="2" l="1"/>
  <c r="D75" i="2"/>
  <c r="F46" i="2" l="1"/>
  <c r="F47" i="2" s="1"/>
  <c r="F51" i="3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F48" i="2" l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l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21" i="11" l="1"/>
  <c r="J6" i="11" l="1"/>
  <c r="F28" i="11"/>
  <c r="F26" i="11" l="1"/>
  <c r="F16" i="11" l="1"/>
  <c r="J22" i="11" l="1"/>
  <c r="J24" i="11" l="1"/>
  <c r="F24" i="11"/>
  <c r="F20" i="11" l="1"/>
  <c r="F12" i="11" l="1"/>
  <c r="F29" i="11" l="1"/>
  <c r="F22" i="11" l="1"/>
  <c r="F19" i="11" l="1"/>
  <c r="F8" i="11" l="1"/>
  <c r="J19" i="11" l="1"/>
  <c r="J11" i="11" l="1"/>
  <c r="F11" i="11"/>
  <c r="F15" i="11" l="1"/>
  <c r="K23" i="11" l="1"/>
  <c r="L23" i="11" l="1"/>
  <c r="J29" i="11" l="1"/>
  <c r="K7" i="11" l="1"/>
  <c r="K17" i="11"/>
  <c r="K21" i="11"/>
  <c r="K25" i="11"/>
  <c r="K26" i="11"/>
  <c r="K29" i="11" l="1"/>
  <c r="K28" i="11"/>
  <c r="K24" i="11"/>
  <c r="F25" i="11" l="1"/>
  <c r="F6" i="11" l="1"/>
  <c r="K19" i="11" l="1"/>
  <c r="F10" i="11"/>
  <c r="G29" i="11" l="1"/>
  <c r="L29" i="11" l="1"/>
  <c r="F7" i="11" l="1"/>
  <c r="G28" i="11" l="1"/>
  <c r="L28" i="11" l="1"/>
  <c r="G24" i="11" l="1"/>
  <c r="G25" i="11"/>
  <c r="G26" i="11" l="1"/>
  <c r="G6" i="11"/>
  <c r="L26" i="11"/>
  <c r="L24" i="11" l="1"/>
  <c r="L25" i="11"/>
  <c r="G11" i="11" l="1"/>
  <c r="F17" i="11" l="1"/>
  <c r="G17" i="11" l="1"/>
  <c r="G22" i="11" l="1"/>
  <c r="L17" i="11"/>
  <c r="G20" i="11"/>
  <c r="G7" i="11" l="1"/>
  <c r="G16" i="11"/>
  <c r="L7" i="11" l="1"/>
  <c r="J12" i="11" l="1"/>
  <c r="K12" i="11" l="1"/>
  <c r="K11" i="11" l="1"/>
  <c r="L11" i="11" l="1"/>
  <c r="J27" i="11" l="1"/>
  <c r="K27" i="11" l="1"/>
  <c r="F27" i="11"/>
  <c r="G27" i="11" l="1"/>
  <c r="F13" i="11"/>
  <c r="G13" i="11" l="1"/>
  <c r="L27" i="11"/>
  <c r="F18" i="11" l="1"/>
  <c r="G12" i="11" l="1"/>
  <c r="G18" i="11"/>
  <c r="L12" i="11" l="1"/>
  <c r="G10" i="11" l="1"/>
  <c r="G21" i="11" l="1"/>
  <c r="L21" i="11" l="1"/>
  <c r="J18" i="11"/>
  <c r="K18" i="11" l="1"/>
  <c r="L18" i="11" l="1"/>
  <c r="J20" i="11" l="1"/>
  <c r="K20" i="11" l="1"/>
  <c r="L20" i="11" l="1"/>
  <c r="G19" i="11" l="1"/>
  <c r="L19" i="11" l="1"/>
  <c r="G15" i="11" l="1"/>
  <c r="J14" i="11" l="1"/>
  <c r="F14" i="11"/>
  <c r="K14" i="11" l="1"/>
  <c r="G14" i="11"/>
  <c r="K22" i="11" l="1"/>
  <c r="L14" i="11" l="1"/>
  <c r="F9" i="11"/>
  <c r="F30" i="11" s="1"/>
  <c r="G9" i="11" l="1"/>
  <c r="L22" i="11"/>
  <c r="G8" i="11" l="1"/>
  <c r="G30" i="11" s="1"/>
  <c r="J15" i="11" l="1"/>
  <c r="K15" i="11" l="1"/>
  <c r="L15" i="11" l="1"/>
  <c r="J16" i="11" l="1"/>
  <c r="J10" i="11"/>
  <c r="J9" i="11"/>
  <c r="J13" i="11"/>
  <c r="J8" i="11"/>
  <c r="J30" i="11" l="1"/>
  <c r="K8" i="11"/>
  <c r="K13" i="11"/>
  <c r="K16" i="11"/>
  <c r="K10" i="11"/>
  <c r="K9" i="11"/>
  <c r="K6" i="11"/>
  <c r="K30" i="11" l="1"/>
  <c r="L6" i="11"/>
  <c r="L16" i="11"/>
  <c r="L9" i="11"/>
  <c r="L10" i="11"/>
  <c r="L13" i="11"/>
  <c r="L8" i="11"/>
  <c r="L30" i="11" l="1"/>
</calcChain>
</file>

<file path=xl/sharedStrings.xml><?xml version="1.0" encoding="utf-8"?>
<sst xmlns="http://schemas.openxmlformats.org/spreadsheetml/2006/main" count="1107" uniqueCount="569">
  <si>
    <t>Tarix</t>
  </si>
  <si>
    <t>Təyinat</t>
  </si>
  <si>
    <t>Əlavə qeyd</t>
  </si>
  <si>
    <t>Pulu götürən/ödəyən şəxsin adı</t>
  </si>
  <si>
    <t>Mədaxil</t>
  </si>
  <si>
    <t>Məxaric</t>
  </si>
  <si>
    <t>Qalıq</t>
  </si>
  <si>
    <t>Qasımov Zülfüqar</t>
  </si>
  <si>
    <t>CƏMİ</t>
  </si>
  <si>
    <t>Məzmunu</t>
  </si>
  <si>
    <t>Cəmi (dövriyyə)</t>
  </si>
  <si>
    <t>Cəmi</t>
  </si>
  <si>
    <t>VÖEN</t>
  </si>
  <si>
    <t>Aztelekom MMC</t>
  </si>
  <si>
    <t>Paşa</t>
  </si>
  <si>
    <t>Günay</t>
  </si>
  <si>
    <t>Xalq</t>
  </si>
  <si>
    <t>1700949721</t>
  </si>
  <si>
    <t>Əməliyyat tarixi</t>
  </si>
  <si>
    <t>İcra tarixi</t>
  </si>
  <si>
    <t>Ödəyən/Benefisiar</t>
  </si>
  <si>
    <t>İstinad No</t>
  </si>
  <si>
    <t>Balans</t>
  </si>
  <si>
    <t>DÖVRÜN ƏVVƏLİNƏ BALANS AZN</t>
  </si>
  <si>
    <t>MÖVCUD BALANS AZN</t>
  </si>
  <si>
    <t>DÖVRÜN SONUNA BALANS AZN</t>
  </si>
  <si>
    <t>Hesab sahibi</t>
  </si>
  <si>
    <t>TRANSİT STORE AZ MMC</t>
  </si>
  <si>
    <t>Hesabin N-si</t>
  </si>
  <si>
    <t>AZ81HAJCHCRAZN02310058598001</t>
  </si>
  <si>
    <t>Valyuta</t>
  </si>
  <si>
    <t>AZN</t>
  </si>
  <si>
    <t>Giriş qalığı</t>
  </si>
  <si>
    <t>Hesab</t>
  </si>
  <si>
    <t>Dövriyyələr (milli valyutada)</t>
  </si>
  <si>
    <t>Qalıq (milli valyutada)</t>
  </si>
  <si>
    <t>Qarşı tərəf</t>
  </si>
  <si>
    <t>Debet</t>
  </si>
  <si>
    <t>Kredit</t>
  </si>
  <si>
    <t>Dövriyyə</t>
  </si>
  <si>
    <t>Çıxış qalığı</t>
  </si>
  <si>
    <t>Ödənişin təyinatı</t>
  </si>
  <si>
    <t>ƏDV sub-uçot hesabından</t>
  </si>
  <si>
    <t>ÇIXARIŞ</t>
  </si>
  <si>
    <t>Saldo</t>
  </si>
  <si>
    <t>Sıra №-si</t>
  </si>
  <si>
    <t>Əməliyyatın tarixi</t>
  </si>
  <si>
    <t>Vergi ödəyicisinin adı</t>
  </si>
  <si>
    <t>(manatla)</t>
  </si>
  <si>
    <t>Sıra №</t>
  </si>
  <si>
    <t>Tarixi</t>
  </si>
  <si>
    <t>Hara və kimə ödəniləcək</t>
  </si>
  <si>
    <t>Əsas məbləğ</t>
  </si>
  <si>
    <t>ƏDV</t>
  </si>
  <si>
    <t>Qeyd</t>
  </si>
  <si>
    <t>Tornado Ş MMC</t>
  </si>
  <si>
    <t>ŞİRKƏT</t>
  </si>
  <si>
    <t>GÖSTƏRİLMİŞ XİDMƏTİN MƏZMUNU</t>
  </si>
  <si>
    <t>ALINMIŞ XİDMƏTİN MƏZMUNU</t>
  </si>
  <si>
    <t>BORC MƏBLƏĞ</t>
  </si>
  <si>
    <t>STATUSU</t>
  </si>
  <si>
    <t>QEYD</t>
  </si>
  <si>
    <t xml:space="preserve">Müşahidə kameralara texniki servis </t>
  </si>
  <si>
    <t>Mühafizə xidməti</t>
  </si>
  <si>
    <t xml:space="preserve">TRANZİT STORE AZ MMC-HOLDİNG DAXİLİ ŞİRKƏTLƏRLƏ MALİYYƏ ƏLAQƏLƏRİ (28.02.2022 TARİXƏ) </t>
  </si>
  <si>
    <t>Fevral 2022-ci il üçün qeyri rəsmi məbləğin hesablaması təqdim olunmayıb</t>
  </si>
  <si>
    <t>25.02.2022-ci il tarixdə ödəniləcək</t>
  </si>
  <si>
    <t>İnternet</t>
  </si>
  <si>
    <t>Paşabank</t>
  </si>
  <si>
    <t>HESAB ÜZRƏ ÇIXARIŞ</t>
  </si>
  <si>
    <t>TRANZIT STORE AZ LLC</t>
  </si>
  <si>
    <t xml:space="preserve">IBAN: </t>
  </si>
  <si>
    <t>AZ67PAHA40080AZNHC0100187782</t>
  </si>
  <si>
    <t>Ünvan: BINEQEDI DSTR BAKU SAMAXI HWY  BAKU AZERBAIJAN</t>
  </si>
  <si>
    <t>Müddət:</t>
  </si>
  <si>
    <t>VÖEN: 1700949721</t>
  </si>
  <si>
    <t xml:space="preserve">Tarix: </t>
  </si>
  <si>
    <t>statement</t>
  </si>
  <si>
    <t>Şəxsi hesabdan ÇIXARIŞ</t>
  </si>
  <si>
    <t>"PAŞA Bank" Açıq Səhmdar Cəmiyyəti</t>
  </si>
  <si>
    <t>Yusif Məmmədəliyev küçəsi, 13</t>
  </si>
  <si>
    <t>tel: +994 12 496-50-00</t>
  </si>
  <si>
    <t>VÖEN: 1700767721 Bank kodu: 505141</t>
  </si>
  <si>
    <t>Bakı şəh., AZ1005</t>
  </si>
  <si>
    <t>faks: +994 12 496-50-10</t>
  </si>
  <si>
    <t>S.W.I.F.T.BIC: PAHAAZ22</t>
  </si>
  <si>
    <t>Azərbaycan</t>
  </si>
  <si>
    <t>www.pashabank.az</t>
  </si>
  <si>
    <t>Adı</t>
  </si>
  <si>
    <t>TRANZİT STORE AZ MƏHDUD MƏSULİYYƏTLİ CƏMİYYƏTİ</t>
  </si>
  <si>
    <t>6500660881</t>
  </si>
  <si>
    <t>Köçürmələr üzrə bank xərcləri</t>
  </si>
  <si>
    <t>Əmək haqqı</t>
  </si>
  <si>
    <t>AZ21HAJC45010944023SK0000056</t>
  </si>
  <si>
    <t>2000296061</t>
  </si>
  <si>
    <t>0,00</t>
  </si>
  <si>
    <t>670170001</t>
  </si>
  <si>
    <t>Xalq Bank ASC</t>
  </si>
  <si>
    <t>Əmək haqqı kartlarına köçürmə üzrə xidmət haqqı</t>
  </si>
  <si>
    <t>Xalq Bank</t>
  </si>
  <si>
    <t>Yeməkxana xərci</t>
  </si>
  <si>
    <t>Hacıağayeva Zümrüd</t>
  </si>
  <si>
    <t>Tikinti xərcləri</t>
  </si>
  <si>
    <t>1004306651</t>
  </si>
  <si>
    <t>1904548741</t>
  </si>
  <si>
    <t>Abşeron Treyd MMC</t>
  </si>
  <si>
    <t>Ulu Gida Group MMC</t>
  </si>
  <si>
    <t>Topdan Qapılar MMC</t>
  </si>
  <si>
    <t>"AFM AQRO" MƏHDUD MƏSULİYYƏTLİ CƏMİYYƏTİ</t>
  </si>
  <si>
    <t>1803045751</t>
  </si>
  <si>
    <t>HRC Trade MMC</t>
  </si>
  <si>
    <t>komunal</t>
  </si>
  <si>
    <t>AFM AQRO MMC</t>
  </si>
  <si>
    <t>"DEBET SAFETY" MƏHDUD MƏSULİYYƏTLİ CƏMİYYƏTİ</t>
  </si>
  <si>
    <t>3101923001</t>
  </si>
  <si>
    <t xml:space="preserve">AZ53TURA40060028645300100944
AFM AQRO MMC
</t>
  </si>
  <si>
    <t>1005002001</t>
  </si>
  <si>
    <t>Debet Uniform MMC</t>
  </si>
  <si>
    <t>1500895311</t>
  </si>
  <si>
    <t>2000048811</t>
  </si>
  <si>
    <t>Mehaz MMC</t>
  </si>
  <si>
    <t>Sitrus Store MMC</t>
  </si>
  <si>
    <t>1502622561</t>
  </si>
  <si>
    <t>1306905801</t>
  </si>
  <si>
    <t>Dərnəgülsənayetikinti ASC</t>
  </si>
  <si>
    <t>Azko Food MMC</t>
  </si>
  <si>
    <t>S/N</t>
  </si>
  <si>
    <t>İcarəçi</t>
  </si>
  <si>
    <t>İCARƏ HAQQINDAN</t>
  </si>
  <si>
    <t>KOMUNAL XƏRCLƏRDƏN</t>
  </si>
  <si>
    <t>CƏMİ BORC</t>
  </si>
  <si>
    <t>Ayın əvvəlinə qalıq</t>
  </si>
  <si>
    <t>Hesablanan məbləğ</t>
  </si>
  <si>
    <t>Ödənilənən</t>
  </si>
  <si>
    <t>Ayın sonuna qalıq</t>
  </si>
  <si>
    <t>1500492561</t>
  </si>
  <si>
    <t>Zakiroğlu Trade MMC icarə</t>
  </si>
  <si>
    <t>Danone MMC icarə</t>
  </si>
  <si>
    <t>1306302321</t>
  </si>
  <si>
    <t xml:space="preserve">Mühəndislər Şirkəti MMC </t>
  </si>
  <si>
    <t>Atena MMC (F/Ş E.İsa)</t>
  </si>
  <si>
    <t>NNSUPPLIER MMC</t>
  </si>
  <si>
    <t>1005587161</t>
  </si>
  <si>
    <t>1302058471</t>
  </si>
  <si>
    <t>KİM CONSTRUCTİON MMC</t>
  </si>
  <si>
    <t>1005720351</t>
  </si>
  <si>
    <t>1503319361</t>
  </si>
  <si>
    <t xml:space="preserve">SİMERAX GROUP </t>
  </si>
  <si>
    <t>1904381611</t>
  </si>
  <si>
    <t>SP GROUP MMC</t>
  </si>
  <si>
    <t>1202496371</t>
  </si>
  <si>
    <t>Mev Group MMC</t>
  </si>
  <si>
    <t>1404495071</t>
  </si>
  <si>
    <t>Yusif-NS MMC</t>
  </si>
  <si>
    <t>0000000001</t>
  </si>
  <si>
    <t>f/ş Elgün (polis)</t>
  </si>
  <si>
    <t>0000000002</t>
  </si>
  <si>
    <t>f/ş Mehemmed bey</t>
  </si>
  <si>
    <t>Aktiv Pharma İlaç Medikal Sanayi şirketi</t>
  </si>
  <si>
    <t>SF-SR Group MMC</t>
  </si>
  <si>
    <t>CƏMİ:</t>
  </si>
  <si>
    <t xml:space="preserve">                                  </t>
  </si>
  <si>
    <t>Ödənişlərin təyinatı</t>
  </si>
  <si>
    <t>Təsisçi</t>
  </si>
  <si>
    <t xml:space="preserve">ƏDV-MÖV </t>
  </si>
  <si>
    <t>DSMF</t>
  </si>
  <si>
    <t xml:space="preserve">Əmək haqqı </t>
  </si>
  <si>
    <t>Təsərrüfat xərcləri</t>
  </si>
  <si>
    <t>Təmir xərci</t>
  </si>
  <si>
    <t>Bank xidmət haqqı</t>
  </si>
  <si>
    <t>Kommunaldan - Elektrik xərci</t>
  </si>
  <si>
    <t>Telefon internet xərcləri</t>
  </si>
  <si>
    <t>Kommunaldan - Su xərci</t>
  </si>
  <si>
    <t>Təmizlik xərci və Dizinfeksiya</t>
  </si>
  <si>
    <t>Kommunaldan - Qaz xərci</t>
  </si>
  <si>
    <t>Tornado MMC (mühafizə və kameralara texniki xidmət)</t>
  </si>
  <si>
    <t>Hacıyev Şafahat Hacı oğlu (Aysberq MMC)</t>
  </si>
  <si>
    <t>Balansda əks olunmur, borc 2019-cu ildən qalır</t>
  </si>
  <si>
    <t>Hacıyev Şafahat Hacı oğlu R404 qaz alışı</t>
  </si>
  <si>
    <t>4597.38 manat</t>
  </si>
  <si>
    <t>774,40</t>
  </si>
  <si>
    <t>01 . 06 . 2022</t>
  </si>
  <si>
    <t>16.05.2022-ci il tarixli EBBW 374248 saylı EQ-yə əsasən ƏDV köçrülür </t>
  </si>
  <si>
    <t>16.05.2022-ci il tarixli E-qaimə EBBW 376080 </t>
  </si>
  <si>
    <t xml:space="preserve">                                                         ƏDV sub uçot hesabından çıxarış iyun 2022</t>
  </si>
  <si>
    <t>01.06.2022 tarixə qalıq</t>
  </si>
  <si>
    <t>01-06-2022</t>
  </si>
  <si>
    <t>457,68</t>
  </si>
  <si>
    <t>ƏMƏK HAQQI-IYUN 2022</t>
  </si>
  <si>
    <t>316,72</t>
  </si>
  <si>
    <t>456,10</t>
  </si>
  <si>
    <t>318,30</t>
  </si>
  <si>
    <t>01.06.2022</t>
  </si>
  <si>
    <t xml:space="preserve">AZ89NICB00604090440001A40040
DEBET SAFETY MMC
</t>
  </si>
  <si>
    <t>Incoming XOHKS payment  16.05.2022-ci il tarixli E-qaima EBBW 376080</t>
  </si>
  <si>
    <t>000XINC221522954</t>
  </si>
  <si>
    <t>Incoming XOHKS payment  16.05.2022 CI IL TARIXLI EBBW 374248 SAYL EQ YE ESASEN KOCRULUR</t>
  </si>
  <si>
    <t>000XINC221523785</t>
  </si>
  <si>
    <t>Bank çıxarışı İyun 2022</t>
  </si>
  <si>
    <t>İyun 2022</t>
  </si>
  <si>
    <t>Kassa çıxarışı İyun 2022</t>
  </si>
  <si>
    <t>01.06.2022-ci il tarixə qalıq</t>
  </si>
  <si>
    <t>Yeməkxana xərci-İyun 2022</t>
  </si>
  <si>
    <t>İyun 2022 (İ.Xanım)</t>
  </si>
  <si>
    <t>İsayeva Xanım</t>
  </si>
  <si>
    <t>Təhtəl şəxs</t>
  </si>
  <si>
    <t>Alışlar üçün avans</t>
  </si>
  <si>
    <t xml:space="preserve">                                DEBİTOR HESABATI İYUN 2022</t>
  </si>
  <si>
    <t>Ayın əvvəlinə qalıq2</t>
  </si>
  <si>
    <t>Hesablanan məbləğ2</t>
  </si>
  <si>
    <t>Ödənilənən4</t>
  </si>
  <si>
    <t xml:space="preserve">                                  KREDİTOR HESABATI İYUN 2022</t>
  </si>
  <si>
    <t>02 . 06 . 2022</t>
  </si>
  <si>
    <t>"DANONE" MƏHDUD MƏSULİYYƏTLİ CƏMİYYƏTİ</t>
  </si>
  <si>
    <t>EBBW 372949 </t>
  </si>
  <si>
    <t>DANONE MMC</t>
  </si>
  <si>
    <t>03.06.2022</t>
  </si>
  <si>
    <t xml:space="preserve">AZ62AZPO91015461200420100166
AZTELEKOM MMC
</t>
  </si>
  <si>
    <t>Outgoing XOHKS payment  01.06.2022 TARIXLI EBBX 440088 SAYLI ELEKTRON QAIME IYUN 2022 UCUN -20MQBITS INTERNET GORE 11.02.2019-CUIL TARIXLTARIXLI MUQAVILE N1100-03</t>
  </si>
  <si>
    <t>001XOBC221540364</t>
  </si>
  <si>
    <t>9900038501</t>
  </si>
  <si>
    <t>Pasha Bank</t>
  </si>
  <si>
    <t xml:space="preserve">Charge for Outgoing XOHKS Payment </t>
  </si>
  <si>
    <t/>
  </si>
  <si>
    <t xml:space="preserve">AZ17AIIB40030019440131416102
KIM CONSTRACTION MMC
</t>
  </si>
  <si>
    <t>Incoming XOHKS payment  Muqavile 002 24.12.2019 Icare EQEBBQ 861855 08.02.22 EBBS 35182304.03.22</t>
  </si>
  <si>
    <t>000XINC221542844</t>
  </si>
  <si>
    <t>03-06-2022</t>
  </si>
  <si>
    <t>AZ52KABA00000000000000621757</t>
  </si>
  <si>
    <t>1974,80</t>
  </si>
  <si>
    <t>DANONE</t>
  </si>
  <si>
    <t>CONTR. KD KD5 19 DTD 01.02.2019 EBB W 372949 DTD 16.05.2022 INV 10 DTD 16.05.2022</t>
  </si>
  <si>
    <t>1518,70</t>
  </si>
  <si>
    <t>03 . 06 . 2022</t>
  </si>
  <si>
    <t>“KİM CONSTRUCTİON” MƏHDUD MƏSULİYYƏTLİ CƏMİYYƏTİ</t>
  </si>
  <si>
    <t>EDV EDV EQ EBBQ 861855 08.02.22 EBBS 351823 04.03.22 </t>
  </si>
  <si>
    <t>"AZTELEKOM" MƏHDUD MƏSULİYYƏTLİ CƏMİYYƏTİ</t>
  </si>
  <si>
    <t>20 Mqbit/s internet xidməti-iyun 2022 </t>
  </si>
  <si>
    <t>ƏMİROV ZAHİD VAHİD OĞLU/03.06.2022 CI IL TARIXLI 012022 N LI BORC MUQAVILESINE ESASEN  VERILIR</t>
  </si>
  <si>
    <t>Borc müqaviləsi</t>
  </si>
  <si>
    <t>Danone MMC</t>
  </si>
  <si>
    <t>internet-iyun 2022</t>
  </si>
  <si>
    <t>Paşa Bank</t>
  </si>
  <si>
    <t>Kim Construction MMC</t>
  </si>
  <si>
    <t>icarə haqqı</t>
  </si>
  <si>
    <t>Ə.Zahid-kompressor alışı üçün</t>
  </si>
  <si>
    <t>H.Zümrüd-əmək haqqı (mükafat)</t>
  </si>
  <si>
    <t>Telefon və internet xərci</t>
  </si>
  <si>
    <t>Asan imza- 051 519 17 45</t>
  </si>
  <si>
    <t>İsmayılbəyli Vüsal</t>
  </si>
  <si>
    <t>İcarə haqqı</t>
  </si>
  <si>
    <t>Sitrus Store MMC-icarə haqqı</t>
  </si>
  <si>
    <t>Haqverdiyev Tahir</t>
  </si>
  <si>
    <t>Divident</t>
  </si>
  <si>
    <t>Divident ödənişi (Sitrus Store MMC)</t>
  </si>
  <si>
    <t>Əmirov Zahid</t>
  </si>
  <si>
    <t>Sifariş № 01/0622</t>
  </si>
  <si>
    <t>06-06-2022</t>
  </si>
  <si>
    <t>ÖDƏMƏ TAPŞIR ÜZRƏ XİD H-AZN/0.20%:16000.00(000)/KÖÇÜRMƏ HAQQI</t>
  </si>
  <si>
    <t>HOLODOM MMC//03 iyun 2022-ci il tarixli 3322 GPS -li Alqi-satqi muqavilasina asasan avans odanilir</t>
  </si>
  <si>
    <t>06.06.2022</t>
  </si>
  <si>
    <t xml:space="preserve">AZ81HAJCHCRAZN10000067708002
QALA HEYAT SIGORTA SIRKETI ASC
</t>
  </si>
  <si>
    <t>Outgoing XOHKS payment  06.06.2022 TARIXLI EBBX 722405 SAYLI E-QAIME HESAB FAKTURA HF2200042574 06l06l2022</t>
  </si>
  <si>
    <t>001XOBC221570811</t>
  </si>
  <si>
    <t>2001269471</t>
  </si>
  <si>
    <t xml:space="preserve">Qala Həyat Sığorta Şirkəti </t>
  </si>
  <si>
    <t>icbari sığorta (istehsalatda bədbəxt hadisələrdən)</t>
  </si>
  <si>
    <t>Holodom MMC</t>
  </si>
  <si>
    <t>Kompressor alışı üçün avans</t>
  </si>
  <si>
    <t>GünayBank</t>
  </si>
  <si>
    <t xml:space="preserve">Azərsu ASC </t>
  </si>
  <si>
    <t>çirkab suyu</t>
  </si>
  <si>
    <t>DSMF  15% təşkilatdan</t>
  </si>
  <si>
    <t>Sığorta 0.5% təşkilatdan</t>
  </si>
  <si>
    <t>DSMF  10% işçilərdən</t>
  </si>
  <si>
    <t>Sığorta 0.5% işçilərdən</t>
  </si>
  <si>
    <t>Tibbi sığorta 2% təşkilatdan</t>
  </si>
  <si>
    <t>Tibbi sığorta 2% işçilərdən</t>
  </si>
  <si>
    <t>07 . 06 . 2022</t>
  </si>
  <si>
    <t>"AZƏRSU" AÇIQ SƏHMDAR CƏMİYYƏTİ</t>
  </si>
  <si>
    <t>Çirkab suyu-iyun 2022 </t>
  </si>
  <si>
    <t>Azərsu ASC</t>
  </si>
  <si>
    <t>DSMF-işçilərdən tutulmuş sosial sığorta</t>
  </si>
  <si>
    <t>DSMF-ƏHF sosial sığorta</t>
  </si>
  <si>
    <t>İcbari Tibbi Sığorta-işçilərdən 2 %</t>
  </si>
  <si>
    <t>İcbari Tibbi Sığorta-ƏÖF 2 %</t>
  </si>
  <si>
    <t>DSMF-işsizlikdən sığorta-0.5%</t>
  </si>
  <si>
    <t>DSMF-işçilərdən tutulmuş işsizlikdən sığorta-0.5%</t>
  </si>
  <si>
    <t>07.06.2022</t>
  </si>
  <si>
    <t xml:space="preserve">AZ04CTRE00000000000008838301
ICBARI TIBBI SIGORTA UZRE DOVLET AG
</t>
  </si>
  <si>
    <t>Outgoing XOHKS payment  71241102-CI RUB 2022-CI IL</t>
  </si>
  <si>
    <t>001XBCB221580079</t>
  </si>
  <si>
    <t>1701911851</t>
  </si>
  <si>
    <t>Outgoing XOHKS payment  71242102-CU RUB 2022-CI IL</t>
  </si>
  <si>
    <t>001XBCB221580081</t>
  </si>
  <si>
    <t xml:space="preserve">AZ53CTRE00000000000007018572
DSMF IRI SIGORTAEDENLER IS IDARESI
</t>
  </si>
  <si>
    <t>Outgoing XOHKS payment  41232002-CI RUB 2022 CI IL</t>
  </si>
  <si>
    <t>001XBCB221580089</t>
  </si>
  <si>
    <t>1300115511</t>
  </si>
  <si>
    <t>Outgoing XOHKS payment  41231002-CI RUB 2022-CI IL</t>
  </si>
  <si>
    <t>001XBCB221580091</t>
  </si>
  <si>
    <t xml:space="preserve">AZ89CTRE00000000000007018506
DSMF IRI SIGEDIS DEPYIGIM
</t>
  </si>
  <si>
    <t>Outgoing XOHKS payment  41211112-CI RUB 2022-CI IL</t>
  </si>
  <si>
    <t>001XBCB221580094</t>
  </si>
  <si>
    <t>Outgoing XOHKS payment  41212112-CI RUB 2022-CI IL</t>
  </si>
  <si>
    <t>001XBCB221580095</t>
  </si>
  <si>
    <t xml:space="preserve">AZ65AIIB33070019441100216111
AZERSU ASC
</t>
  </si>
  <si>
    <t>Outgoing XOHKS payment  06.06.22 TARIXLI EBBX 723804 SAYLIELEKTRON QAIME. 131098 SAYLI MUQAVILE</t>
  </si>
  <si>
    <t>001XOBC221580095</t>
  </si>
  <si>
    <t>9900001751</t>
  </si>
  <si>
    <t>07-06-2022</t>
  </si>
  <si>
    <t>ABSERON TREYD MMC/AZ43CAPN00000000010867200001/1005720351/01 06 2020 CI IL TARIXLI 01 SAYLI M UQAVILE</t>
  </si>
  <si>
    <t>İ.Vüsal-telefon xərci iyun 2022</t>
  </si>
  <si>
    <t>Təsərrüfat malları</t>
  </si>
  <si>
    <t>Sifariş № 02/0622</t>
  </si>
  <si>
    <t>08 . 06 . 2022</t>
  </si>
  <si>
    <t>"ABŞERON TREYD" MƏHDUD MƏSULİYYƏTLİ CƏMİYYƏTİ</t>
  </si>
  <si>
    <t>EBBW 374391 </t>
  </si>
  <si>
    <t>"MÜHƏNDİSLƏR ŞİRKƏTİ" Məhdud Məsuliyyətli Cəmiyyəti</t>
  </si>
  <si>
    <t>ICARE MUQAVILESI 01.10.2019EBBV 854763ICARE HAQQI IYUN2022 EDV </t>
  </si>
  <si>
    <t>"DƏRNƏGÜLSƏNAYETİKİNTİ" AÇIQ SƏHMDAR CƏMİYYƏTİ</t>
  </si>
  <si>
    <t>07062022 tarixli 831292 saylı elektron qaiməyə əsasən </t>
  </si>
  <si>
    <t>"ULU GİDA GROUP" MƏHDUD MƏSULİYYƏTLİ CƏMİYYƏTİ</t>
  </si>
  <si>
    <t>sub icare muqavilesi 0402 21 tarix 08.02.2021 EBBX832263 </t>
  </si>
  <si>
    <t>09 . 06 . 2022</t>
  </si>
  <si>
    <t>Mühəndislər Şirkəti MMC</t>
  </si>
  <si>
    <t>08.06.2022</t>
  </si>
  <si>
    <t xml:space="preserve">AZ10RBTA02400600100944309965
MÜHƏNDISLƏR ŞIRKƏTI MMC
</t>
  </si>
  <si>
    <t>Incoming XOHKS payment  ICARE MUQAVILESI 01.10.2019EBBX 831847ICARE HAQQI IYUN 2022 ESAS MEBLEG</t>
  </si>
  <si>
    <t>000XINC221592585</t>
  </si>
  <si>
    <t xml:space="preserve">AZ83IBAZ40030019449888305206
DARNAGUL SANAYE-TIKINTI ACIQ SAHIMD
</t>
  </si>
  <si>
    <t>Incoming XOHKS payment  831292 ELEKTRON QAIMEMUQAVILEYE ESASEN</t>
  </si>
  <si>
    <t>000XINC221592892</t>
  </si>
  <si>
    <t xml:space="preserve">AZ30AIIB40060019440822559112
ULU GIDA MMC
</t>
  </si>
  <si>
    <t>Incoming XOHKS payment  sub icare muqavilesi 0402 21 tarix08.02.2021 EBBX832263 qaime icarehaqqi</t>
  </si>
  <si>
    <t>000XINC221593276</t>
  </si>
  <si>
    <t>09.06.2022</t>
  </si>
  <si>
    <t>Sair xərclər (Əmlakın sığortası-2022 ci il)</t>
  </si>
  <si>
    <t>Azsığorta ASC</t>
  </si>
  <si>
    <t>Əmlakın sığortası-2022-ci il</t>
  </si>
  <si>
    <t>Rabitə xərcləri</t>
  </si>
  <si>
    <t>İnternet abunə haqqı və Abunə haqqı borcu </t>
  </si>
  <si>
    <t>10 . 06 . 2022</t>
  </si>
  <si>
    <t>Abunə haqqı</t>
  </si>
  <si>
    <t xml:space="preserve">AZ67AZFI35090AZ1005010047031
AZSIGORTA ASC
</t>
  </si>
  <si>
    <t>Outgoing XOHKS payment  08.06.2022CI IL TARIXLI EBBX 910619SAYLI ELEKTRON QAIMEYE ESASEN</t>
  </si>
  <si>
    <t>001XOBC221600313</t>
  </si>
  <si>
    <t>1301158021</t>
  </si>
  <si>
    <t xml:space="preserve">AZ33AZPO90015461200420100001
AZTELEKOM
</t>
  </si>
  <si>
    <t>Outgoing XOHKS payment  ABUNE HAQQI BORCU,SABD BORCU-07.0622 TARIXLI EBBX 820993 SAYLI ELEKTRON QAIME ,04.01.2021-CU IL TARIXLIMUQAVILE N1101-049091</t>
  </si>
  <si>
    <t>001XOBC221600314</t>
  </si>
  <si>
    <t>10.06.2022</t>
  </si>
  <si>
    <t>Əmlak sığortası-2022-ci il</t>
  </si>
  <si>
    <t>"SF-SR GROUP" Məhdud Məsuliyyətli Cəmiyyəti</t>
  </si>
  <si>
    <t>EBBX 833548 qaimeye esasen </t>
  </si>
  <si>
    <t>"MEHAZ" Məhdud Məsuliyyətli Cəmiyyəti</t>
  </si>
  <si>
    <t>EBBX 833412 </t>
  </si>
  <si>
    <t xml:space="preserve">MEHAZ LLC
YASAMAL DIST,SHAHRIYAR,APT 40
</t>
  </si>
  <si>
    <t>Internal payment  EBBX 833412</t>
  </si>
  <si>
    <t>010INT1221610179</t>
  </si>
  <si>
    <t xml:space="preserve">SF-SR GROUP LLC
FLT 314  APT 59K MIR JALAL 9A MIC
</t>
  </si>
  <si>
    <t>Internal payment  EBBX 833548 QAIMEYE ESASEN</t>
  </si>
  <si>
    <t>006INT1221610223</t>
  </si>
  <si>
    <t>1005455571</t>
  </si>
  <si>
    <t>Təmir xərcləri</t>
  </si>
  <si>
    <t>Sifariş № 03/0622</t>
  </si>
  <si>
    <t>13 . 06 . 2022</t>
  </si>
  <si>
    <t>"TOPDAN QAPILAR" Məhdud Məsuliyyətli Cəmiyyəti</t>
  </si>
  <si>
    <t>EDV odenishi EBBV 858135 E Qaimenin Esas mebleg odenisi </t>
  </si>
  <si>
    <t>13.06.2022</t>
  </si>
  <si>
    <t xml:space="preserve">AZ46AIIB400600C9448043252229
TOPDAN QAPILAR  MAHDUD MASULIYYATL
</t>
  </si>
  <si>
    <t>Incoming XOHKS payment  EBBV 858135 E Qaimenin Esas meblegodenisi</t>
  </si>
  <si>
    <t>000XINC221645215</t>
  </si>
  <si>
    <t>14-06-2022</t>
  </si>
  <si>
    <t>1724,80</t>
  </si>
  <si>
    <t>ƏMƏK HAQQI AVANSI-IYUN 2022</t>
  </si>
  <si>
    <t>568,30</t>
  </si>
  <si>
    <t>1723,55</t>
  </si>
  <si>
    <t>569,55</t>
  </si>
  <si>
    <t>14 . 06 . 2022</t>
  </si>
  <si>
    <t>"AZKO FOOD" MƏHDUD MƏSULİYYƏTLİ CƏMİYYƏTİ</t>
  </si>
  <si>
    <t>EBBX 832494 (07.06.2022) </t>
  </si>
  <si>
    <t>EBBX 833681 </t>
  </si>
  <si>
    <t>14.06.2022</t>
  </si>
  <si>
    <t xml:space="preserve">AZ06ACAB00210100000000653934
AZKO FOOD MMC
</t>
  </si>
  <si>
    <t>Incoming XOHKS payment  İCARƏ HAQQIEBBX 832494 07.06.2022</t>
  </si>
  <si>
    <t>000XINC221653098</t>
  </si>
  <si>
    <t>Komunaldan</t>
  </si>
  <si>
    <t>Sitrus Store MMC-komunal</t>
  </si>
  <si>
    <t>Q.Saleh-telefon xərci iyun 2022</t>
  </si>
  <si>
    <t>Quliyev Saleh</t>
  </si>
  <si>
    <t>B.Mehriban-əmək haqqı iyun 2022</t>
  </si>
  <si>
    <t>Bədəlova Mehriban</t>
  </si>
  <si>
    <t>Mühafizə</t>
  </si>
  <si>
    <t>Tornado mühafizə-xidmət haqqı may 2022-ci il</t>
  </si>
  <si>
    <t>Muradov Xanverdi</t>
  </si>
  <si>
    <t>Video kameralara servis xidməti-may 2022-ci il</t>
  </si>
  <si>
    <t>16 . 06 . 2022</t>
  </si>
  <si>
    <t>"ZAKİROĞLU TRADE" Məhdud Məsuliyyətli Cəmiyyəti</t>
  </si>
  <si>
    <t>SUB ICARE MUQVILESI NO 0103/21 15.03.2021 EBBG 312194,EBBJ 152606, EBBK 766826, EBBM 515140 ELEKTRIK AVQ.SENT.OKT.NOY.2021 </t>
  </si>
  <si>
    <t>16-06-2022</t>
  </si>
  <si>
    <t>4765,93</t>
  </si>
  <si>
    <t>CONTR. KD KD 5 19 DTD 01.02.2019 EB BX 833681 07.06.2022 INV 11 07.06.2 022</t>
  </si>
  <si>
    <t>4561,08</t>
  </si>
  <si>
    <t>215,93</t>
  </si>
  <si>
    <t>5119,55</t>
  </si>
  <si>
    <t>193,18</t>
  </si>
  <si>
    <t>5142,30</t>
  </si>
  <si>
    <t>Zakiroğlu Trade MMC</t>
  </si>
  <si>
    <t>Kompressor alışı</t>
  </si>
  <si>
    <t xml:space="preserve">Kassadan </t>
  </si>
  <si>
    <t>Dövlət büdcəsinə</t>
  </si>
  <si>
    <t>ƏDV may 2022</t>
  </si>
  <si>
    <t>Depozit hesabdan</t>
  </si>
  <si>
    <t>17 . 06 . 2022</t>
  </si>
  <si>
    <t>"ATENA" MƏHDUD MƏSULİYYƏTLİ CƏMİYYƏTİ</t>
  </si>
  <si>
    <t>EBBV 855125 MUQAVILE 0109/21 01.09.2021 </t>
  </si>
  <si>
    <t>17.06.2022</t>
  </si>
  <si>
    <t xml:space="preserve">AZ54IBAZ40060019445767014356
ZAKIROGLU TRADE MMC
</t>
  </si>
  <si>
    <t>Incoming XOHKS payment  SUB ICARE MUQVILESI NO 010321 15.032021 EBBG 312194,EBBJ 152606, EBBK766826, EBBM 515140 ELEKTRIK AVQ.SENT.OKT.NOY.2021</t>
  </si>
  <si>
    <t>000XINC221681554</t>
  </si>
  <si>
    <t>Incoming XOHKS payment  07.06.2022 CI IL TARIXLI EBBX 835057SAYL EQ YE ESASEN KOCRULUR</t>
  </si>
  <si>
    <t>000XINC221682856</t>
  </si>
  <si>
    <t>AZ76PAHA11010AZNBF
/AZ08TCZB40040944007681400106
ATENA MEHDUD MESULIYYETLI CEMIYYETI
3400352271/
513218/1303953611/TCZBAZ22</t>
  </si>
  <si>
    <t>Incoming AZIPS payment  EBBV 855125 MUQAVILE 0109 21 01 092021</t>
  </si>
  <si>
    <t>000AZI1221680706</t>
  </si>
  <si>
    <t>3400352271</t>
  </si>
  <si>
    <t>f/ş Mehmet bey-icarə haqqı</t>
  </si>
  <si>
    <t>Amil</t>
  </si>
  <si>
    <t>Sifariş № 04/0622</t>
  </si>
  <si>
    <t>Atena MMC</t>
  </si>
  <si>
    <t>18 . 06 . 2022</t>
  </si>
  <si>
    <t>Dövlət Büdcəsinə</t>
  </si>
  <si>
    <t>114117 - Digər hüquqi şəxslər üzrə əlavə dəyər vergisi </t>
  </si>
  <si>
    <t>ƏDV-may 2022</t>
  </si>
  <si>
    <t>20-06-2022</t>
  </si>
  <si>
    <t>ƏMİROV ZAHİD VAHİD OĞLU/20.06.2022-Cİ İL TARİXLİ 022022 N Lİ BORC MÜQAVİLƏSİNƏ ƏSASƏN BORC VERİLMƏSİ</t>
  </si>
  <si>
    <t>ÖDƏMƏ TAPŞIR ÜZRƏ XİD H-AZN/0.20%:10271.19(000)/KÖÇÜRMƏ HAQQI</t>
  </si>
  <si>
    <t>HOLODOM MMC//03 iyun 2022-ci il tarixli 3322 GPS -li Alqi-satqi muqavilasina asasan qaliq mablag odanilir</t>
  </si>
  <si>
    <t>20 . 06 . 2022</t>
  </si>
  <si>
    <t>07.06.2022-ci il tarixli EBBX 835057 saylı EQ-yə əsasən ƏDV köçrülür </t>
  </si>
  <si>
    <t>17.06.2022-ci il tarixli EBBY 466501 saylı EQ-yə əsasən ƏDV köçrülür </t>
  </si>
  <si>
    <t>EBBY 468686 qaimeye esasen </t>
  </si>
  <si>
    <t>"SİTRUS STORE" MƏHDUD MƏSULİYYƏTLİ CƏMİYYƏTİ</t>
  </si>
  <si>
    <t>EQ EBBY 462187 </t>
  </si>
  <si>
    <t>"HOLODOM" MƏHDUD MƏSULİYYƏTLİ CƏMİYYƏTİ</t>
  </si>
  <si>
    <t>Fan,Evaparator,Kompressor qrupu </t>
  </si>
  <si>
    <t>Kompressor alışı üçün</t>
  </si>
  <si>
    <t>20.06.2022</t>
  </si>
  <si>
    <t xml:space="preserve">SITRUS STORE  LLC
BINAQADI DIST.SHAMAKHI HIGHWAY
</t>
  </si>
  <si>
    <t>Internal payment  SERIYA: EBBY 462187 SUB-ICAREMUQAVILESI N 0302L21 01.02.2021</t>
  </si>
  <si>
    <t>001INT1221710186</t>
  </si>
  <si>
    <t>Incoming XOHKS payment  17.06.2022 CI IL TARIXLI EBBY 466501 SAYL EQ YE ESASEN KOCRULURDOV DAX OL VES</t>
  </si>
  <si>
    <t>000XINC221715401</t>
  </si>
  <si>
    <t>Internal payment  EBBY 468686 QAIMEYE ESASEN</t>
  </si>
  <si>
    <t>006INT1221710221</t>
  </si>
  <si>
    <t>AFM Aqro MMC</t>
  </si>
  <si>
    <t>Kompressor alışı üçün qalan məbləğ</t>
  </si>
  <si>
    <t>Azərişıq ASC</t>
  </si>
  <si>
    <t>Aylıq enerji sərfiyyatı</t>
  </si>
  <si>
    <t>Hacıyev Şəfahat Hacı oğlu</t>
  </si>
  <si>
    <t>R407,R427 qaz alışı</t>
  </si>
  <si>
    <t>21-06-2022</t>
  </si>
  <si>
    <t>ÖDƏMƏ TAPŞIR ÜZRƏ XİD H-AZN/0.20%:1206.78(000)/KÖÇÜRMƏ HAQQI</t>
  </si>
  <si>
    <t>HACIYEV SAFAHAT HACI OGLU//20.06.2022-ci il tarixli EBBY 528265 sayli elektron qaimaya asasan</t>
  </si>
  <si>
    <t>21 . 06 . 2022</t>
  </si>
  <si>
    <t>HACIYEV ŞƏFAHAT HACI OĞLU</t>
  </si>
  <si>
    <t>R 427, R407 qaz alışı </t>
  </si>
  <si>
    <t>EBBY 463867 </t>
  </si>
  <si>
    <t>EQ EBBX 831055 </t>
  </si>
  <si>
    <t>"HRC TRADE" MƏHDUD MƏSULİYYƏTLİ CƏMİYYƏTİ</t>
  </si>
  <si>
    <t>EBBX 833164, EBBY 467043 Iyun-2022 İcarə və Elektrik ƏDV-si ödənilir </t>
  </si>
  <si>
    <t>07.06.2022ci il tarixli E-qaimə EBBX 832443 </t>
  </si>
  <si>
    <t>"AZƏRİŞIQ" AÇIQ SƏHMDAR CƏMİYYƏTİ</t>
  </si>
  <si>
    <t>Aylıq enerji sərfiyyatı </t>
  </si>
  <si>
    <t>22 . 06 . 2022</t>
  </si>
  <si>
    <t>R 427,R 407 qaz alışı</t>
  </si>
  <si>
    <t>21.06.2022</t>
  </si>
  <si>
    <t>001INT1221720144</t>
  </si>
  <si>
    <t xml:space="preserve">AZ41IBAZ38020019449253900206
AZERISIQ ASC
</t>
  </si>
  <si>
    <t>Outgoing XOHKS payment  12.05.22-16.06.22 ELEK ENER DEY ODEN EBBY 418250 17.06.2022 ABUN KOD 31000120068 ALYANS TRANS MMC XIRDALAN 15.02.22 TARIXLI 052311 MUQAVILE</t>
  </si>
  <si>
    <t>001XOBC221720298</t>
  </si>
  <si>
    <t>9900069391</t>
  </si>
  <si>
    <t>22.06.2022</t>
  </si>
  <si>
    <t>R 407, R 427 qaz alışı</t>
  </si>
  <si>
    <t>İsa Ertenlice-komunal</t>
  </si>
  <si>
    <t>Aslanov Elgün</t>
  </si>
  <si>
    <t>Daş alınması (6650*0.43)</t>
  </si>
  <si>
    <t>Kərimov Fəda Fariz oğlu AZE№15679490</t>
  </si>
  <si>
    <t>Xırdalan Bələdiyyəsi (f/ş 2022-ci il üçün  əmlak və torpaq vergisi)</t>
  </si>
  <si>
    <t>Avans-iyun 2022 (M.Musa)</t>
  </si>
  <si>
    <t>XalqBank</t>
  </si>
  <si>
    <t>Araz Makina MMC</t>
  </si>
  <si>
    <t>Təsərrüfat xərcləri (Mismar və laqonda alışı)</t>
  </si>
  <si>
    <t>Təsərrüfat xərcləri (Əlcək və laqonda alışı)</t>
  </si>
  <si>
    <t>Xırdalan SİB</t>
  </si>
  <si>
    <t>suvarma suyu-iyun 2022</t>
  </si>
  <si>
    <t>"ARAZ MAKİNA" MƏHDUD MƏSULİYYƏTLİ CƏMİYYƏTİ</t>
  </si>
  <si>
    <t>Fəhlə əlcəyi </t>
  </si>
  <si>
    <t>Samorez ağ papaq </t>
  </si>
  <si>
    <t>"SP GROUP" Məhdud Məsuliyyətli Cəmiyyəti</t>
  </si>
  <si>
    <t>18.06.2020 CI IL TARIXLI MUQAVILE , EBBX 833092 ,EBBY 468039 No ELEKTRON QAIMEYE ESASEN ODEME </t>
  </si>
  <si>
    <t>23 . 06 . 2022</t>
  </si>
  <si>
    <t>SP Group MMC</t>
  </si>
  <si>
    <t>Mismar,əlcək,laqonda alışı</t>
  </si>
  <si>
    <t xml:space="preserve">AZ16AIIB33010019442300807123
AB.ERON R XIRDALAN SIB
</t>
  </si>
  <si>
    <t>Outgoing XOHKS payment  20.06.22 TARIXLI EBBY 545459 SAYLIELQAIME 30.12.2021-CI IL TARIXLI MUQAVILEYE ESASEN-SUVARMA SUYU - IYUN2022-CI IL UCUN</t>
  </si>
  <si>
    <t>001XOBC221730177</t>
  </si>
  <si>
    <t>3100730731</t>
  </si>
  <si>
    <t xml:space="preserve">/AZ90PAHA40060AZNHC0100285925
ARAZ MAKINA LLC
</t>
  </si>
  <si>
    <t>Internal payment  06.06.2022-CI IL TARIXLI EBBX 768101 SAYLI ELEKTRON QAIME, 19 MART 2022-CI IL TARIXLI 178/S-2022 №-LI MUQAVILE</t>
  </si>
  <si>
    <t>001INT1221730123</t>
  </si>
  <si>
    <t>1505259281</t>
  </si>
  <si>
    <t>Internal payment  21.06.2022-CI IL TARIXLI EBBY 604365 SAYLI ELEKTRON QAIME, 19 MART 2022-CI IL TARIXLI 178/S-2022 №-LI MUQAVILE</t>
  </si>
  <si>
    <t>001INT1221730124</t>
  </si>
  <si>
    <t xml:space="preserve">AZ34ACAB00001001241000171875
DEBET SAFETY
</t>
  </si>
  <si>
    <t>Incoming XOHKS payment  İCARƏ HAQQI07.06.2022CI IL TARIXLI E-QAIMƏ EBBX 832443</t>
  </si>
  <si>
    <t>000XINC221733484</t>
  </si>
  <si>
    <t>suvarma suyu-iyun</t>
  </si>
  <si>
    <t>Aktiv Pharma-icarə haqqı</t>
  </si>
  <si>
    <t xml:space="preserve">Bayramov Faiq </t>
  </si>
  <si>
    <t>R407 qaz alışı</t>
  </si>
  <si>
    <t>"MEV GROUP" Məhdud Məsuliyyətli Cəmiyyəti</t>
  </si>
  <si>
    <t>10 AVQUST 2020 CI IL TARIXLI ICARE MUQAVILESINE ESASEN EBBX 832991 SAYLI QAIMENIN ESAS DEYERLERI ODENILIR </t>
  </si>
  <si>
    <t>23-06-2022</t>
  </si>
  <si>
    <t>MEV GROUP  MAHDUD MASULIYYATLI CAM //AZ95AIIB400700C9447999258123/1202496371/10 AVQUST 2020 CI IL TARIXLI ICARE MUQAVILESINE ESASEN EBBX 832991 SAY LI QAIMENIN ESAS DEYERLERI ODENILIR</t>
  </si>
  <si>
    <t>SP GROUP LLC //AZ80PAHA40060AZNHC0100242552/1904381611/18.06.2020 CI IL TARIXLI MUQAVILE EBBX 833092 ,EBBY 468039 NO ELEKTR ON QAIMEYE ESASEN ODEME</t>
  </si>
  <si>
    <t>Abşeron MKT</t>
  </si>
  <si>
    <t>Abşeron Dezinfeksiya şöbəsi</t>
  </si>
  <si>
    <t>Zibilin daşınması-iyun</t>
  </si>
  <si>
    <t>Dezinfeksiya iyun 2022</t>
  </si>
  <si>
    <t>24.06.2022 22:32:59</t>
  </si>
  <si>
    <t>24 . 06 . 2022</t>
  </si>
  <si>
    <t>R 407 qaz alışı </t>
  </si>
  <si>
    <t>68.98 manat</t>
  </si>
  <si>
    <t xml:space="preserve">R 407 </t>
  </si>
  <si>
    <t>01.06.2022 - 24.06.2022</t>
  </si>
  <si>
    <t>24.06.2022 22:42</t>
  </si>
  <si>
    <t>24.06.2022</t>
  </si>
  <si>
    <t xml:space="preserve">AZ51ACAB00210100000000706765
HACIYEV SEFAHAT HACI OGLU
</t>
  </si>
  <si>
    <t>Outgoing XOHKS payment  22.06.2022-CI IL TARIXLI EBBY 752227 SAYLI ELEKTRON QAIMEYE ESASEN 0501.2022-CI IL TARIXLI MUQAVILE N HSTS01</t>
  </si>
  <si>
    <t>001XOBC221750214</t>
  </si>
  <si>
    <t>1000165912</t>
  </si>
  <si>
    <t>24 Jun 2022</t>
  </si>
  <si>
    <t>R 407 qaz alışı</t>
  </si>
  <si>
    <t>01.06.2022 - 24.06.2022 il tarixinə</t>
  </si>
  <si>
    <t>24-06-2022</t>
  </si>
  <si>
    <t>2374,25</t>
  </si>
  <si>
    <t>CONTR. KD KD 5 19 DD 01.02.2019 EBB Y 463867 DD 17.06.2022 DD 12 17.06. 2022</t>
  </si>
  <si>
    <t>6742,15</t>
  </si>
  <si>
    <t>AZ02PAHA40060AZNHC0100216408</t>
  </si>
  <si>
    <t>8306,45</t>
  </si>
  <si>
    <t>SITRUS STORE  LLC</t>
  </si>
  <si>
    <t>EQ EBBX 831055 07.06.2022 SUB-ICARE MUQAVILESI N 0302L21 01.02.2021</t>
  </si>
  <si>
    <t>12674,35</t>
  </si>
  <si>
    <t>Torpaq vergisi</t>
  </si>
  <si>
    <t>Xırdalan bələdiyyəsi-torpaq vergisi+200Azn hörmət (2022-ci il üçün)</t>
  </si>
  <si>
    <t>Hadıyev Nağı</t>
  </si>
  <si>
    <t>İsa Ertenlice-icarə haqqı</t>
  </si>
  <si>
    <t>Sifariş № 05/0622</t>
  </si>
  <si>
    <t>Sifariş № 08/0622</t>
  </si>
  <si>
    <t>Sifariş № 06/0622</t>
  </si>
  <si>
    <t>Sifariş № 07/0622</t>
  </si>
  <si>
    <t>Yeni 2 ədəd video kamera quraşdırılması</t>
  </si>
  <si>
    <t>Vəliyev Vüqar</t>
  </si>
  <si>
    <t>Mühafizə xidməti-iyun 2022</t>
  </si>
  <si>
    <t>R 404 qaz alışı</t>
  </si>
  <si>
    <t>Azəriqaz İB</t>
  </si>
  <si>
    <t>təbii qaz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</si>
</sst>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;@"/>
    <numFmt numFmtId="165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13"/>
      <color indexed="8"/>
      <name val="Times New Roman"/>
      <family val="1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Arial"/>
      <family val="2"/>
    </font>
    <font>
      <b/>
      <sz val="24"/>
      <color theme="1"/>
      <name val="Arial"/>
      <family val="2"/>
    </font>
    <font>
      <sz val="7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</font>
    <font>
      <sz val="10"/>
      <color indexed="64"/>
      <name val="Arial"/>
      <family val="2"/>
    </font>
    <font>
      <sz val="11"/>
      <name val="Calibri"/>
      <family val="2"/>
    </font>
    <font>
      <sz val="10"/>
      <color indexed="64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64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3"/>
      <color theme="1"/>
      <name val="Arial"/>
      <family val="2"/>
    </font>
    <font>
      <sz val="20"/>
      <color theme="1"/>
      <name val="Arial"/>
      <family val="2"/>
    </font>
    <font>
      <sz val="13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0"/>
      <color indexed="8"/>
      <name val="Arial"/>
      <family val="2"/>
    </font>
    <font>
      <b/>
      <sz val="10"/>
      <color indexed="6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15"/>
      <color rgb="FF00698D"/>
      <name val="Calibri"/>
      <family val="2"/>
    </font>
    <font>
      <sz val="8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99A71"/>
      </patternFill>
    </fill>
    <fill>
      <patternFill patternType="solid">
        <fgColor indexed="65"/>
        <bgColor indexed="64"/>
      </patternFill>
    </fill>
    <fill>
      <patternFill patternType="solid">
        <fgColor rgb="FFE9ECED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D422E"/>
      </left>
      <right style="thin">
        <color rgb="FFAD422E"/>
      </right>
      <top style="thin">
        <color rgb="FFAD422E"/>
      </top>
      <bottom style="thin">
        <color rgb="FFAD422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AD422E"/>
      </left>
      <right style="thin">
        <color rgb="FFAD422E"/>
      </right>
      <top style="thin">
        <color rgb="FFAD422E"/>
      </top>
      <bottom/>
      <diagonal/>
    </border>
    <border>
      <left style="thin">
        <color rgb="FFAD422E"/>
      </left>
      <right style="thin">
        <color rgb="FFAD422E"/>
      </right>
      <top/>
      <bottom style="thin">
        <color rgb="FFAD422E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AD422E"/>
      </bottom>
      <diagonal/>
    </border>
    <border>
      <left/>
      <right/>
      <top style="thin">
        <color rgb="FFAD422E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7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8" fillId="0" borderId="0"/>
  </cellStyleXfs>
  <cellXfs count="231">
    <xf numFmtId="0" fontId="0" fillId="0" borderId="0" xfId="0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/>
    <xf numFmtId="0" fontId="5" fillId="0" borderId="2" xfId="0" applyFont="1" applyFill="1" applyBorder="1" applyAlignment="1">
      <alignment vertical="center" wrapText="1"/>
    </xf>
    <xf numFmtId="1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right"/>
    </xf>
    <xf numFmtId="0" fontId="8" fillId="2" borderId="2" xfId="0" applyFont="1" applyFill="1" applyBorder="1" applyAlignment="1"/>
    <xf numFmtId="0" fontId="0" fillId="0" borderId="6" xfId="0" applyFont="1" applyBorder="1"/>
    <xf numFmtId="0" fontId="7" fillId="2" borderId="2" xfId="2" applyFont="1" applyFill="1" applyBorder="1" applyAlignment="1"/>
    <xf numFmtId="0" fontId="8" fillId="2" borderId="7" xfId="0" applyFont="1" applyFill="1" applyBorder="1" applyAlignment="1">
      <alignment wrapText="1"/>
    </xf>
    <xf numFmtId="0" fontId="8" fillId="2" borderId="7" xfId="0" applyFont="1" applyFill="1" applyBorder="1" applyAlignment="1"/>
    <xf numFmtId="0" fontId="8" fillId="2" borderId="7" xfId="0" applyFont="1" applyFill="1" applyBorder="1" applyAlignment="1">
      <alignment horizontal="left" wrapText="1"/>
    </xf>
    <xf numFmtId="0" fontId="7" fillId="2" borderId="2" xfId="2" applyFont="1" applyFill="1" applyBorder="1" applyAlignment="1">
      <alignment horizontal="left"/>
    </xf>
    <xf numFmtId="0" fontId="5" fillId="2" borderId="2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Fill="1" applyBorder="1"/>
    <xf numFmtId="0" fontId="9" fillId="0" borderId="0" xfId="0" applyFont="1" applyFill="1"/>
    <xf numFmtId="0" fontId="0" fillId="0" borderId="0" xfId="0" applyFill="1"/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1" fillId="0" borderId="0" xfId="0" applyFont="1" applyFill="1"/>
    <xf numFmtId="0" fontId="10" fillId="0" borderId="2" xfId="0" applyFont="1" applyFill="1" applyBorder="1"/>
    <xf numFmtId="0" fontId="9" fillId="0" borderId="2" xfId="0" applyFont="1" applyFill="1" applyBorder="1"/>
    <xf numFmtId="0" fontId="12" fillId="0" borderId="0" xfId="0" applyFont="1" applyFill="1"/>
    <xf numFmtId="164" fontId="9" fillId="0" borderId="2" xfId="2" applyNumberFormat="1" applyFont="1" applyBorder="1"/>
    <xf numFmtId="0" fontId="9" fillId="0" borderId="2" xfId="2" applyFont="1" applyBorder="1"/>
    <xf numFmtId="0" fontId="9" fillId="0" borderId="2" xfId="0" applyFont="1" applyFill="1" applyBorder="1" applyAlignment="1"/>
    <xf numFmtId="0" fontId="9" fillId="2" borderId="2" xfId="0" applyFont="1" applyFill="1" applyBorder="1" applyAlignment="1"/>
    <xf numFmtId="0" fontId="9" fillId="0" borderId="2" xfId="0" applyFont="1" applyFill="1" applyBorder="1" applyAlignment="1">
      <alignment horizontal="centerContinuous" vertical="top"/>
    </xf>
    <xf numFmtId="0" fontId="9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" fontId="9" fillId="0" borderId="2" xfId="0" applyNumberFormat="1" applyFont="1" applyFill="1" applyBorder="1" applyAlignment="1"/>
    <xf numFmtId="14" fontId="7" fillId="2" borderId="2" xfId="2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16" fillId="0" borderId="1" xfId="2" applyFont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27" xfId="0" applyBorder="1"/>
    <xf numFmtId="0" fontId="0" fillId="0" borderId="10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/>
    <xf numFmtId="0" fontId="0" fillId="0" borderId="0" xfId="0" applyNumberFormat="1" applyFont="1" applyFill="1" applyAlignment="1" applyProtection="1"/>
    <xf numFmtId="0" fontId="0" fillId="5" borderId="5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Alignment="1" applyProtection="1"/>
    <xf numFmtId="2" fontId="0" fillId="0" borderId="0" xfId="0" applyNumberFormat="1" applyFont="1" applyFill="1" applyBorder="1"/>
    <xf numFmtId="0" fontId="25" fillId="0" borderId="1" xfId="2" applyFont="1" applyAlignment="1">
      <alignment horizontal="center"/>
    </xf>
    <xf numFmtId="14" fontId="25" fillId="0" borderId="1" xfId="2" applyNumberFormat="1" applyFont="1" applyAlignment="1">
      <alignment horizontal="center"/>
    </xf>
    <xf numFmtId="0" fontId="25" fillId="0" borderId="1" xfId="2" applyFont="1" applyAlignment="1">
      <alignment horizontal="left"/>
    </xf>
    <xf numFmtId="0" fontId="26" fillId="0" borderId="0" xfId="0" applyFont="1"/>
    <xf numFmtId="0" fontId="0" fillId="0" borderId="19" xfId="0" applyNumberFormat="1" applyFont="1" applyFill="1" applyBorder="1" applyAlignment="1" applyProtection="1">
      <alignment horizontal="right" vertical="center"/>
    </xf>
    <xf numFmtId="2" fontId="0" fillId="0" borderId="20" xfId="0" applyNumberFormat="1" applyFont="1" applyFill="1" applyBorder="1" applyAlignment="1" applyProtection="1">
      <alignment horizontal="right" vertical="center"/>
    </xf>
    <xf numFmtId="2" fontId="0" fillId="0" borderId="5" xfId="0" applyNumberFormat="1" applyFont="1" applyFill="1" applyBorder="1" applyAlignment="1" applyProtection="1">
      <alignment horizontal="right" vertical="center"/>
    </xf>
    <xf numFmtId="0" fontId="0" fillId="0" borderId="5" xfId="0" applyNumberFormat="1" applyFont="1" applyFill="1" applyBorder="1" applyAlignment="1" applyProtection="1">
      <alignment horizontal="right" vertical="center"/>
    </xf>
    <xf numFmtId="0" fontId="29" fillId="2" borderId="0" xfId="0" applyFont="1" applyFill="1"/>
    <xf numFmtId="0" fontId="29" fillId="0" borderId="0" xfId="0" applyFont="1" applyFill="1"/>
    <xf numFmtId="0" fontId="29" fillId="0" borderId="0" xfId="0" applyFont="1"/>
    <xf numFmtId="2" fontId="29" fillId="3" borderId="0" xfId="0" applyNumberFormat="1" applyFont="1" applyFill="1"/>
    <xf numFmtId="14" fontId="9" fillId="0" borderId="2" xfId="0" applyNumberFormat="1" applyFont="1" applyFill="1" applyBorder="1" applyAlignment="1"/>
    <xf numFmtId="43" fontId="9" fillId="0" borderId="2" xfId="1" applyFont="1" applyFill="1" applyBorder="1" applyAlignment="1"/>
    <xf numFmtId="43" fontId="9" fillId="2" borderId="2" xfId="1" applyFont="1" applyFill="1" applyBorder="1" applyAlignment="1"/>
    <xf numFmtId="43" fontId="9" fillId="2" borderId="2" xfId="1" applyNumberFormat="1" applyFont="1" applyFill="1" applyBorder="1" applyAlignment="1"/>
    <xf numFmtId="14" fontId="9" fillId="0" borderId="0" xfId="0" applyNumberFormat="1" applyFont="1" applyFill="1" applyBorder="1" applyAlignment="1"/>
    <xf numFmtId="43" fontId="9" fillId="0" borderId="0" xfId="1" applyFont="1" applyFill="1" applyBorder="1" applyAlignment="1"/>
    <xf numFmtId="0" fontId="30" fillId="0" borderId="2" xfId="0" applyFont="1" applyFill="1" applyBorder="1" applyAlignment="1">
      <alignment horizontal="center" vertical="center" wrapText="1"/>
    </xf>
    <xf numFmtId="43" fontId="30" fillId="0" borderId="2" xfId="1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/>
    </xf>
    <xf numFmtId="43" fontId="9" fillId="0" borderId="2" xfId="1" applyFont="1" applyBorder="1" applyAlignment="1"/>
    <xf numFmtId="14" fontId="9" fillId="0" borderId="4" xfId="0" applyNumberFormat="1" applyFont="1" applyFill="1" applyBorder="1" applyAlignment="1"/>
    <xf numFmtId="14" fontId="9" fillId="0" borderId="3" xfId="0" applyNumberFormat="1" applyFont="1" applyFill="1" applyBorder="1" applyAlignment="1"/>
    <xf numFmtId="0" fontId="9" fillId="0" borderId="3" xfId="0" applyFont="1" applyFill="1" applyBorder="1" applyAlignment="1"/>
    <xf numFmtId="43" fontId="9" fillId="0" borderId="3" xfId="1" applyFont="1" applyFill="1" applyBorder="1" applyAlignment="1"/>
    <xf numFmtId="0" fontId="9" fillId="0" borderId="4" xfId="0" applyFont="1" applyFill="1" applyBorder="1" applyAlignment="1"/>
    <xf numFmtId="43" fontId="9" fillId="0" borderId="4" xfId="1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2" fontId="34" fillId="7" borderId="15" xfId="0" applyNumberFormat="1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5" fillId="8" borderId="15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 wrapText="1"/>
    </xf>
    <xf numFmtId="0" fontId="29" fillId="10" borderId="2" xfId="0" applyFont="1" applyFill="1" applyBorder="1" applyAlignment="1">
      <alignment horizontal="left" wrapText="1"/>
    </xf>
    <xf numFmtId="2" fontId="29" fillId="10" borderId="2" xfId="0" applyNumberFormat="1" applyFont="1" applyFill="1" applyBorder="1"/>
    <xf numFmtId="0" fontId="29" fillId="10" borderId="2" xfId="0" applyNumberFormat="1" applyFont="1" applyFill="1" applyBorder="1"/>
    <xf numFmtId="2" fontId="29" fillId="2" borderId="2" xfId="0" applyNumberFormat="1" applyFont="1" applyFill="1" applyBorder="1"/>
    <xf numFmtId="165" fontId="36" fillId="8" borderId="2" xfId="0" applyNumberFormat="1" applyFont="1" applyFill="1" applyBorder="1"/>
    <xf numFmtId="0" fontId="29" fillId="10" borderId="2" xfId="0" applyFont="1" applyFill="1" applyBorder="1"/>
    <xf numFmtId="2" fontId="36" fillId="8" borderId="2" xfId="0" applyNumberFormat="1" applyFont="1" applyFill="1" applyBorder="1"/>
    <xf numFmtId="2" fontId="36" fillId="9" borderId="2" xfId="0" applyNumberFormat="1" applyFont="1" applyFill="1" applyBorder="1"/>
    <xf numFmtId="0" fontId="29" fillId="2" borderId="2" xfId="0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wrapText="1"/>
    </xf>
    <xf numFmtId="0" fontId="29" fillId="2" borderId="2" xfId="0" applyFont="1" applyFill="1" applyBorder="1" applyAlignment="1">
      <alignment horizontal="left"/>
    </xf>
    <xf numFmtId="0" fontId="29" fillId="2" borderId="2" xfId="0" applyNumberFormat="1" applyFont="1" applyFill="1" applyBorder="1"/>
    <xf numFmtId="0" fontId="29" fillId="10" borderId="2" xfId="0" applyNumberFormat="1" applyFont="1" applyFill="1" applyBorder="1" applyAlignment="1">
      <alignment horizontal="left"/>
    </xf>
    <xf numFmtId="0" fontId="29" fillId="10" borderId="2" xfId="0" applyFont="1" applyFill="1" applyBorder="1" applyAlignment="1">
      <alignment horizontal="left"/>
    </xf>
    <xf numFmtId="165" fontId="29" fillId="10" borderId="2" xfId="0" applyNumberFormat="1" applyFont="1" applyFill="1" applyBorder="1"/>
    <xf numFmtId="165" fontId="36" fillId="9" borderId="2" xfId="0" applyNumberFormat="1" applyFont="1" applyFill="1" applyBorder="1"/>
    <xf numFmtId="0" fontId="29" fillId="2" borderId="2" xfId="0" applyFont="1" applyFill="1" applyBorder="1" applyAlignment="1">
      <alignment horizontal="left" vertical="center"/>
    </xf>
    <xf numFmtId="0" fontId="29" fillId="10" borderId="2" xfId="0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 vertical="center"/>
    </xf>
    <xf numFmtId="0" fontId="27" fillId="10" borderId="2" xfId="0" applyFont="1" applyFill="1" applyBorder="1"/>
    <xf numFmtId="2" fontId="29" fillId="11" borderId="2" xfId="0" applyNumberFormat="1" applyFont="1" applyFill="1" applyBorder="1"/>
    <xf numFmtId="2" fontId="29" fillId="12" borderId="2" xfId="0" applyNumberFormat="1" applyFont="1" applyFill="1" applyBorder="1"/>
    <xf numFmtId="0" fontId="29" fillId="0" borderId="5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4" fontId="29" fillId="0" borderId="0" xfId="0" applyNumberFormat="1" applyFont="1"/>
    <xf numFmtId="0" fontId="38" fillId="0" borderId="0" xfId="0" applyFont="1" applyAlignment="1">
      <alignment vertical="center"/>
    </xf>
    <xf numFmtId="4" fontId="38" fillId="0" borderId="0" xfId="0" applyNumberFormat="1" applyFont="1" applyAlignment="1">
      <alignment vertical="center"/>
    </xf>
    <xf numFmtId="1" fontId="29" fillId="0" borderId="0" xfId="0" applyNumberFormat="1" applyFont="1"/>
    <xf numFmtId="0" fontId="29" fillId="3" borderId="0" xfId="0" applyFont="1" applyFill="1"/>
    <xf numFmtId="4" fontId="29" fillId="3" borderId="0" xfId="0" applyNumberFormat="1" applyFont="1" applyFill="1"/>
    <xf numFmtId="0" fontId="0" fillId="0" borderId="0" xfId="0"/>
    <xf numFmtId="0" fontId="0" fillId="0" borderId="0" xfId="0"/>
    <xf numFmtId="0" fontId="8" fillId="2" borderId="0" xfId="0" applyFont="1" applyFill="1" applyBorder="1" applyAlignment="1">
      <alignment wrapText="1"/>
    </xf>
    <xf numFmtId="14" fontId="9" fillId="0" borderId="35" xfId="0" applyNumberFormat="1" applyFont="1" applyFill="1" applyBorder="1" applyAlignment="1"/>
    <xf numFmtId="0" fontId="9" fillId="2" borderId="18" xfId="0" applyFont="1" applyFill="1" applyBorder="1" applyAlignment="1"/>
    <xf numFmtId="0" fontId="9" fillId="0" borderId="18" xfId="0" applyFont="1" applyFill="1" applyBorder="1" applyAlignment="1"/>
    <xf numFmtId="43" fontId="9" fillId="0" borderId="18" xfId="1" applyFont="1" applyFill="1" applyBorder="1" applyAlignment="1"/>
    <xf numFmtId="43" fontId="9" fillId="2" borderId="18" xfId="1" applyFont="1" applyFill="1" applyBorder="1" applyAlignment="1"/>
    <xf numFmtId="43" fontId="9" fillId="0" borderId="18" xfId="1" applyFont="1" applyBorder="1" applyAlignment="1"/>
    <xf numFmtId="0" fontId="0" fillId="0" borderId="0" xfId="0"/>
    <xf numFmtId="17" fontId="25" fillId="0" borderId="1" xfId="2" applyNumberFormat="1" applyFont="1" applyAlignment="1">
      <alignment horizontal="left"/>
    </xf>
    <xf numFmtId="0" fontId="0" fillId="6" borderId="0" xfId="0" applyFill="1"/>
    <xf numFmtId="0" fontId="13" fillId="6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right" vertical="center" wrapText="1"/>
    </xf>
    <xf numFmtId="0" fontId="15" fillId="6" borderId="23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right" vertical="center"/>
    </xf>
    <xf numFmtId="0" fontId="39" fillId="0" borderId="0" xfId="0" applyNumberFormat="1" applyFont="1" applyFill="1" applyAlignment="1" applyProtection="1"/>
    <xf numFmtId="0" fontId="39" fillId="5" borderId="16" xfId="0" applyNumberFormat="1" applyFont="1" applyFill="1" applyBorder="1" applyAlignment="1" applyProtection="1">
      <alignment horizontal="center" vertical="center"/>
    </xf>
    <xf numFmtId="0" fontId="39" fillId="5" borderId="20" xfId="0" applyNumberFormat="1" applyFont="1" applyFill="1" applyBorder="1" applyAlignment="1" applyProtection="1"/>
    <xf numFmtId="0" fontId="39" fillId="5" borderId="5" xfId="0" applyNumberFormat="1" applyFont="1" applyFill="1" applyBorder="1" applyAlignment="1" applyProtection="1"/>
    <xf numFmtId="0" fontId="43" fillId="4" borderId="2" xfId="0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left" vertical="center" wrapText="1"/>
    </xf>
    <xf numFmtId="2" fontId="44" fillId="0" borderId="2" xfId="0" applyNumberFormat="1" applyFont="1" applyBorder="1" applyAlignment="1">
      <alignment horizontal="right" vertical="center" wrapText="1"/>
    </xf>
    <xf numFmtId="0" fontId="45" fillId="0" borderId="0" xfId="0" applyFont="1" applyFill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right" vertical="center" wrapText="1"/>
    </xf>
    <xf numFmtId="0" fontId="0" fillId="0" borderId="0" xfId="0" applyFont="1" applyFill="1" applyBorder="1"/>
    <xf numFmtId="0" fontId="0" fillId="0" borderId="0" xfId="0"/>
    <xf numFmtId="0" fontId="0" fillId="0" borderId="0" xfId="0" applyNumberFormat="1" applyFont="1" applyFill="1" applyAlignment="1" applyProtection="1">
      <alignment horizontal="center" vertical="center"/>
    </xf>
    <xf numFmtId="0" fontId="39" fillId="5" borderId="18" xfId="0" applyNumberFormat="1" applyFont="1" applyFill="1" applyBorder="1" applyAlignment="1" applyProtection="1">
      <alignment horizontal="center" vertical="center"/>
    </xf>
    <xf numFmtId="0" fontId="0" fillId="5" borderId="19" xfId="0" applyNumberFormat="1" applyFont="1" applyFill="1" applyBorder="1" applyAlignment="1" applyProtection="1">
      <alignment horizontal="center" vertical="center"/>
    </xf>
    <xf numFmtId="0" fontId="0" fillId="5" borderId="20" xfId="0" applyNumberFormat="1" applyFont="1" applyFill="1" applyBorder="1" applyAlignment="1" applyProtection="1">
      <alignment horizontal="center" vertical="center"/>
    </xf>
    <xf numFmtId="0" fontId="39" fillId="5" borderId="15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right" vertical="center"/>
    </xf>
    <xf numFmtId="0" fontId="13" fillId="6" borderId="22" xfId="0" applyFont="1" applyFill="1" applyBorder="1" applyAlignment="1">
      <alignment horizontal="center" vertical="center"/>
    </xf>
    <xf numFmtId="0" fontId="47" fillId="0" borderId="0" xfId="0" applyFont="1" applyFill="1" applyBorder="1"/>
    <xf numFmtId="0" fontId="25" fillId="3" borderId="1" xfId="2" applyFont="1" applyFill="1" applyAlignment="1">
      <alignment horizontal="center"/>
    </xf>
    <xf numFmtId="14" fontId="25" fillId="3" borderId="1" xfId="2" applyNumberFormat="1" applyFont="1" applyFill="1" applyAlignment="1">
      <alignment horizontal="center"/>
    </xf>
    <xf numFmtId="0" fontId="25" fillId="3" borderId="1" xfId="2" applyFont="1" applyFill="1" applyAlignment="1">
      <alignment horizontal="left"/>
    </xf>
    <xf numFmtId="0" fontId="32" fillId="0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/>
    </xf>
    <xf numFmtId="0" fontId="35" fillId="9" borderId="0" xfId="0" applyFont="1" applyFill="1" applyBorder="1" applyAlignment="1">
      <alignment horizontal="center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41" fillId="0" borderId="0" xfId="0" applyFont="1" applyAlignment="1">
      <alignment horizontal="left" vertical="center" wrapText="1"/>
    </xf>
    <xf numFmtId="0" fontId="0" fillId="0" borderId="0" xfId="0"/>
    <xf numFmtId="0" fontId="41" fillId="0" borderId="0" xfId="0" applyFont="1" applyAlignment="1">
      <alignment horizontal="right"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right" vertical="center" wrapText="1"/>
    </xf>
    <xf numFmtId="0" fontId="46" fillId="0" borderId="16" xfId="0" applyFont="1" applyBorder="1" applyAlignment="1">
      <alignment horizontal="left" vertical="center" wrapText="1"/>
    </xf>
    <xf numFmtId="0" fontId="46" fillId="0" borderId="16" xfId="0" applyFont="1" applyBorder="1" applyAlignment="1">
      <alignment horizontal="center" vertical="center" wrapText="1"/>
    </xf>
    <xf numFmtId="2" fontId="46" fillId="0" borderId="16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2" fontId="46" fillId="0" borderId="0" xfId="0" applyNumberFormat="1" applyFont="1" applyAlignment="1">
      <alignment horizontal="right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0" borderId="21" xfId="0" applyNumberFormat="1" applyFont="1" applyFill="1" applyBorder="1" applyAlignment="1" applyProtection="1">
      <alignment horizontal="right" vertical="center" wrapText="1"/>
    </xf>
    <xf numFmtId="2" fontId="0" fillId="0" borderId="20" xfId="0" applyNumberFormat="1" applyFont="1" applyFill="1" applyBorder="1" applyAlignment="1" applyProtection="1">
      <alignment horizontal="right" vertical="center" wrapText="1"/>
    </xf>
    <xf numFmtId="0" fontId="0" fillId="0" borderId="20" xfId="0" applyNumberFormat="1" applyFont="1" applyFill="1" applyBorder="1" applyAlignment="1" applyProtection="1">
      <alignment horizontal="right" vertical="center" wrapText="1"/>
    </xf>
    <xf numFmtId="0" fontId="0" fillId="0" borderId="21" xfId="0" applyNumberFormat="1" applyFont="1" applyFill="1" applyBorder="1" applyAlignment="1" applyProtection="1">
      <alignment horizontal="right" vertical="center" wrapText="1"/>
    </xf>
    <xf numFmtId="0" fontId="0" fillId="0" borderId="20" xfId="0" applyNumberFormat="1" applyFont="1" applyFill="1" applyBorder="1" applyAlignment="1" applyProtection="1">
      <alignment horizontal="right" vertical="center"/>
    </xf>
    <xf numFmtId="2" fontId="40" fillId="0" borderId="0" xfId="0" applyNumberFormat="1" applyFont="1" applyFill="1" applyAlignment="1" applyProtection="1">
      <alignment horizontal="right"/>
    </xf>
    <xf numFmtId="0" fontId="40" fillId="0" borderId="0" xfId="0" applyNumberFormat="1" applyFont="1" applyFill="1" applyAlignment="1" applyProtection="1">
      <alignment horizontal="right" wrapText="1"/>
    </xf>
    <xf numFmtId="0" fontId="39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40" fillId="0" borderId="0" xfId="0" applyNumberFormat="1" applyFont="1" applyFill="1" applyAlignment="1" applyProtection="1">
      <alignment horizontal="right"/>
    </xf>
    <xf numFmtId="0" fontId="39" fillId="5" borderId="10" xfId="0" applyNumberFormat="1" applyFont="1" applyFill="1" applyBorder="1" applyAlignment="1" applyProtection="1"/>
    <xf numFmtId="0" fontId="0" fillId="5" borderId="9" xfId="0" applyNumberFormat="1" applyFont="1" applyFill="1" applyBorder="1" applyAlignment="1" applyProtection="1"/>
    <xf numFmtId="0" fontId="39" fillId="5" borderId="18" xfId="0" applyNumberFormat="1" applyFont="1" applyFill="1" applyBorder="1" applyAlignment="1" applyProtection="1">
      <alignment horizontal="center" vertical="center"/>
    </xf>
    <xf numFmtId="0" fontId="0" fillId="5" borderId="17" xfId="0" applyNumberFormat="1" applyFont="1" applyFill="1" applyBorder="1" applyAlignment="1" applyProtection="1">
      <alignment horizontal="center" vertical="center"/>
    </xf>
    <xf numFmtId="0" fontId="0" fillId="5" borderId="19" xfId="0" applyNumberFormat="1" applyFont="1" applyFill="1" applyBorder="1" applyAlignment="1" applyProtection="1">
      <alignment horizontal="center" vertical="center"/>
    </xf>
    <xf numFmtId="0" fontId="0" fillId="5" borderId="20" xfId="0" applyNumberFormat="1" applyFont="1" applyFill="1" applyBorder="1" applyAlignment="1" applyProtection="1">
      <alignment horizontal="center" vertical="center"/>
    </xf>
    <xf numFmtId="0" fontId="39" fillId="5" borderId="15" xfId="0" applyNumberFormat="1" applyFont="1" applyFill="1" applyBorder="1" applyAlignment="1" applyProtection="1">
      <alignment horizontal="center" vertical="center"/>
    </xf>
    <xf numFmtId="0" fontId="0" fillId="0" borderId="17" xfId="0" applyNumberFormat="1" applyFont="1" applyFill="1" applyBorder="1" applyAlignment="1" applyProtection="1"/>
    <xf numFmtId="0" fontId="39" fillId="5" borderId="17" xfId="0" applyNumberFormat="1" applyFont="1" applyFill="1" applyBorder="1" applyAlignment="1" applyProtection="1">
      <alignment horizontal="center" vertical="center"/>
    </xf>
    <xf numFmtId="0" fontId="0" fillId="5" borderId="21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/>
    <xf numFmtId="0" fontId="4" fillId="0" borderId="5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13" fillId="6" borderId="0" xfId="0" applyFont="1" applyFill="1" applyAlignment="1">
      <alignment vertical="center" wrapText="1"/>
    </xf>
    <xf numFmtId="0" fontId="1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3" fillId="6" borderId="0" xfId="0" applyFont="1" applyFill="1" applyAlignment="1">
      <alignment horizontal="right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right" vertical="top" wrapText="1"/>
    </xf>
    <xf numFmtId="0" fontId="13" fillId="6" borderId="0" xfId="0" applyFont="1" applyFill="1" applyAlignment="1">
      <alignment horizontal="left" vertical="center" wrapText="1"/>
    </xf>
    <xf numFmtId="0" fontId="13" fillId="6" borderId="33" xfId="0" applyFont="1" applyFill="1" applyBorder="1" applyAlignment="1">
      <alignment vertical="center" wrapText="1"/>
    </xf>
    <xf numFmtId="0" fontId="13" fillId="6" borderId="34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</cellXfs>
  <cellStyles count="11">
    <cellStyle name="Итог" xfId="2" builtinId="25"/>
    <cellStyle name="Обычный" xfId="0" builtinId="0"/>
    <cellStyle name="Обычный 2" xfId="3"/>
    <cellStyle name="Обычный 3" xfId="4"/>
    <cellStyle name="Обычный 4" xfId="5"/>
    <cellStyle name="Обычный 5" xfId="6"/>
    <cellStyle name="Обычный 6" xfId="7"/>
    <cellStyle name="Обычный 7" xfId="8"/>
    <cellStyle name="Обычный 8" xfId="9"/>
    <cellStyle name="Обычный 9" xfId="10"/>
    <cellStyle name="Финансовый" xfId="1" builtinId="3"/>
  </cellStyles>
  <dxfs count="512"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mediumGray">
          <bgColor theme="3" tint="0.39994506668294322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152400</xdr:rowOff>
    </xdr:from>
    <xdr:to>
      <xdr:col>0</xdr:col>
      <xdr:colOff>0</xdr:colOff>
      <xdr:row>7</xdr:row>
      <xdr:rowOff>152400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1720" y="70104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76200</xdr:rowOff>
    </xdr:from>
    <xdr:to>
      <xdr:col>0</xdr:col>
      <xdr:colOff>0</xdr:colOff>
      <xdr:row>5</xdr:row>
      <xdr:rowOff>137160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6620" y="624840"/>
          <a:ext cx="1501244" cy="4267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426824</xdr:colOff>
      <xdr:row>5</xdr:row>
      <xdr:rowOff>0</xdr:rowOff>
    </xdr:to>
    <xdr:pic>
      <xdr:nvPicPr>
        <xdr:cNvPr id="24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501244" cy="73152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9</xdr:col>
      <xdr:colOff>0</xdr:colOff>
      <xdr:row>70</xdr:row>
      <xdr:rowOff>0</xdr:rowOff>
    </xdr:to>
    <xdr:pic>
      <xdr:nvPicPr>
        <xdr:cNvPr id="26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29093160"/>
          <a:ext cx="150114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Kassa%20noyab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Kassa%20&#304;yun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Tranzit%20Store%20Az%20MMC/Bank-2021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- medaxil"/>
      <sheetName val="TExt - mexaric"/>
      <sheetName val="Titul"/>
      <sheetName val="Mənfəət"/>
      <sheetName val="Mənfəət ƏDV-siz"/>
      <sheetName val="XBD"/>
      <sheetName val="Kassa - AZN"/>
      <sheetName val="Kassa məxaric orderi"/>
      <sheetName val="Kassa mədaxil orderi"/>
      <sheetName val="Bank-AZN"/>
      <sheetName val="Depozit"/>
      <sheetName val="DT1"/>
      <sheetName val="DT2"/>
      <sheetName val="Debitor-cəmi borclar"/>
      <sheetName val="Kreditor borclar"/>
      <sheetName val="KT"/>
      <sheetName val="KT2"/>
      <sheetName val="Divident"/>
      <sheetName val="Təmir xərcləri"/>
      <sheetName val="Təsər.xərcləri"/>
      <sheetName val="Balans"/>
      <sheetName val="Tel-int"/>
      <sheetName val="Işıq"/>
      <sheetName val="Əmək haqqı"/>
      <sheetName val="İcarə"/>
      <sheetName val="İcare"/>
      <sheetName val="Sxem"/>
      <sheetName val="Kassa - USD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B5" t="str">
            <v>1502622561</v>
          </cell>
        </row>
      </sheetData>
      <sheetData sheetId="12">
        <row r="5">
          <cell r="B5" t="str">
            <v>1502622561</v>
          </cell>
        </row>
      </sheetData>
      <sheetData sheetId="13">
        <row r="6">
          <cell r="B6" t="str">
            <v>1502622561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A2" t="str">
            <v>Mədaxil</v>
          </cell>
        </row>
        <row r="3">
          <cell r="A3" t="str">
            <v>Məxaric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- medaxil"/>
      <sheetName val="TExt - mexaric"/>
      <sheetName val="Titul"/>
      <sheetName val="Mənfəət"/>
      <sheetName val="Mənfəət ƏDV-siz"/>
      <sheetName val="XBD"/>
      <sheetName val="Kassa - AZN"/>
      <sheetName val="Kassa məxaric orderi"/>
      <sheetName val="Kassa mədaxil orderi"/>
      <sheetName val="Bank"/>
      <sheetName val="Depozit"/>
      <sheetName val="DT1"/>
      <sheetName val="DT2"/>
      <sheetName val="Debitor-cəmi borclar"/>
      <sheetName val="Kreditor borclar"/>
      <sheetName val="KT"/>
      <sheetName val="KT2"/>
      <sheetName val="Divident"/>
      <sheetName val="Təmir xərcləri"/>
      <sheetName val="Tikinti xərcləri"/>
      <sheetName val="Təsər.xərcləri"/>
      <sheetName val="Balans"/>
      <sheetName val="Tel-int"/>
      <sheetName val="Işıq"/>
      <sheetName val="Əmək haqqı"/>
      <sheetName val="İcarə"/>
      <sheetName val="İcare"/>
      <sheetName val="Sxem"/>
      <sheetName val="Kassa - USD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1502622561</v>
          </cell>
          <cell r="C5" t="str">
            <v>Sitrus Store MMC</v>
          </cell>
          <cell r="D5">
            <v>124500</v>
          </cell>
          <cell r="F5">
            <v>50000</v>
          </cell>
          <cell r="G5">
            <v>60500</v>
          </cell>
          <cell r="H5">
            <v>114000</v>
          </cell>
        </row>
        <row r="6">
          <cell r="B6" t="str">
            <v>1500492561</v>
          </cell>
          <cell r="C6" t="str">
            <v>Dərnəgülsənayetikinti ASC</v>
          </cell>
          <cell r="D6">
            <v>0</v>
          </cell>
          <cell r="F6">
            <v>354</v>
          </cell>
          <cell r="G6">
            <v>354</v>
          </cell>
          <cell r="H6">
            <v>0</v>
          </cell>
        </row>
        <row r="7">
          <cell r="B7" t="str">
            <v>6500660881</v>
          </cell>
          <cell r="C7" t="str">
            <v>Zakiroğlu Trade MMC icarə</v>
          </cell>
          <cell r="D7">
            <v>1903.9083999999993</v>
          </cell>
          <cell r="F7">
            <v>130</v>
          </cell>
          <cell r="G7">
            <v>0</v>
          </cell>
          <cell r="H7">
            <v>2033.9083999999993</v>
          </cell>
        </row>
        <row r="8">
          <cell r="B8" t="str">
            <v>1500895311</v>
          </cell>
          <cell r="C8" t="str">
            <v>Danone MMC icarə</v>
          </cell>
          <cell r="D8">
            <v>-1.3200000000324508E-2</v>
          </cell>
          <cell r="F8">
            <v>3590</v>
          </cell>
          <cell r="G8">
            <v>3590.01</v>
          </cell>
          <cell r="H8">
            <v>-2.3200000000542786E-2</v>
          </cell>
        </row>
        <row r="9">
          <cell r="B9" t="str">
            <v>1306302321</v>
          </cell>
          <cell r="C9" t="str">
            <v xml:space="preserve">Mühəndislər Şirkəti MMC </v>
          </cell>
          <cell r="D9">
            <v>0</v>
          </cell>
          <cell r="F9">
            <v>400</v>
          </cell>
          <cell r="G9">
            <v>400</v>
          </cell>
          <cell r="H9">
            <v>0</v>
          </cell>
        </row>
        <row r="10">
          <cell r="B10">
            <v>3400352271</v>
          </cell>
          <cell r="C10" t="str">
            <v>Atena MMC (F/Ş E.İsa)</v>
          </cell>
          <cell r="D10">
            <v>1999.9499999999989</v>
          </cell>
          <cell r="F10">
            <v>4000</v>
          </cell>
          <cell r="G10">
            <v>4000.01</v>
          </cell>
          <cell r="H10">
            <v>1999.9399999999987</v>
          </cell>
        </row>
        <row r="11">
          <cell r="B11" t="str">
            <v>3101923001</v>
          </cell>
          <cell r="C11" t="str">
            <v>NNSUPPLIER MMC</v>
          </cell>
          <cell r="D11">
            <v>-1.999999999998181E-2</v>
          </cell>
          <cell r="F11">
            <v>454</v>
          </cell>
          <cell r="G11">
            <v>0</v>
          </cell>
          <cell r="H11">
            <v>453.98</v>
          </cell>
        </row>
        <row r="12">
          <cell r="B12" t="str">
            <v>2000048811</v>
          </cell>
          <cell r="C12" t="str">
            <v>Debet Uniform MMC</v>
          </cell>
          <cell r="D12">
            <v>3.9999999989959178E-4</v>
          </cell>
          <cell r="F12">
            <v>3387.5</v>
          </cell>
          <cell r="G12">
            <v>3387.5</v>
          </cell>
          <cell r="H12">
            <v>3.9999999989959178E-4</v>
          </cell>
        </row>
        <row r="13">
          <cell r="B13" t="str">
            <v>1005587161</v>
          </cell>
          <cell r="C13" t="str">
            <v>Azko Food MMC</v>
          </cell>
          <cell r="D13">
            <v>0.10979999999995016</v>
          </cell>
          <cell r="F13">
            <v>600</v>
          </cell>
          <cell r="G13">
            <v>599.99</v>
          </cell>
          <cell r="H13">
            <v>0.11979999999994106</v>
          </cell>
        </row>
        <row r="14">
          <cell r="B14" t="str">
            <v>1803045751</v>
          </cell>
          <cell r="C14" t="str">
            <v>HRC Trade MMC</v>
          </cell>
          <cell r="D14">
            <v>-0.46000000000003638</v>
          </cell>
          <cell r="F14">
            <v>240</v>
          </cell>
          <cell r="G14">
            <v>36.61</v>
          </cell>
          <cell r="H14">
            <v>202.92999999999995</v>
          </cell>
        </row>
        <row r="15">
          <cell r="B15" t="str">
            <v>1302058471</v>
          </cell>
          <cell r="C15" t="str">
            <v>KİM CONSTRUCTİON MMC</v>
          </cell>
          <cell r="D15">
            <v>5999.99</v>
          </cell>
          <cell r="F15">
            <v>1500</v>
          </cell>
          <cell r="G15">
            <v>3000</v>
          </cell>
          <cell r="H15">
            <v>4499.99</v>
          </cell>
        </row>
        <row r="16">
          <cell r="B16" t="str">
            <v>1904548741</v>
          </cell>
          <cell r="C16" t="str">
            <v>Ulu Gida Group MMC</v>
          </cell>
          <cell r="D16">
            <v>280</v>
          </cell>
          <cell r="F16">
            <v>280</v>
          </cell>
          <cell r="G16">
            <v>280</v>
          </cell>
          <cell r="H16">
            <v>280</v>
          </cell>
        </row>
        <row r="17">
          <cell r="B17" t="str">
            <v>1005720351</v>
          </cell>
          <cell r="C17" t="str">
            <v>Abşeron Treyd MMC</v>
          </cell>
          <cell r="D17">
            <v>1.0000000000218279E-2</v>
          </cell>
          <cell r="F17">
            <v>2800</v>
          </cell>
          <cell r="G17">
            <v>0</v>
          </cell>
          <cell r="H17">
            <v>2800.01</v>
          </cell>
        </row>
        <row r="18">
          <cell r="B18" t="str">
            <v>1503319361</v>
          </cell>
          <cell r="C18" t="str">
            <v xml:space="preserve">SİMERAX GROUP </v>
          </cell>
          <cell r="D18">
            <v>724</v>
          </cell>
          <cell r="G18">
            <v>0</v>
          </cell>
          <cell r="H18">
            <v>724</v>
          </cell>
        </row>
        <row r="19">
          <cell r="B19" t="str">
            <v>1904381611</v>
          </cell>
          <cell r="C19" t="str">
            <v>SP GROUP MMC</v>
          </cell>
          <cell r="D19">
            <v>-3.6000000000058208E-3</v>
          </cell>
          <cell r="F19">
            <v>200</v>
          </cell>
          <cell r="G19">
            <v>200</v>
          </cell>
          <cell r="H19">
            <v>-3.6000000000058208E-3</v>
          </cell>
        </row>
        <row r="20">
          <cell r="B20" t="str">
            <v>1202496371</v>
          </cell>
          <cell r="C20" t="str">
            <v>Mev Group MMC</v>
          </cell>
          <cell r="D20">
            <v>0</v>
          </cell>
          <cell r="F20">
            <v>400</v>
          </cell>
          <cell r="G20">
            <v>400</v>
          </cell>
          <cell r="H20">
            <v>0</v>
          </cell>
        </row>
        <row r="21">
          <cell r="B21">
            <v>1005002001</v>
          </cell>
          <cell r="C21" t="str">
            <v>AFM AQRO MMC</v>
          </cell>
          <cell r="D21">
            <v>1.999999999998181E-2</v>
          </cell>
          <cell r="F21">
            <v>1200</v>
          </cell>
          <cell r="G21">
            <v>1199.99</v>
          </cell>
          <cell r="H21">
            <v>2.9999999999972715E-2</v>
          </cell>
        </row>
        <row r="22">
          <cell r="B22" t="str">
            <v>1004306651</v>
          </cell>
          <cell r="C22" t="str">
            <v>Topdan Qapılar MMC</v>
          </cell>
          <cell r="D22">
            <v>3000</v>
          </cell>
          <cell r="F22">
            <v>4212</v>
          </cell>
          <cell r="G22">
            <v>3000</v>
          </cell>
          <cell r="H22">
            <v>4212</v>
          </cell>
        </row>
        <row r="23">
          <cell r="B23" t="str">
            <v>0000000001</v>
          </cell>
          <cell r="C23" t="str">
            <v>f/ş Elgün (polis)</v>
          </cell>
          <cell r="D23">
            <v>0</v>
          </cell>
          <cell r="F23">
            <v>300</v>
          </cell>
          <cell r="G23">
            <v>0</v>
          </cell>
          <cell r="H23">
            <v>300</v>
          </cell>
        </row>
        <row r="24">
          <cell r="B24" t="str">
            <v>0000000002</v>
          </cell>
          <cell r="C24" t="str">
            <v>f/ş Mehemmed bey</v>
          </cell>
          <cell r="D24">
            <v>240</v>
          </cell>
          <cell r="F24">
            <v>240</v>
          </cell>
          <cell r="G24">
            <v>480</v>
          </cell>
          <cell r="H24">
            <v>0</v>
          </cell>
        </row>
        <row r="25">
          <cell r="B25" t="str">
            <v>1306905801</v>
          </cell>
          <cell r="C25" t="str">
            <v>Mehaz MMC</v>
          </cell>
          <cell r="D25">
            <v>1.0000000000218279E-2</v>
          </cell>
          <cell r="F25">
            <v>2584</v>
          </cell>
          <cell r="G25">
            <v>2584</v>
          </cell>
          <cell r="H25">
            <v>1.0000000000218279E-2</v>
          </cell>
        </row>
        <row r="26">
          <cell r="B26">
            <v>1007221981</v>
          </cell>
          <cell r="C26" t="str">
            <v>Aktiv Pharma İlaç Medikal Sanayi şirketi</v>
          </cell>
          <cell r="D26">
            <v>15000</v>
          </cell>
          <cell r="F26">
            <v>5000</v>
          </cell>
          <cell r="G26">
            <v>5000</v>
          </cell>
          <cell r="H26">
            <v>15000</v>
          </cell>
        </row>
        <row r="27">
          <cell r="B27">
            <v>1005455571</v>
          </cell>
          <cell r="C27" t="str">
            <v>SF-SR Group MMC</v>
          </cell>
          <cell r="D27">
            <v>0</v>
          </cell>
          <cell r="F27">
            <v>3500</v>
          </cell>
          <cell r="G27">
            <v>3500</v>
          </cell>
          <cell r="H27">
            <v>0</v>
          </cell>
        </row>
      </sheetData>
      <sheetData sheetId="12">
        <row r="5">
          <cell r="B5" t="str">
            <v>1502622561</v>
          </cell>
          <cell r="C5" t="str">
            <v>Sitrus Store MMC</v>
          </cell>
          <cell r="D5">
            <v>-9.9999999983992893E-3</v>
          </cell>
          <cell r="F5">
            <v>33661.57</v>
          </cell>
          <cell r="G5">
            <v>33661.57</v>
          </cell>
          <cell r="H5">
            <v>-1.0000000002037268E-2</v>
          </cell>
        </row>
        <row r="6">
          <cell r="B6" t="str">
            <v>6500660881</v>
          </cell>
          <cell r="C6" t="str">
            <v xml:space="preserve">Zakiroğlu Trade MMC </v>
          </cell>
          <cell r="D6">
            <v>1492.6695000000002</v>
          </cell>
          <cell r="F6">
            <v>25.85</v>
          </cell>
          <cell r="G6">
            <v>1128.96</v>
          </cell>
          <cell r="H6">
            <v>389.55950000000007</v>
          </cell>
        </row>
        <row r="7">
          <cell r="B7" t="str">
            <v>2000048811</v>
          </cell>
          <cell r="C7" t="str">
            <v>Debet Uniform MMC</v>
          </cell>
          <cell r="D7">
            <v>135.01000000000022</v>
          </cell>
          <cell r="F7">
            <v>246</v>
          </cell>
          <cell r="G7">
            <v>135</v>
          </cell>
          <cell r="H7">
            <v>246.01000000000022</v>
          </cell>
        </row>
        <row r="8">
          <cell r="B8" t="str">
            <v>1500895311</v>
          </cell>
          <cell r="C8" t="str">
            <v>Danone MMC</v>
          </cell>
          <cell r="D8">
            <v>1792.0389999999986</v>
          </cell>
          <cell r="F8">
            <v>2573.66</v>
          </cell>
          <cell r="G8">
            <v>4365.7300000000005</v>
          </cell>
          <cell r="H8">
            <v>-3.1000000001768058E-2</v>
          </cell>
        </row>
        <row r="9">
          <cell r="B9">
            <v>3400352271</v>
          </cell>
          <cell r="C9" t="str">
            <v>Atena MMC (F/Ş E.İsa)</v>
          </cell>
          <cell r="D9">
            <v>-0.73029999999971551</v>
          </cell>
          <cell r="F9">
            <v>4967.6899999999996</v>
          </cell>
          <cell r="G9">
            <v>4968</v>
          </cell>
          <cell r="H9">
            <v>-1.0403000000005704</v>
          </cell>
        </row>
        <row r="10">
          <cell r="B10" t="str">
            <v>3101923001</v>
          </cell>
          <cell r="C10" t="str">
            <v>NNSUPPLIER MMC</v>
          </cell>
          <cell r="D10">
            <v>311.81000000000006</v>
          </cell>
          <cell r="F10">
            <v>357.63</v>
          </cell>
          <cell r="G10">
            <v>0</v>
          </cell>
          <cell r="H10">
            <v>669.44</v>
          </cell>
        </row>
        <row r="11">
          <cell r="B11" t="str">
            <v>1306302321</v>
          </cell>
          <cell r="C11" t="str">
            <v xml:space="preserve">Mühəndislər Şirkəti MMC </v>
          </cell>
          <cell r="D11">
            <v>0</v>
          </cell>
          <cell r="G11">
            <v>0</v>
          </cell>
          <cell r="H11">
            <v>0</v>
          </cell>
        </row>
        <row r="12">
          <cell r="B12" t="str">
            <v>1005587161</v>
          </cell>
          <cell r="C12" t="str">
            <v>Azko Food MMC</v>
          </cell>
          <cell r="D12">
            <v>0</v>
          </cell>
          <cell r="G12">
            <v>0</v>
          </cell>
          <cell r="H12">
            <v>0</v>
          </cell>
        </row>
        <row r="13">
          <cell r="B13" t="str">
            <v>1005720351</v>
          </cell>
          <cell r="C13" t="str">
            <v>ABŞERON TREYD MMC</v>
          </cell>
          <cell r="D13">
            <v>2657.2000000000003</v>
          </cell>
          <cell r="F13">
            <v>3010.8</v>
          </cell>
          <cell r="G13">
            <v>2657.19</v>
          </cell>
          <cell r="H13">
            <v>3010.81</v>
          </cell>
        </row>
        <row r="14">
          <cell r="B14" t="str">
            <v>1803045751</v>
          </cell>
          <cell r="C14" t="str">
            <v>HRC Trade MMC</v>
          </cell>
          <cell r="D14">
            <v>9.3999999999709871E-3</v>
          </cell>
          <cell r="F14">
            <v>166.01000000000002</v>
          </cell>
          <cell r="G14">
            <v>25.32</v>
          </cell>
          <cell r="H14">
            <v>140.6994</v>
          </cell>
        </row>
        <row r="15">
          <cell r="B15" t="str">
            <v>1503319361</v>
          </cell>
          <cell r="C15" t="str">
            <v xml:space="preserve">SİMERAX GROUP MMC </v>
          </cell>
          <cell r="D15">
            <v>1553.9993999999979</v>
          </cell>
          <cell r="F15">
            <v>1748</v>
          </cell>
          <cell r="G15">
            <v>0</v>
          </cell>
          <cell r="H15">
            <v>3301.9993999999979</v>
          </cell>
        </row>
        <row r="16">
          <cell r="B16" t="str">
            <v>1302058471</v>
          </cell>
          <cell r="C16" t="str">
            <v>KİM CONSTRUCTİON MMC</v>
          </cell>
          <cell r="D16">
            <v>35.72</v>
          </cell>
          <cell r="F16">
            <v>7.0200000000000005</v>
          </cell>
          <cell r="G16">
            <v>0</v>
          </cell>
          <cell r="H16">
            <v>42.74</v>
          </cell>
        </row>
        <row r="17">
          <cell r="B17" t="str">
            <v>1904381611</v>
          </cell>
          <cell r="C17" t="str">
            <v>SP Group MMC</v>
          </cell>
          <cell r="D17">
            <v>1.0000000000019327E-2</v>
          </cell>
          <cell r="F17">
            <v>123.11</v>
          </cell>
          <cell r="G17">
            <v>123.11</v>
          </cell>
          <cell r="H17">
            <v>1.0000000000019327E-2</v>
          </cell>
        </row>
        <row r="18">
          <cell r="B18">
            <v>1005002001</v>
          </cell>
          <cell r="C18" t="str">
            <v>AFM AQRO MMC</v>
          </cell>
          <cell r="D18">
            <v>596.72</v>
          </cell>
          <cell r="F18">
            <v>770.25</v>
          </cell>
          <cell r="G18">
            <v>1366.95</v>
          </cell>
          <cell r="H18">
            <v>1.999999999998181E-2</v>
          </cell>
        </row>
        <row r="19">
          <cell r="B19" t="str">
            <v>1306905801</v>
          </cell>
          <cell r="C19" t="str">
            <v>Mehaz MMC</v>
          </cell>
          <cell r="D19">
            <v>1.3000000000374712E-2</v>
          </cell>
          <cell r="F19">
            <v>2719.86</v>
          </cell>
          <cell r="G19">
            <v>0</v>
          </cell>
          <cell r="H19">
            <v>2719.8730000000005</v>
          </cell>
        </row>
        <row r="20">
          <cell r="B20" t="str">
            <v>1004306651</v>
          </cell>
          <cell r="C20" t="str">
            <v>Topdan Qapılar MMC</v>
          </cell>
          <cell r="D20">
            <v>0</v>
          </cell>
          <cell r="F20">
            <v>58.370000000000005</v>
          </cell>
          <cell r="G20">
            <v>0</v>
          </cell>
          <cell r="H20">
            <v>58.370000000000005</v>
          </cell>
        </row>
        <row r="21">
          <cell r="B21">
            <v>1005455571</v>
          </cell>
          <cell r="C21" t="str">
            <v>SF-SR Group MMC</v>
          </cell>
          <cell r="D21">
            <v>0</v>
          </cell>
          <cell r="F21">
            <v>405.6</v>
          </cell>
          <cell r="G21">
            <v>405.6</v>
          </cell>
          <cell r="H21">
            <v>0</v>
          </cell>
        </row>
      </sheetData>
      <sheetData sheetId="13">
        <row r="6">
          <cell r="B6" t="str">
            <v>1502622561</v>
          </cell>
          <cell r="D6">
            <v>124500</v>
          </cell>
          <cell r="E6">
            <v>50000</v>
          </cell>
          <cell r="F6">
            <v>60500</v>
          </cell>
          <cell r="G6">
            <v>114000</v>
          </cell>
          <cell r="H6">
            <v>-9.9999999983992893E-3</v>
          </cell>
          <cell r="I6">
            <v>33661.57</v>
          </cell>
          <cell r="J6">
            <v>33661.57</v>
          </cell>
          <cell r="K6">
            <v>-1.0000000002037268E-2</v>
          </cell>
        </row>
        <row r="7">
          <cell r="B7" t="str">
            <v>1500492561</v>
          </cell>
          <cell r="D7">
            <v>0</v>
          </cell>
          <cell r="E7">
            <v>354</v>
          </cell>
          <cell r="F7">
            <v>354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B8" t="str">
            <v>6500660881</v>
          </cell>
          <cell r="D8">
            <v>1903.9083999999993</v>
          </cell>
          <cell r="E8">
            <v>130</v>
          </cell>
          <cell r="F8">
            <v>0</v>
          </cell>
          <cell r="G8">
            <v>2033.9083999999993</v>
          </cell>
          <cell r="H8">
            <v>1492.6695000000002</v>
          </cell>
          <cell r="I8">
            <v>25.85</v>
          </cell>
          <cell r="J8">
            <v>1128.96</v>
          </cell>
          <cell r="K8">
            <v>389.55950000000007</v>
          </cell>
        </row>
        <row r="9">
          <cell r="B9" t="str">
            <v>1500895311</v>
          </cell>
          <cell r="D9">
            <v>-1.3200000000324508E-2</v>
          </cell>
          <cell r="E9">
            <v>3590</v>
          </cell>
          <cell r="F9">
            <v>3590.01</v>
          </cell>
          <cell r="G9">
            <v>-2.3200000000542786E-2</v>
          </cell>
          <cell r="H9">
            <v>1792.0389999999986</v>
          </cell>
          <cell r="I9">
            <v>2573.66</v>
          </cell>
          <cell r="J9">
            <v>4365.7300000000005</v>
          </cell>
          <cell r="K9">
            <v>-3.1000000001768058E-2</v>
          </cell>
        </row>
        <row r="10">
          <cell r="B10" t="str">
            <v>1306302321</v>
          </cell>
          <cell r="D10">
            <v>0</v>
          </cell>
          <cell r="E10">
            <v>400</v>
          </cell>
          <cell r="F10">
            <v>400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3400352271</v>
          </cell>
          <cell r="D11">
            <v>1999.9499999999989</v>
          </cell>
          <cell r="E11">
            <v>4000</v>
          </cell>
          <cell r="F11">
            <v>4000.01</v>
          </cell>
          <cell r="G11">
            <v>1999.9399999999987</v>
          </cell>
          <cell r="H11">
            <v>-0.73029999999971551</v>
          </cell>
          <cell r="I11">
            <v>4967.6899999999996</v>
          </cell>
          <cell r="J11">
            <v>4968</v>
          </cell>
          <cell r="K11">
            <v>-1.0403000000005704</v>
          </cell>
        </row>
        <row r="12">
          <cell r="B12" t="str">
            <v>3101923001</v>
          </cell>
          <cell r="D12">
            <v>-1.999999999998181E-2</v>
          </cell>
          <cell r="E12">
            <v>454</v>
          </cell>
          <cell r="F12">
            <v>0</v>
          </cell>
          <cell r="G12">
            <v>453.98</v>
          </cell>
          <cell r="H12">
            <v>311.81000000000006</v>
          </cell>
          <cell r="I12">
            <v>357.63</v>
          </cell>
          <cell r="J12">
            <v>0</v>
          </cell>
          <cell r="K12">
            <v>669.44</v>
          </cell>
        </row>
        <row r="13">
          <cell r="B13" t="str">
            <v>2000048811</v>
          </cell>
          <cell r="D13">
            <v>3.9999999989959178E-4</v>
          </cell>
          <cell r="E13">
            <v>3387.5</v>
          </cell>
          <cell r="F13">
            <v>3387.5</v>
          </cell>
          <cell r="G13">
            <v>3.9999999989959178E-4</v>
          </cell>
          <cell r="H13">
            <v>135.01000000000022</v>
          </cell>
          <cell r="I13">
            <v>246</v>
          </cell>
          <cell r="J13">
            <v>135</v>
          </cell>
          <cell r="K13">
            <v>246.01000000000022</v>
          </cell>
        </row>
        <row r="14">
          <cell r="B14" t="str">
            <v>1005587161</v>
          </cell>
          <cell r="D14">
            <v>0.10979999999995016</v>
          </cell>
          <cell r="E14">
            <v>600</v>
          </cell>
          <cell r="F14">
            <v>599.99</v>
          </cell>
          <cell r="G14">
            <v>0.11979999999994106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1803045751</v>
          </cell>
          <cell r="D15">
            <v>-0.46000000000003638</v>
          </cell>
          <cell r="E15">
            <v>240</v>
          </cell>
          <cell r="F15">
            <v>36.61</v>
          </cell>
          <cell r="G15">
            <v>202.92999999999995</v>
          </cell>
          <cell r="H15">
            <v>9.3999999999709871E-3</v>
          </cell>
          <cell r="I15">
            <v>166.01000000000002</v>
          </cell>
          <cell r="J15">
            <v>25.32</v>
          </cell>
          <cell r="K15">
            <v>140.6994</v>
          </cell>
        </row>
        <row r="16">
          <cell r="B16" t="str">
            <v>1302058471</v>
          </cell>
          <cell r="D16">
            <v>5999.99</v>
          </cell>
          <cell r="E16">
            <v>1500</v>
          </cell>
          <cell r="F16">
            <v>3000</v>
          </cell>
          <cell r="G16">
            <v>4499.99</v>
          </cell>
          <cell r="H16">
            <v>35.72</v>
          </cell>
          <cell r="I16">
            <v>7.0200000000000005</v>
          </cell>
          <cell r="J16">
            <v>0</v>
          </cell>
          <cell r="K16">
            <v>42.74</v>
          </cell>
        </row>
        <row r="17">
          <cell r="B17" t="str">
            <v>1904548741</v>
          </cell>
          <cell r="D17">
            <v>280</v>
          </cell>
          <cell r="E17">
            <v>280</v>
          </cell>
          <cell r="F17">
            <v>280</v>
          </cell>
          <cell r="G17">
            <v>280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1005720351</v>
          </cell>
          <cell r="D18">
            <v>1.0000000000218279E-2</v>
          </cell>
          <cell r="E18">
            <v>2800</v>
          </cell>
          <cell r="F18">
            <v>0</v>
          </cell>
          <cell r="G18">
            <v>2800.01</v>
          </cell>
          <cell r="H18">
            <v>2657.2000000000003</v>
          </cell>
          <cell r="I18">
            <v>3010.8</v>
          </cell>
          <cell r="J18">
            <v>2657.19</v>
          </cell>
          <cell r="K18">
            <v>3010.81</v>
          </cell>
        </row>
        <row r="19">
          <cell r="B19" t="str">
            <v>1503319361</v>
          </cell>
          <cell r="D19">
            <v>724</v>
          </cell>
          <cell r="E19">
            <v>0</v>
          </cell>
          <cell r="F19">
            <v>0</v>
          </cell>
          <cell r="G19">
            <v>724</v>
          </cell>
          <cell r="H19">
            <v>1553.9993999999979</v>
          </cell>
          <cell r="I19">
            <v>1748</v>
          </cell>
          <cell r="J19">
            <v>0</v>
          </cell>
          <cell r="K19">
            <v>3301.9993999999979</v>
          </cell>
        </row>
        <row r="20">
          <cell r="B20" t="str">
            <v>1904381611</v>
          </cell>
          <cell r="D20">
            <v>-3.6000000000058208E-3</v>
          </cell>
          <cell r="E20">
            <v>200</v>
          </cell>
          <cell r="F20">
            <v>200</v>
          </cell>
          <cell r="G20">
            <v>-3.6000000000058208E-3</v>
          </cell>
          <cell r="H20">
            <v>1.0000000000019327E-2</v>
          </cell>
          <cell r="I20">
            <v>123.11</v>
          </cell>
          <cell r="J20">
            <v>123.11</v>
          </cell>
          <cell r="K20">
            <v>1.0000000000019327E-2</v>
          </cell>
        </row>
        <row r="21">
          <cell r="B21" t="str">
            <v>1202496371</v>
          </cell>
          <cell r="D21">
            <v>0</v>
          </cell>
          <cell r="E21">
            <v>400</v>
          </cell>
          <cell r="F21">
            <v>400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>
            <v>1005002001</v>
          </cell>
          <cell r="D22">
            <v>1.999999999998181E-2</v>
          </cell>
          <cell r="E22">
            <v>1200</v>
          </cell>
          <cell r="F22">
            <v>1199.99</v>
          </cell>
          <cell r="G22">
            <v>2.9999999999972715E-2</v>
          </cell>
          <cell r="H22">
            <v>596.72</v>
          </cell>
          <cell r="I22">
            <v>770.25</v>
          </cell>
          <cell r="J22">
            <v>1366.95</v>
          </cell>
          <cell r="K22">
            <v>1.999999999998181E-2</v>
          </cell>
        </row>
        <row r="23">
          <cell r="B23" t="str">
            <v>1404495071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 t="str">
            <v>1004306651</v>
          </cell>
          <cell r="D24">
            <v>3000</v>
          </cell>
          <cell r="E24">
            <v>4212</v>
          </cell>
          <cell r="F24">
            <v>3000</v>
          </cell>
          <cell r="G24">
            <v>4212</v>
          </cell>
          <cell r="H24">
            <v>0</v>
          </cell>
          <cell r="I24">
            <v>58.370000000000005</v>
          </cell>
          <cell r="J24">
            <v>0</v>
          </cell>
          <cell r="K24">
            <v>58.370000000000005</v>
          </cell>
        </row>
        <row r="25">
          <cell r="B25" t="str">
            <v>0000000001</v>
          </cell>
          <cell r="D25">
            <v>0</v>
          </cell>
          <cell r="E25">
            <v>300</v>
          </cell>
          <cell r="F25">
            <v>0</v>
          </cell>
          <cell r="G25">
            <v>300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 t="str">
            <v>0000000002</v>
          </cell>
          <cell r="D26">
            <v>240</v>
          </cell>
          <cell r="E26">
            <v>240</v>
          </cell>
          <cell r="F26">
            <v>480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 t="str">
            <v>1306905801</v>
          </cell>
          <cell r="D27">
            <v>1.0000000000218279E-2</v>
          </cell>
          <cell r="E27">
            <v>2584</v>
          </cell>
          <cell r="F27">
            <v>2584</v>
          </cell>
          <cell r="G27">
            <v>1.0000000000218279E-2</v>
          </cell>
          <cell r="H27">
            <v>1.3000000000374712E-2</v>
          </cell>
          <cell r="I27">
            <v>2719.86</v>
          </cell>
          <cell r="J27">
            <v>0</v>
          </cell>
          <cell r="K27">
            <v>2719.8730000000005</v>
          </cell>
        </row>
        <row r="28">
          <cell r="B28">
            <v>1007221981</v>
          </cell>
          <cell r="D28">
            <v>15000</v>
          </cell>
          <cell r="E28">
            <v>5000</v>
          </cell>
          <cell r="F28">
            <v>5000</v>
          </cell>
          <cell r="G28">
            <v>15000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>
            <v>1005455571</v>
          </cell>
          <cell r="D29">
            <v>0</v>
          </cell>
          <cell r="E29">
            <v>3500</v>
          </cell>
          <cell r="F29">
            <v>3500</v>
          </cell>
          <cell r="G29">
            <v>0</v>
          </cell>
          <cell r="H29">
            <v>0</v>
          </cell>
          <cell r="I29">
            <v>405.6</v>
          </cell>
          <cell r="J29">
            <v>405.6</v>
          </cell>
          <cell r="K29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Bank"/>
      <sheetName val="ƏDV"/>
      <sheetName val="Kreditor"/>
      <sheetName val="Debitor"/>
      <sheetName val="İcarə haqqı-202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Таблица332" displayName="Таблица332" ref="B4:G26" totalsRowShown="0" headerRowDxfId="509" dataDxfId="508">
  <autoFilter ref="B4:G26"/>
  <tableColumns count="6">
    <tableColumn id="1" name="S/N" dataDxfId="507"/>
    <tableColumn id="2" name="Ödənişlərin təyinatı" dataDxfId="506"/>
    <tableColumn id="3" name="Ayın əvvəlinə qalıq" dataDxfId="505"/>
    <tableColumn id="4" name="Hesablanan məbləğ" dataDxfId="504"/>
    <tableColumn id="5" name="Ödənilənən" dataDxfId="503"/>
    <tableColumn id="6" name="Ayın sonuna qalıq" dataDxfId="5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opLeftCell="A17" workbookViewId="0">
      <selection activeCell="L23" sqref="L23"/>
    </sheetView>
  </sheetViews>
  <sheetFormatPr defaultRowHeight="13.8" x14ac:dyDescent="0.25"/>
  <cols>
    <col min="1" max="1" width="8.77734375" style="70" bestFit="1" customWidth="1"/>
    <col min="2" max="2" width="12.109375" style="70" bestFit="1" customWidth="1"/>
    <col min="3" max="3" width="27" style="70" bestFit="1" customWidth="1"/>
    <col min="4" max="4" width="13.5546875" style="70" bestFit="1" customWidth="1"/>
    <col min="5" max="5" width="13.21875" style="70" bestFit="1" customWidth="1"/>
    <col min="6" max="6" width="16.33203125" style="70" bestFit="1" customWidth="1"/>
    <col min="7" max="7" width="13.109375" style="70" customWidth="1"/>
    <col min="8" max="8" width="13.33203125" style="70" bestFit="1" customWidth="1"/>
    <col min="9" max="9" width="13.21875" style="70" bestFit="1" customWidth="1"/>
    <col min="10" max="10" width="12.77734375" style="70" bestFit="1" customWidth="1"/>
    <col min="11" max="11" width="13.88671875" style="70" bestFit="1" customWidth="1"/>
    <col min="12" max="12" width="15" style="70" bestFit="1" customWidth="1"/>
    <col min="13" max="16384" width="8.88671875" style="70"/>
  </cols>
  <sheetData>
    <row r="2" spans="1:12" ht="24.6" x14ac:dyDescent="0.25">
      <c r="A2" s="169" t="s">
        <v>207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</row>
    <row r="3" spans="1:12" ht="16.8" x14ac:dyDescent="0.25">
      <c r="A3" s="88"/>
      <c r="B3" s="88"/>
      <c r="C3" s="88"/>
      <c r="D3" s="88"/>
      <c r="E3" s="88"/>
      <c r="F3" s="88"/>
      <c r="G3" s="88"/>
    </row>
    <row r="4" spans="1:12" ht="29.4" customHeight="1" x14ac:dyDescent="0.25">
      <c r="A4" s="170" t="s">
        <v>126</v>
      </c>
      <c r="B4" s="170" t="s">
        <v>12</v>
      </c>
      <c r="C4" s="170" t="s">
        <v>127</v>
      </c>
      <c r="D4" s="172" t="s">
        <v>128</v>
      </c>
      <c r="E4" s="172"/>
      <c r="F4" s="172"/>
      <c r="G4" s="172"/>
      <c r="H4" s="172" t="s">
        <v>129</v>
      </c>
      <c r="I4" s="172"/>
      <c r="J4" s="172"/>
      <c r="K4" s="172"/>
      <c r="L4" s="173" t="s">
        <v>130</v>
      </c>
    </row>
    <row r="5" spans="1:12" ht="41.4" x14ac:dyDescent="0.25">
      <c r="A5" s="171"/>
      <c r="B5" s="171"/>
      <c r="C5" s="171"/>
      <c r="D5" s="89" t="s">
        <v>131</v>
      </c>
      <c r="E5" s="90" t="s">
        <v>132</v>
      </c>
      <c r="F5" s="90" t="s">
        <v>133</v>
      </c>
      <c r="G5" s="91" t="s">
        <v>134</v>
      </c>
      <c r="H5" s="90" t="s">
        <v>208</v>
      </c>
      <c r="I5" s="90" t="s">
        <v>209</v>
      </c>
      <c r="J5" s="90" t="s">
        <v>210</v>
      </c>
      <c r="K5" s="91" t="s">
        <v>134</v>
      </c>
      <c r="L5" s="174"/>
    </row>
    <row r="6" spans="1:12" s="68" customFormat="1" ht="16.2" customHeight="1" x14ac:dyDescent="0.25">
      <c r="A6" s="92">
        <v>1</v>
      </c>
      <c r="B6" s="93" t="s">
        <v>122</v>
      </c>
      <c r="C6" s="94" t="s">
        <v>121</v>
      </c>
      <c r="D6" s="95">
        <f>VLOOKUP('[2]Debitor-cəmi borclar'!$B6,[2]DT1!B$5:H$27,3,0)</f>
        <v>124500</v>
      </c>
      <c r="E6" s="96">
        <f>VLOOKUP('[2]Debitor-cəmi borclar'!$B6,[2]DT1!B$5:H$25,5,0)</f>
        <v>50000</v>
      </c>
      <c r="F6" s="97">
        <f>VLOOKUP('[2]Debitor-cəmi borclar'!$B6,[2]DT1!B$5:H$25,6,0)</f>
        <v>60500</v>
      </c>
      <c r="G6" s="98">
        <f>'[2]Debitor-cəmi borclar'!$D6+'[2]Debitor-cəmi borclar'!$E6-'[2]Debitor-cəmi borclar'!$F6</f>
        <v>114000</v>
      </c>
      <c r="H6" s="95">
        <f>IFERROR(VLOOKUP('[2]Debitor-cəmi borclar'!$B6,[2]DT2!B$5:H$21,3,0),0)</f>
        <v>-9.9999999983992893E-3</v>
      </c>
      <c r="I6" s="99">
        <f>IFERROR(VLOOKUP('[2]Debitor-cəmi borclar'!$B6,[2]DT2!B$5:H$21,5,0),0)</f>
        <v>33661.57</v>
      </c>
      <c r="J6" s="99">
        <f>IFERROR(VLOOKUP('[2]Debitor-cəmi borclar'!$B6,[2]DT2!B$5:H$21,6,0),0)</f>
        <v>33661.57</v>
      </c>
      <c r="K6" s="100">
        <f>'[2]Debitor-cəmi borclar'!$H6+'[2]Debitor-cəmi borclar'!$I6-'[2]Debitor-cəmi borclar'!$J6</f>
        <v>-1.0000000002037268E-2</v>
      </c>
      <c r="L6" s="101">
        <f>'[2]Debitor-cəmi borclar'!$G6+'[2]Debitor-cəmi borclar'!$K6</f>
        <v>113999.98999999999</v>
      </c>
    </row>
    <row r="7" spans="1:12" s="68" customFormat="1" ht="16.2" customHeight="1" x14ac:dyDescent="0.25">
      <c r="A7" s="102">
        <v>2</v>
      </c>
      <c r="B7" s="103" t="s">
        <v>135</v>
      </c>
      <c r="C7" s="104" t="s">
        <v>124</v>
      </c>
      <c r="D7" s="95">
        <f>VLOOKUP('[2]Debitor-cəmi borclar'!$B7,[2]DT1!B$5:H$27,3,0)</f>
        <v>0</v>
      </c>
      <c r="E7" s="105">
        <f>VLOOKUP('[2]Debitor-cəmi borclar'!$B7,[2]DT1!B$5:H$25,5,0)</f>
        <v>354</v>
      </c>
      <c r="F7" s="97">
        <f>VLOOKUP('[2]Debitor-cəmi borclar'!$B7,[2]DT1!B$5:H$25,6,0)</f>
        <v>354</v>
      </c>
      <c r="G7" s="98">
        <f>'[2]Debitor-cəmi borclar'!$D7+'[2]Debitor-cəmi borclar'!$E7-'[2]Debitor-cəmi borclar'!$F7</f>
        <v>0</v>
      </c>
      <c r="H7" s="95">
        <f>IFERROR(VLOOKUP('[2]Debitor-cəmi borclar'!$B7,[2]DT2!B$5:H$21,3,0),0)</f>
        <v>0</v>
      </c>
      <c r="I7" s="99">
        <f>IFERROR(VLOOKUP('[2]Debitor-cəmi borclar'!$B7,[2]DT2!B$5:H$21,5,0),0)</f>
        <v>0</v>
      </c>
      <c r="J7" s="99">
        <f>IFERROR(VLOOKUP('[2]Debitor-cəmi borclar'!$B7,[2]DT2!B$5:H$21,6,0),0)</f>
        <v>0</v>
      </c>
      <c r="K7" s="100">
        <f>'[2]Debitor-cəmi borclar'!$H7+'[2]Debitor-cəmi borclar'!$I7-'[2]Debitor-cəmi borclar'!$J7</f>
        <v>0</v>
      </c>
      <c r="L7" s="101">
        <f>'[2]Debitor-cəmi borclar'!$G7+'[2]Debitor-cəmi borclar'!$K7</f>
        <v>0</v>
      </c>
    </row>
    <row r="8" spans="1:12" s="68" customFormat="1" ht="16.2" customHeight="1" x14ac:dyDescent="0.25">
      <c r="A8" s="92">
        <v>3</v>
      </c>
      <c r="B8" s="93" t="s">
        <v>90</v>
      </c>
      <c r="C8" s="106" t="s">
        <v>136</v>
      </c>
      <c r="D8" s="95">
        <f>VLOOKUP('[2]Debitor-cəmi borclar'!$B8,[2]DT1!B$5:H$27,3,0)</f>
        <v>1903.9083999999993</v>
      </c>
      <c r="E8" s="96">
        <f>VLOOKUP('[2]Debitor-cəmi borclar'!$B8,[2]DT1!B$5:H$25,5,0)</f>
        <v>130</v>
      </c>
      <c r="F8" s="97">
        <f>VLOOKUP('[2]Debitor-cəmi borclar'!$B8,[2]DT1!B$5:H$25,6,0)</f>
        <v>0</v>
      </c>
      <c r="G8" s="98">
        <f>'[2]Debitor-cəmi borclar'!$D8+'[2]Debitor-cəmi borclar'!$E8-'[2]Debitor-cəmi borclar'!$F8</f>
        <v>2033.9083999999993</v>
      </c>
      <c r="H8" s="95">
        <f>IFERROR(VLOOKUP('[2]Debitor-cəmi borclar'!$B8,[2]DT2!B$5:H$21,3,0),0)</f>
        <v>1492.6695000000002</v>
      </c>
      <c r="I8" s="99">
        <f>IFERROR(VLOOKUP('[2]Debitor-cəmi borclar'!$B8,[2]DT2!B$5:H$21,5,0),0)</f>
        <v>25.85</v>
      </c>
      <c r="J8" s="99">
        <f>IFERROR(VLOOKUP('[2]Debitor-cəmi borclar'!$B8,[2]DT2!B$5:H$21,6,0),0)</f>
        <v>1128.96</v>
      </c>
      <c r="K8" s="100">
        <f>'[2]Debitor-cəmi borclar'!$H8+'[2]Debitor-cəmi borclar'!$I8-'[2]Debitor-cəmi borclar'!$J8</f>
        <v>389.55950000000007</v>
      </c>
      <c r="L8" s="101">
        <f>'[2]Debitor-cəmi borclar'!$G8+'[2]Debitor-cəmi borclar'!$K8</f>
        <v>2423.4678999999996</v>
      </c>
    </row>
    <row r="9" spans="1:12" s="68" customFormat="1" ht="16.2" customHeight="1" x14ac:dyDescent="0.25">
      <c r="A9" s="92">
        <v>5</v>
      </c>
      <c r="B9" s="93" t="s">
        <v>118</v>
      </c>
      <c r="C9" s="107" t="s">
        <v>137</v>
      </c>
      <c r="D9" s="95">
        <f>VLOOKUP('[2]Debitor-cəmi borclar'!$B9,[2]DT1!B$5:H$27,3,0)</f>
        <v>-1.3200000000324508E-2</v>
      </c>
      <c r="E9" s="108">
        <f>VLOOKUP('[2]Debitor-cəmi borclar'!$B9,[2]DT1!B$5:H$25,5,0)</f>
        <v>3590</v>
      </c>
      <c r="F9" s="97">
        <f>VLOOKUP('[2]Debitor-cəmi borclar'!$B9,[2]DT1!B$5:H$25,6,0)</f>
        <v>3590.01</v>
      </c>
      <c r="G9" s="98">
        <f>'[2]Debitor-cəmi borclar'!$D9+'[2]Debitor-cəmi borclar'!$E9-'[2]Debitor-cəmi borclar'!$F9</f>
        <v>-2.3200000000542786E-2</v>
      </c>
      <c r="H9" s="95">
        <f>IFERROR(VLOOKUP('[2]Debitor-cəmi borclar'!$B9,[2]DT2!B$5:H$21,3,0),0)</f>
        <v>1792.0389999999986</v>
      </c>
      <c r="I9" s="99">
        <f>IFERROR(VLOOKUP('[2]Debitor-cəmi borclar'!$B9,[2]DT2!B$5:H$21,5,0),0)</f>
        <v>2573.66</v>
      </c>
      <c r="J9" s="99">
        <f>IFERROR(VLOOKUP('[2]Debitor-cəmi borclar'!$B9,[2]DT2!B$5:H$21,6,0),0)</f>
        <v>4365.7300000000005</v>
      </c>
      <c r="K9" s="100">
        <f>'[2]Debitor-cəmi borclar'!$H9+'[2]Debitor-cəmi borclar'!$I9-'[2]Debitor-cəmi borclar'!$J9</f>
        <v>-3.1000000001768058E-2</v>
      </c>
      <c r="L9" s="109">
        <f>'[2]Debitor-cəmi borclar'!$G9+'[2]Debitor-cəmi borclar'!$K9</f>
        <v>-5.4200000002310844E-2</v>
      </c>
    </row>
    <row r="10" spans="1:12" s="68" customFormat="1" ht="16.2" customHeight="1" x14ac:dyDescent="0.25">
      <c r="A10" s="102">
        <v>6</v>
      </c>
      <c r="B10" s="103" t="s">
        <v>138</v>
      </c>
      <c r="C10" s="104" t="s">
        <v>139</v>
      </c>
      <c r="D10" s="95">
        <f>VLOOKUP('[2]Debitor-cəmi borclar'!$B10,[2]DT1!B$5:H$27,3,0)</f>
        <v>0</v>
      </c>
      <c r="E10" s="105">
        <f>VLOOKUP('[2]Debitor-cəmi borclar'!$B10,[2]DT1!B$5:H$25,5,0)</f>
        <v>400</v>
      </c>
      <c r="F10" s="97">
        <f>VLOOKUP('[2]Debitor-cəmi borclar'!$B10,[2]DT1!B$5:H$25,6,0)</f>
        <v>400</v>
      </c>
      <c r="G10" s="98">
        <f>'[2]Debitor-cəmi borclar'!$D10+'[2]Debitor-cəmi borclar'!$E10-'[2]Debitor-cəmi borclar'!$F10</f>
        <v>0</v>
      </c>
      <c r="H10" s="95">
        <f>IFERROR(VLOOKUP('[2]Debitor-cəmi borclar'!$B10,[2]DT2!B$5:H$21,3,0),0)</f>
        <v>0</v>
      </c>
      <c r="I10" s="99">
        <f>IFERROR(VLOOKUP('[2]Debitor-cəmi borclar'!$B10,[2]DT2!B$5:H$21,5,0),0)</f>
        <v>0</v>
      </c>
      <c r="J10" s="99">
        <f>IFERROR(VLOOKUP('[2]Debitor-cəmi borclar'!$B10,[2]DT2!B$5:H$21,6,0),0)</f>
        <v>0</v>
      </c>
      <c r="K10" s="100">
        <f>'[2]Debitor-cəmi borclar'!$H10+'[2]Debitor-cəmi borclar'!$I10-'[2]Debitor-cəmi borclar'!$J10</f>
        <v>0</v>
      </c>
      <c r="L10" s="101">
        <f>'[2]Debitor-cəmi borclar'!$G10+'[2]Debitor-cəmi borclar'!$K10</f>
        <v>0</v>
      </c>
    </row>
    <row r="11" spans="1:12" s="68" customFormat="1" ht="16.2" customHeight="1" x14ac:dyDescent="0.25">
      <c r="A11" s="92">
        <v>9</v>
      </c>
      <c r="B11" s="93">
        <v>3400352271</v>
      </c>
      <c r="C11" s="107" t="s">
        <v>140</v>
      </c>
      <c r="D11" s="95">
        <f>VLOOKUP('[2]Debitor-cəmi borclar'!$B11,[2]DT1!B$5:H$27,3,0)</f>
        <v>1999.9499999999989</v>
      </c>
      <c r="E11" s="96">
        <f>VLOOKUP('[2]Debitor-cəmi borclar'!$B11,[2]DT1!B$5:H$25,5,0)</f>
        <v>4000</v>
      </c>
      <c r="F11" s="97">
        <f>VLOOKUP('[2]Debitor-cəmi borclar'!$B11,[2]DT1!B$5:H$25,6,0)</f>
        <v>4000.01</v>
      </c>
      <c r="G11" s="98">
        <f>'[2]Debitor-cəmi borclar'!$D11+'[2]Debitor-cəmi borclar'!$E11-'[2]Debitor-cəmi borclar'!$F11</f>
        <v>1999.9399999999987</v>
      </c>
      <c r="H11" s="95">
        <f>IFERROR(VLOOKUP('[2]Debitor-cəmi borclar'!$B11,[2]DT2!B$5:H$21,3,0),0)</f>
        <v>-0.73029999999971551</v>
      </c>
      <c r="I11" s="99">
        <f>IFERROR(VLOOKUP('[2]Debitor-cəmi borclar'!$B11,[2]DT2!B$5:H$21,5,0),0)</f>
        <v>4967.6899999999996</v>
      </c>
      <c r="J11" s="99">
        <f>IFERROR(VLOOKUP('[2]Debitor-cəmi borclar'!$B11,[2]DT2!B$5:H$21,6,0),0)</f>
        <v>4968</v>
      </c>
      <c r="K11" s="100">
        <f>'[2]Debitor-cəmi borclar'!$H11+'[2]Debitor-cəmi borclar'!$I11-'[2]Debitor-cəmi borclar'!$J11</f>
        <v>-1.0403000000005704</v>
      </c>
      <c r="L11" s="101">
        <f>'[2]Debitor-cəmi borclar'!$G11+'[2]Debitor-cəmi borclar'!$K11</f>
        <v>1998.8996999999981</v>
      </c>
    </row>
    <row r="12" spans="1:12" s="68" customFormat="1" ht="16.2" customHeight="1" x14ac:dyDescent="0.25">
      <c r="A12" s="102">
        <v>10</v>
      </c>
      <c r="B12" s="103" t="s">
        <v>114</v>
      </c>
      <c r="C12" s="104" t="s">
        <v>141</v>
      </c>
      <c r="D12" s="95">
        <f>VLOOKUP('[2]Debitor-cəmi borclar'!$B12,[2]DT1!B$5:H$27,3,0)</f>
        <v>-1.999999999998181E-2</v>
      </c>
      <c r="E12" s="105">
        <f>VLOOKUP('[2]Debitor-cəmi borclar'!$B12,[2]DT1!B$5:H$25,5,0)</f>
        <v>454</v>
      </c>
      <c r="F12" s="97">
        <f>VLOOKUP('[2]Debitor-cəmi borclar'!$B12,[2]DT1!B$5:H$25,6,0)</f>
        <v>0</v>
      </c>
      <c r="G12" s="98">
        <f>'[2]Debitor-cəmi borclar'!$D12+'[2]Debitor-cəmi borclar'!$E12-'[2]Debitor-cəmi borclar'!$F12</f>
        <v>453.98</v>
      </c>
      <c r="H12" s="95">
        <f>IFERROR(VLOOKUP('[2]Debitor-cəmi borclar'!$B12,[2]DT2!B$5:H$21,3,0),0)</f>
        <v>311.81000000000006</v>
      </c>
      <c r="I12" s="99">
        <f>IFERROR(VLOOKUP('[2]Debitor-cəmi borclar'!$B12,[2]DT2!B$5:H$21,5,0),0)</f>
        <v>357.63</v>
      </c>
      <c r="J12" s="99">
        <f>IFERROR(VLOOKUP('[2]Debitor-cəmi borclar'!$B12,[2]DT2!B$5:H$21,6,0),0)</f>
        <v>0</v>
      </c>
      <c r="K12" s="100">
        <f>'[2]Debitor-cəmi borclar'!$H12+'[2]Debitor-cəmi borclar'!$I12-'[2]Debitor-cəmi borclar'!$J12</f>
        <v>669.44</v>
      </c>
      <c r="L12" s="101">
        <f>'[2]Debitor-cəmi borclar'!$G12+'[2]Debitor-cəmi borclar'!$K12</f>
        <v>1123.42</v>
      </c>
    </row>
    <row r="13" spans="1:12" s="68" customFormat="1" ht="16.2" customHeight="1" x14ac:dyDescent="0.25">
      <c r="A13" s="92">
        <v>11</v>
      </c>
      <c r="B13" s="93" t="s">
        <v>119</v>
      </c>
      <c r="C13" s="104" t="s">
        <v>117</v>
      </c>
      <c r="D13" s="95">
        <f>VLOOKUP('[2]Debitor-cəmi borclar'!$B13,[2]DT1!B$5:H$27,3,0)</f>
        <v>3.9999999989959178E-4</v>
      </c>
      <c r="E13" s="105">
        <f>VLOOKUP('[2]Debitor-cəmi borclar'!$B13,[2]DT1!B$5:H$25,5,0)</f>
        <v>3387.5</v>
      </c>
      <c r="F13" s="97">
        <f>VLOOKUP('[2]Debitor-cəmi borclar'!$B13,[2]DT1!B$5:H$25,6,0)</f>
        <v>3387.5</v>
      </c>
      <c r="G13" s="98">
        <f>'[2]Debitor-cəmi borclar'!$D13+'[2]Debitor-cəmi borclar'!$E13-'[2]Debitor-cəmi borclar'!$F13</f>
        <v>3.9999999989959178E-4</v>
      </c>
      <c r="H13" s="95">
        <f>IFERROR(VLOOKUP('[2]Debitor-cəmi borclar'!$B13,[2]DT2!B$5:H$21,3,0),0)</f>
        <v>135.01000000000022</v>
      </c>
      <c r="I13" s="99">
        <f>IFERROR(VLOOKUP('[2]Debitor-cəmi borclar'!$B13,[2]DT2!B$5:H$21,5,0),0)</f>
        <v>246</v>
      </c>
      <c r="J13" s="99">
        <f>IFERROR(VLOOKUP('[2]Debitor-cəmi borclar'!$B13,[2]DT2!B$5:H$21,6,0),0)</f>
        <v>135</v>
      </c>
      <c r="K13" s="100">
        <f>'[2]Debitor-cəmi borclar'!$H13+'[2]Debitor-cəmi borclar'!$I13-'[2]Debitor-cəmi borclar'!$J13</f>
        <v>246.01000000000022</v>
      </c>
      <c r="L13" s="109">
        <f>'[2]Debitor-cəmi borclar'!$G13+'[2]Debitor-cəmi borclar'!$K13</f>
        <v>246.01040000000012</v>
      </c>
    </row>
    <row r="14" spans="1:12" s="68" customFormat="1" ht="16.2" customHeight="1" x14ac:dyDescent="0.25">
      <c r="A14" s="102">
        <v>12</v>
      </c>
      <c r="B14" s="103" t="s">
        <v>142</v>
      </c>
      <c r="C14" s="110" t="s">
        <v>125</v>
      </c>
      <c r="D14" s="95">
        <f>VLOOKUP('[2]Debitor-cəmi borclar'!$B14,[2]DT1!B$5:H$27,3,0)</f>
        <v>0.10979999999995016</v>
      </c>
      <c r="E14" s="105">
        <f>VLOOKUP('[2]Debitor-cəmi borclar'!$B14,[2]DT1!B$5:H$25,5,0)</f>
        <v>600</v>
      </c>
      <c r="F14" s="97">
        <f>VLOOKUP('[2]Debitor-cəmi borclar'!$B14,[2]DT1!B$5:H$25,6,0)</f>
        <v>599.99</v>
      </c>
      <c r="G14" s="98">
        <f>'[2]Debitor-cəmi borclar'!$D14+'[2]Debitor-cəmi borclar'!$E14-'[2]Debitor-cəmi borclar'!$F14</f>
        <v>0.11979999999994106</v>
      </c>
      <c r="H14" s="95">
        <f>IFERROR(VLOOKUP('[2]Debitor-cəmi borclar'!$B14,[2]DT2!B$5:H$21,3,0),0)</f>
        <v>0</v>
      </c>
      <c r="I14" s="99">
        <f>IFERROR(VLOOKUP('[2]Debitor-cəmi borclar'!$B14,[2]DT2!B$5:H$21,5,0),0)</f>
        <v>0</v>
      </c>
      <c r="J14" s="99">
        <f>IFERROR(VLOOKUP('[2]Debitor-cəmi borclar'!$B14,[2]DT2!B$5:H$21,6,0),0)</f>
        <v>0</v>
      </c>
      <c r="K14" s="100">
        <f>'[2]Debitor-cəmi borclar'!$H14+'[2]Debitor-cəmi borclar'!$I14-'[2]Debitor-cəmi borclar'!$J14</f>
        <v>0</v>
      </c>
      <c r="L14" s="101">
        <f>'[2]Debitor-cəmi borclar'!$G14+'[2]Debitor-cəmi borclar'!$K14</f>
        <v>0.11979999999994106</v>
      </c>
    </row>
    <row r="15" spans="1:12" s="68" customFormat="1" ht="16.2" customHeight="1" x14ac:dyDescent="0.25">
      <c r="A15" s="92">
        <v>13</v>
      </c>
      <c r="B15" s="93" t="s">
        <v>109</v>
      </c>
      <c r="C15" s="111" t="s">
        <v>110</v>
      </c>
      <c r="D15" s="95">
        <f>VLOOKUP('[2]Debitor-cəmi borclar'!$B15,[2]DT1!B$5:H$27,3,0)</f>
        <v>-0.46000000000003638</v>
      </c>
      <c r="E15" s="96">
        <f>VLOOKUP('[2]Debitor-cəmi borclar'!$B15,[2]DT1!B$5:H$25,5,0)</f>
        <v>240</v>
      </c>
      <c r="F15" s="97">
        <f>VLOOKUP('[2]Debitor-cəmi borclar'!$B15,[2]DT1!B$5:H$25,6,0)</f>
        <v>36.61</v>
      </c>
      <c r="G15" s="98">
        <f>'[2]Debitor-cəmi borclar'!$D15+'[2]Debitor-cəmi borclar'!$E15-'[2]Debitor-cəmi borclar'!$F15</f>
        <v>202.92999999999995</v>
      </c>
      <c r="H15" s="95">
        <f>IFERROR(VLOOKUP('[2]Debitor-cəmi borclar'!$B15,[2]DT2!B$5:H$21,3,0),0)</f>
        <v>9.3999999999709871E-3</v>
      </c>
      <c r="I15" s="99">
        <f>IFERROR(VLOOKUP('[2]Debitor-cəmi borclar'!$B15,[2]DT2!B$5:H$21,5,0),0)</f>
        <v>166.01000000000002</v>
      </c>
      <c r="J15" s="99">
        <f>IFERROR(VLOOKUP('[2]Debitor-cəmi borclar'!$B15,[2]DT2!B$5:H$21,6,0),0)</f>
        <v>25.32</v>
      </c>
      <c r="K15" s="100">
        <f>'[2]Debitor-cəmi borclar'!$H15+'[2]Debitor-cəmi borclar'!$I15-'[2]Debitor-cəmi borclar'!$J15</f>
        <v>140.6994</v>
      </c>
      <c r="L15" s="101">
        <f>'[2]Debitor-cəmi borclar'!$G15+'[2]Debitor-cəmi borclar'!$K15</f>
        <v>343.62939999999992</v>
      </c>
    </row>
    <row r="16" spans="1:12" s="68" customFormat="1" ht="16.2" customHeight="1" x14ac:dyDescent="0.25">
      <c r="A16" s="102">
        <v>14</v>
      </c>
      <c r="B16" s="103" t="s">
        <v>143</v>
      </c>
      <c r="C16" s="110" t="s">
        <v>144</v>
      </c>
      <c r="D16" s="95">
        <f>VLOOKUP('[2]Debitor-cəmi borclar'!$B16,[2]DT1!B$5:H$27,3,0)</f>
        <v>5999.99</v>
      </c>
      <c r="E16" s="105">
        <f>VLOOKUP('[2]Debitor-cəmi borclar'!$B16,[2]DT1!B$5:H$25,5,0)</f>
        <v>1500</v>
      </c>
      <c r="F16" s="97">
        <f>VLOOKUP('[2]Debitor-cəmi borclar'!$B16,[2]DT1!B$5:H$25,6,0)</f>
        <v>3000</v>
      </c>
      <c r="G16" s="98">
        <f>'[2]Debitor-cəmi borclar'!$D16+'[2]Debitor-cəmi borclar'!$E16-'[2]Debitor-cəmi borclar'!$F16</f>
        <v>4499.99</v>
      </c>
      <c r="H16" s="95">
        <f>IFERROR(VLOOKUP('[2]Debitor-cəmi borclar'!$B16,[2]DT2!B$5:H$21,3,0),0)</f>
        <v>35.72</v>
      </c>
      <c r="I16" s="99">
        <f>IFERROR(VLOOKUP('[2]Debitor-cəmi borclar'!$B16,[2]DT2!B$5:H$21,5,0),0)</f>
        <v>7.0200000000000005</v>
      </c>
      <c r="J16" s="99">
        <f>IFERROR(VLOOKUP('[2]Debitor-cəmi borclar'!$B16,[2]DT2!B$5:H$21,6,0),0)</f>
        <v>0</v>
      </c>
      <c r="K16" s="100">
        <f>'[2]Debitor-cəmi borclar'!$H16+'[2]Debitor-cəmi borclar'!$I16-'[2]Debitor-cəmi borclar'!$J16</f>
        <v>42.74</v>
      </c>
      <c r="L16" s="101">
        <f>'[2]Debitor-cəmi borclar'!$G16+'[2]Debitor-cəmi borclar'!$K16</f>
        <v>4542.7299999999996</v>
      </c>
    </row>
    <row r="17" spans="1:12" s="68" customFormat="1" ht="16.2" customHeight="1" x14ac:dyDescent="0.25">
      <c r="A17" s="92">
        <v>15</v>
      </c>
      <c r="B17" s="93" t="s">
        <v>104</v>
      </c>
      <c r="C17" s="111" t="s">
        <v>106</v>
      </c>
      <c r="D17" s="95">
        <f>VLOOKUP('[2]Debitor-cəmi borclar'!$B17,[2]DT1!B$5:H$27,3,0)</f>
        <v>280</v>
      </c>
      <c r="E17" s="96">
        <f>VLOOKUP('[2]Debitor-cəmi borclar'!$B17,[2]DT1!B$5:H$25,5,0)</f>
        <v>280</v>
      </c>
      <c r="F17" s="97">
        <f>VLOOKUP('[2]Debitor-cəmi borclar'!$B17,[2]DT1!B$5:H$25,6,0)</f>
        <v>280</v>
      </c>
      <c r="G17" s="98">
        <f>'[2]Debitor-cəmi borclar'!$D17+'[2]Debitor-cəmi borclar'!$E17-'[2]Debitor-cəmi borclar'!$F17</f>
        <v>280</v>
      </c>
      <c r="H17" s="95">
        <f>IFERROR(VLOOKUP('[2]Debitor-cəmi borclar'!$B17,[2]DT2!B$5:H$21,3,0),0)</f>
        <v>0</v>
      </c>
      <c r="I17" s="99">
        <f>IFERROR(VLOOKUP('[2]Debitor-cəmi borclar'!$B17,[2]DT2!B$5:H$21,5,0),0)</f>
        <v>0</v>
      </c>
      <c r="J17" s="99">
        <f>IFERROR(VLOOKUP('[2]Debitor-cəmi borclar'!$B17,[2]DT2!B$5:H$21,6,0),0)</f>
        <v>0</v>
      </c>
      <c r="K17" s="100">
        <f>'[2]Debitor-cəmi borclar'!$H17+'[2]Debitor-cəmi borclar'!$I17-'[2]Debitor-cəmi borclar'!$J17</f>
        <v>0</v>
      </c>
      <c r="L17" s="101">
        <f>'[2]Debitor-cəmi borclar'!$G17+'[2]Debitor-cəmi borclar'!$K17</f>
        <v>280</v>
      </c>
    </row>
    <row r="18" spans="1:12" s="68" customFormat="1" ht="16.2" customHeight="1" x14ac:dyDescent="0.25">
      <c r="A18" s="102">
        <v>16</v>
      </c>
      <c r="B18" s="103" t="s">
        <v>145</v>
      </c>
      <c r="C18" s="110" t="s">
        <v>105</v>
      </c>
      <c r="D18" s="95">
        <f>VLOOKUP('[2]Debitor-cəmi borclar'!$B18,[2]DT1!B$5:H$27,3,0)</f>
        <v>1.0000000000218279E-2</v>
      </c>
      <c r="E18" s="105">
        <f>VLOOKUP('[2]Debitor-cəmi borclar'!$B18,[2]DT1!B$5:H$25,5,0)</f>
        <v>2800</v>
      </c>
      <c r="F18" s="97">
        <f>VLOOKUP('[2]Debitor-cəmi borclar'!$B18,[2]DT1!B$5:H$25,6,0)</f>
        <v>0</v>
      </c>
      <c r="G18" s="98">
        <f>'[2]Debitor-cəmi borclar'!$D18+'[2]Debitor-cəmi borclar'!$E18-'[2]Debitor-cəmi borclar'!$F18</f>
        <v>2800.01</v>
      </c>
      <c r="H18" s="95">
        <f>IFERROR(VLOOKUP('[2]Debitor-cəmi borclar'!$B18,[2]DT2!B$5:H$21,3,0),0)</f>
        <v>2657.2000000000003</v>
      </c>
      <c r="I18" s="99">
        <f>IFERROR(VLOOKUP('[2]Debitor-cəmi borclar'!$B18,[2]DT2!B$5:H$21,5,0),0)</f>
        <v>3010.8</v>
      </c>
      <c r="J18" s="99">
        <f>IFERROR(VLOOKUP('[2]Debitor-cəmi borclar'!$B18,[2]DT2!B$5:H$21,6,0),0)</f>
        <v>2657.19</v>
      </c>
      <c r="K18" s="100">
        <f>'[2]Debitor-cəmi borclar'!$H18+'[2]Debitor-cəmi borclar'!$I18-'[2]Debitor-cəmi borclar'!$J18</f>
        <v>3010.81</v>
      </c>
      <c r="L18" s="101">
        <f>'[2]Debitor-cəmi borclar'!$G18+'[2]Debitor-cəmi borclar'!$K18</f>
        <v>5810.82</v>
      </c>
    </row>
    <row r="19" spans="1:12" s="68" customFormat="1" ht="16.2" customHeight="1" x14ac:dyDescent="0.25">
      <c r="A19" s="92">
        <v>17</v>
      </c>
      <c r="B19" s="93" t="s">
        <v>146</v>
      </c>
      <c r="C19" s="110" t="s">
        <v>147</v>
      </c>
      <c r="D19" s="95">
        <f>VLOOKUP('[2]Debitor-cəmi borclar'!$B19,[2]DT1!B$5:H$27,3,0)</f>
        <v>724</v>
      </c>
      <c r="E19" s="96">
        <f>VLOOKUP('[2]Debitor-cəmi borclar'!$B19,[2]DT1!B$5:H$25,5,0)</f>
        <v>0</v>
      </c>
      <c r="F19" s="97">
        <f>VLOOKUP('[2]Debitor-cəmi borclar'!$B19,[2]DT1!B$5:H$25,6,0)</f>
        <v>0</v>
      </c>
      <c r="G19" s="98">
        <f>'[2]Debitor-cəmi borclar'!$D19+'[2]Debitor-cəmi borclar'!$E19-'[2]Debitor-cəmi borclar'!$F19</f>
        <v>724</v>
      </c>
      <c r="H19" s="95">
        <f>IFERROR(VLOOKUP('[2]Debitor-cəmi borclar'!$B19,[2]DT2!B$5:H$21,3,0),0)</f>
        <v>1553.9993999999979</v>
      </c>
      <c r="I19" s="99">
        <f>IFERROR(VLOOKUP('[2]Debitor-cəmi borclar'!$B19,[2]DT2!B$5:H$21,5,0),0)</f>
        <v>1748</v>
      </c>
      <c r="J19" s="99">
        <f>IFERROR(VLOOKUP('[2]Debitor-cəmi borclar'!$B19,[2]DT2!B$5:H$21,6,0),0)</f>
        <v>0</v>
      </c>
      <c r="K19" s="100">
        <f>'[2]Debitor-cəmi borclar'!$H19+'[2]Debitor-cəmi borclar'!$I19-'[2]Debitor-cəmi borclar'!$J19</f>
        <v>3301.9993999999979</v>
      </c>
      <c r="L19" s="101">
        <f>'[2]Debitor-cəmi borclar'!$G19+'[2]Debitor-cəmi borclar'!$K19</f>
        <v>4025.9993999999979</v>
      </c>
    </row>
    <row r="20" spans="1:12" s="68" customFormat="1" ht="16.2" customHeight="1" x14ac:dyDescent="0.25">
      <c r="A20" s="102">
        <v>18</v>
      </c>
      <c r="B20" s="103" t="s">
        <v>148</v>
      </c>
      <c r="C20" s="110" t="s">
        <v>149</v>
      </c>
      <c r="D20" s="95">
        <f>VLOOKUP('[2]Debitor-cəmi borclar'!$B20,[2]DT1!B$5:H$27,3,0)</f>
        <v>-3.6000000000058208E-3</v>
      </c>
      <c r="E20" s="105">
        <f>VLOOKUP('[2]Debitor-cəmi borclar'!$B20,[2]DT1!B$5:H$25,5,0)</f>
        <v>200</v>
      </c>
      <c r="F20" s="97">
        <f>VLOOKUP('[2]Debitor-cəmi borclar'!$B20,[2]DT1!B$5:H$25,6,0)</f>
        <v>200</v>
      </c>
      <c r="G20" s="98">
        <f>'[2]Debitor-cəmi borclar'!$D20+'[2]Debitor-cəmi borclar'!$E20-'[2]Debitor-cəmi borclar'!$F20</f>
        <v>-3.6000000000058208E-3</v>
      </c>
      <c r="H20" s="95">
        <f>IFERROR(VLOOKUP('[2]Debitor-cəmi borclar'!$B20,[2]DT2!B$5:H$21,3,0),0)</f>
        <v>1.0000000000019327E-2</v>
      </c>
      <c r="I20" s="99">
        <f>IFERROR(VLOOKUP('[2]Debitor-cəmi borclar'!$B20,[2]DT2!B$5:H$21,5,0),0)</f>
        <v>123.11</v>
      </c>
      <c r="J20" s="99">
        <f>IFERROR(VLOOKUP('[2]Debitor-cəmi borclar'!$B20,[2]DT2!B$5:H$21,6,0),0)</f>
        <v>123.11</v>
      </c>
      <c r="K20" s="100">
        <f>'[2]Debitor-cəmi borclar'!$H20+'[2]Debitor-cəmi borclar'!$I20-'[2]Debitor-cəmi borclar'!$J20</f>
        <v>1.0000000000019327E-2</v>
      </c>
      <c r="L20" s="101">
        <f>'[2]Debitor-cəmi borclar'!$G20+'[2]Debitor-cəmi borclar'!$K20</f>
        <v>6.400000000013506E-3</v>
      </c>
    </row>
    <row r="21" spans="1:12" s="68" customFormat="1" ht="16.2" customHeight="1" x14ac:dyDescent="0.25">
      <c r="A21" s="92">
        <v>19</v>
      </c>
      <c r="B21" s="93" t="s">
        <v>150</v>
      </c>
      <c r="C21" s="111" t="s">
        <v>151</v>
      </c>
      <c r="D21" s="95">
        <f>VLOOKUP('[2]Debitor-cəmi borclar'!$B21,[2]DT1!B$5:H$27,3,0)</f>
        <v>0</v>
      </c>
      <c r="E21" s="96">
        <f>VLOOKUP('[2]Debitor-cəmi borclar'!$B21,[2]DT1!B$5:H$25,5,0)</f>
        <v>400</v>
      </c>
      <c r="F21" s="97">
        <f>VLOOKUP('[2]Debitor-cəmi borclar'!$B21,[2]DT1!B$5:H$25,6,0)</f>
        <v>400</v>
      </c>
      <c r="G21" s="98">
        <f>'[2]Debitor-cəmi borclar'!$D21+'[2]Debitor-cəmi borclar'!$E21-'[2]Debitor-cəmi borclar'!$F21</f>
        <v>0</v>
      </c>
      <c r="H21" s="95">
        <f>IFERROR(VLOOKUP('[2]Debitor-cəmi borclar'!$B21,[2]DT2!B$5:H$21,3,0),0)</f>
        <v>0</v>
      </c>
      <c r="I21" s="99">
        <f>IFERROR(VLOOKUP('[2]Debitor-cəmi borclar'!$B21,[2]DT2!B$5:H$21,5,0),0)</f>
        <v>0</v>
      </c>
      <c r="J21" s="99">
        <f>IFERROR(VLOOKUP('[2]Debitor-cəmi borclar'!$B21,[2]DT2!B$5:H$21,6,0),0)</f>
        <v>0</v>
      </c>
      <c r="K21" s="100">
        <f>'[2]Debitor-cəmi borclar'!$H21+'[2]Debitor-cəmi borclar'!$I21-'[2]Debitor-cəmi borclar'!$J21</f>
        <v>0</v>
      </c>
      <c r="L21" s="101">
        <f>'[2]Debitor-cəmi borclar'!$G21+'[2]Debitor-cəmi borclar'!$K21</f>
        <v>0</v>
      </c>
    </row>
    <row r="22" spans="1:12" s="68" customFormat="1" ht="16.2" customHeight="1" x14ac:dyDescent="0.25">
      <c r="A22" s="102">
        <v>20</v>
      </c>
      <c r="B22" s="93">
        <v>1005002001</v>
      </c>
      <c r="C22" s="111" t="s">
        <v>112</v>
      </c>
      <c r="D22" s="95">
        <f>VLOOKUP('[2]Debitor-cəmi borclar'!$B22,[2]DT1!B$5:H$27,3,0)</f>
        <v>1.999999999998181E-2</v>
      </c>
      <c r="E22" s="105">
        <f>VLOOKUP('[2]Debitor-cəmi borclar'!$B22,[2]DT1!B$5:H$25,5,0)</f>
        <v>1200</v>
      </c>
      <c r="F22" s="97">
        <f>VLOOKUP('[2]Debitor-cəmi borclar'!$B22,[2]DT1!B$5:H$25,6,0)</f>
        <v>1199.99</v>
      </c>
      <c r="G22" s="98">
        <f>'[2]Debitor-cəmi borclar'!$D22+'[2]Debitor-cəmi borclar'!$E22-'[2]Debitor-cəmi borclar'!$F22</f>
        <v>2.9999999999972715E-2</v>
      </c>
      <c r="H22" s="95">
        <f>IFERROR(VLOOKUP('[2]Debitor-cəmi borclar'!$B22,[2]DT2!B$5:H$21,3,0),0)</f>
        <v>596.72</v>
      </c>
      <c r="I22" s="99">
        <f>IFERROR(VLOOKUP('[2]Debitor-cəmi borclar'!$B22,[2]DT2!B$5:H$21,5,0),0)</f>
        <v>770.25</v>
      </c>
      <c r="J22" s="99">
        <f>IFERROR(VLOOKUP('[2]Debitor-cəmi borclar'!$B22,[2]DT2!B$5:H$21,6,0),0)</f>
        <v>1366.95</v>
      </c>
      <c r="K22" s="100">
        <f>'[2]Debitor-cəmi borclar'!$H22+'[2]Debitor-cəmi borclar'!$I22-'[2]Debitor-cəmi borclar'!$J22</f>
        <v>1.999999999998181E-2</v>
      </c>
      <c r="L22" s="101">
        <f>'[2]Debitor-cəmi borclar'!$G22+'[2]Debitor-cəmi borclar'!$K22</f>
        <v>4.9999999999954525E-2</v>
      </c>
    </row>
    <row r="23" spans="1:12" s="68" customFormat="1" ht="16.2" customHeight="1" x14ac:dyDescent="0.25">
      <c r="A23" s="102">
        <v>21</v>
      </c>
      <c r="B23" s="103" t="s">
        <v>152</v>
      </c>
      <c r="C23" s="110" t="s">
        <v>153</v>
      </c>
      <c r="D23" s="95"/>
      <c r="E23" s="105"/>
      <c r="F23" s="97"/>
      <c r="G23" s="98">
        <f>'[2]Debitor-cəmi borclar'!$D23+'[2]Debitor-cəmi borclar'!$E23-'[2]Debitor-cəmi borclar'!$F23</f>
        <v>0</v>
      </c>
      <c r="H23" s="95">
        <f>IFERROR(VLOOKUP('[2]Debitor-cəmi borclar'!$B23,[2]DT2!B$5:H$21,3,0),0)</f>
        <v>0</v>
      </c>
      <c r="I23" s="99">
        <f>IFERROR(VLOOKUP('[2]Debitor-cəmi borclar'!$B23,[2]DT2!B$5:H$21,5,0),0)</f>
        <v>0</v>
      </c>
      <c r="J23" s="99">
        <f>IFERROR(VLOOKUP('[2]Debitor-cəmi borclar'!$B23,[2]DT2!B$5:H$21,6,0),0)</f>
        <v>0</v>
      </c>
      <c r="K23" s="100">
        <f>'[2]Debitor-cəmi borclar'!$H23+'[2]Debitor-cəmi borclar'!$I23-'[2]Debitor-cəmi borclar'!$J23</f>
        <v>0</v>
      </c>
      <c r="L23" s="101">
        <f>'[2]Debitor-cəmi borclar'!$G23+'[2]Debitor-cəmi borclar'!$K23</f>
        <v>0</v>
      </c>
    </row>
    <row r="24" spans="1:12" s="68" customFormat="1" ht="16.2" customHeight="1" x14ac:dyDescent="0.25">
      <c r="A24" s="102">
        <v>22</v>
      </c>
      <c r="B24" s="93" t="s">
        <v>103</v>
      </c>
      <c r="C24" s="111" t="s">
        <v>107</v>
      </c>
      <c r="D24" s="95">
        <f>VLOOKUP('[2]Debitor-cəmi borclar'!$B24,[2]DT1!B$5:H$27,3,0)</f>
        <v>3000</v>
      </c>
      <c r="E24" s="96">
        <f>VLOOKUP('[2]Debitor-cəmi borclar'!$B24,[2]DT1!B$5:H$25,5,0)</f>
        <v>4212</v>
      </c>
      <c r="F24" s="97">
        <f>VLOOKUP('[2]Debitor-cəmi borclar'!$B24,[2]DT1!B$5:H$25,6,0)</f>
        <v>3000</v>
      </c>
      <c r="G24" s="98">
        <f>'[2]Debitor-cəmi borclar'!$D24+'[2]Debitor-cəmi borclar'!$E24-'[2]Debitor-cəmi borclar'!$F24</f>
        <v>4212</v>
      </c>
      <c r="H24" s="95">
        <f>IFERROR(VLOOKUP('[2]Debitor-cəmi borclar'!$B24,[2]DT2!B$5:H$21,3,0),0)</f>
        <v>0</v>
      </c>
      <c r="I24" s="99">
        <f>IFERROR(VLOOKUP('[2]Debitor-cəmi borclar'!$B24,[2]DT2!B$5:H$21,5,0),0)</f>
        <v>58.370000000000005</v>
      </c>
      <c r="J24" s="99">
        <f>IFERROR(VLOOKUP('[2]Debitor-cəmi borclar'!$B24,[2]DT2!B$5:H$21,6,0),0)</f>
        <v>0</v>
      </c>
      <c r="K24" s="100">
        <f>'[2]Debitor-cəmi borclar'!$H24+'[2]Debitor-cəmi borclar'!$I24-'[2]Debitor-cəmi borclar'!$J24</f>
        <v>58.370000000000005</v>
      </c>
      <c r="L24" s="101">
        <f>'[2]Debitor-cəmi borclar'!$G24+'[2]Debitor-cəmi borclar'!$K24</f>
        <v>4270.37</v>
      </c>
    </row>
    <row r="25" spans="1:12" s="68" customFormat="1" ht="16.2" customHeight="1" x14ac:dyDescent="0.25">
      <c r="A25" s="102">
        <v>23</v>
      </c>
      <c r="B25" s="112" t="s">
        <v>154</v>
      </c>
      <c r="C25" s="107" t="s">
        <v>155</v>
      </c>
      <c r="D25" s="95">
        <f>VLOOKUP('[2]Debitor-cəmi borclar'!$B25,[2]DT1!B$5:H$27,3,0)</f>
        <v>0</v>
      </c>
      <c r="E25" s="96">
        <f>VLOOKUP('[2]Debitor-cəmi borclar'!$B25,[2]DT1!B$5:H$25,5,0)</f>
        <v>300</v>
      </c>
      <c r="F25" s="97">
        <f>VLOOKUP('[2]Debitor-cəmi borclar'!$B25,[2]DT1!B$5:H$25,6,0)</f>
        <v>0</v>
      </c>
      <c r="G25" s="98">
        <f>'[2]Debitor-cəmi borclar'!$D25+'[2]Debitor-cəmi borclar'!$E25-'[2]Debitor-cəmi borclar'!$F25</f>
        <v>300</v>
      </c>
      <c r="H25" s="95">
        <f>IFERROR(VLOOKUP('[2]Debitor-cəmi borclar'!$B25,[2]DT2!B$5:H$21,3,0),0)</f>
        <v>0</v>
      </c>
      <c r="I25" s="99">
        <f>IFERROR(VLOOKUP('[2]Debitor-cəmi borclar'!$B25,[2]DT2!B$5:H$21,5,0),0)</f>
        <v>0</v>
      </c>
      <c r="J25" s="99">
        <f>IFERROR(VLOOKUP('[2]Debitor-cəmi borclar'!$B25,[2]DT2!B$5:H$21,6,0),0)</f>
        <v>0</v>
      </c>
      <c r="K25" s="100">
        <f>'[2]Debitor-cəmi borclar'!$H25+'[2]Debitor-cəmi borclar'!$I25-'[2]Debitor-cəmi borclar'!$J25</f>
        <v>0</v>
      </c>
      <c r="L25" s="101">
        <f>'[2]Debitor-cəmi borclar'!$G25+'[2]Debitor-cəmi borclar'!$K25</f>
        <v>300</v>
      </c>
    </row>
    <row r="26" spans="1:12" s="68" customFormat="1" ht="16.2" customHeight="1" x14ac:dyDescent="0.25">
      <c r="A26" s="102">
        <v>24</v>
      </c>
      <c r="B26" s="112" t="s">
        <v>156</v>
      </c>
      <c r="C26" s="104" t="s">
        <v>157</v>
      </c>
      <c r="D26" s="95">
        <f>VLOOKUP('[2]Debitor-cəmi borclar'!$B26,[2]DT1!B$5:H$27,3,0)</f>
        <v>240</v>
      </c>
      <c r="E26" s="105">
        <f>VLOOKUP('[2]Debitor-cəmi borclar'!$B26,[2]DT1!B$5:H$25,5,0)</f>
        <v>240</v>
      </c>
      <c r="F26" s="97">
        <f>VLOOKUP('[2]Debitor-cəmi borclar'!$B26,[2]DT1!B$5:H$25,6,0)</f>
        <v>480</v>
      </c>
      <c r="G26" s="98">
        <f>'[2]Debitor-cəmi borclar'!$D26+'[2]Debitor-cəmi borclar'!$E26-'[2]Debitor-cəmi borclar'!$F26</f>
        <v>0</v>
      </c>
      <c r="H26" s="95">
        <f>IFERROR(VLOOKUP('[2]Debitor-cəmi borclar'!$B26,[2]DT2!B$5:H$21,3,0),0)</f>
        <v>0</v>
      </c>
      <c r="I26" s="99">
        <f>IFERROR(VLOOKUP('[2]Debitor-cəmi borclar'!$B26,[2]DT2!B$5:H$21,5,0),0)</f>
        <v>0</v>
      </c>
      <c r="J26" s="99">
        <f>IFERROR(VLOOKUP('[2]Debitor-cəmi borclar'!$B26,[2]DT2!B$5:H$21,6,0),0)</f>
        <v>0</v>
      </c>
      <c r="K26" s="100">
        <f>'[2]Debitor-cəmi borclar'!$H26+'[2]Debitor-cəmi borclar'!$I26-'[2]Debitor-cəmi borclar'!$J26</f>
        <v>0</v>
      </c>
      <c r="L26" s="101">
        <f>'[2]Debitor-cəmi borclar'!$G26+'[2]Debitor-cəmi borclar'!$K26</f>
        <v>0</v>
      </c>
    </row>
    <row r="27" spans="1:12" s="68" customFormat="1" ht="16.2" customHeight="1" x14ac:dyDescent="0.25">
      <c r="A27" s="102">
        <v>25</v>
      </c>
      <c r="B27" s="92" t="s">
        <v>123</v>
      </c>
      <c r="C27" s="111" t="s">
        <v>120</v>
      </c>
      <c r="D27" s="95">
        <f>VLOOKUP('[2]Debitor-cəmi borclar'!$B27,[2]DT1!B$5:H$27,3,0)</f>
        <v>1.0000000000218279E-2</v>
      </c>
      <c r="E27" s="96">
        <f>VLOOKUP('[2]Debitor-cəmi borclar'!$B27,[2]DT1!B$5:H$25,5,0)</f>
        <v>2584</v>
      </c>
      <c r="F27" s="97">
        <f>VLOOKUP('[2]Debitor-cəmi borclar'!$B27,[2]DT1!B$5:H$25,6,0)</f>
        <v>2584</v>
      </c>
      <c r="G27" s="98">
        <f>'[2]Debitor-cəmi borclar'!$D27+'[2]Debitor-cəmi borclar'!$E27-'[2]Debitor-cəmi borclar'!$F27</f>
        <v>1.0000000000218279E-2</v>
      </c>
      <c r="H27" s="95">
        <f>IFERROR(VLOOKUP('[2]Debitor-cəmi borclar'!$B27,[2]DT2!B$5:H$21,3,0),0)</f>
        <v>1.3000000000374712E-2</v>
      </c>
      <c r="I27" s="99">
        <f>IFERROR(VLOOKUP('[2]Debitor-cəmi borclar'!$B27,[2]DT2!B$5:H$21,5,0),0)</f>
        <v>2719.86</v>
      </c>
      <c r="J27" s="99">
        <f>IFERROR(VLOOKUP('[2]Debitor-cəmi borclar'!$B27,[2]DT2!B$5:H$21,6,0),0)</f>
        <v>0</v>
      </c>
      <c r="K27" s="100">
        <f>'[2]Debitor-cəmi borclar'!$H27+'[2]Debitor-cəmi borclar'!$I27-'[2]Debitor-cəmi borclar'!$J27</f>
        <v>2719.8730000000005</v>
      </c>
      <c r="L27" s="101">
        <f>'[2]Debitor-cəmi borclar'!$G27+'[2]Debitor-cəmi borclar'!$K27</f>
        <v>2719.8830000000007</v>
      </c>
    </row>
    <row r="28" spans="1:12" s="68" customFormat="1" ht="16.2" customHeight="1" x14ac:dyDescent="0.25">
      <c r="A28" s="102">
        <v>26</v>
      </c>
      <c r="B28" s="92">
        <v>1007221981</v>
      </c>
      <c r="C28" s="113" t="s">
        <v>158</v>
      </c>
      <c r="D28" s="95">
        <f>VLOOKUP('[2]Debitor-cəmi borclar'!$B28,[2]DT1!B$5:H$27,3,0)</f>
        <v>15000</v>
      </c>
      <c r="E28" s="105">
        <f>VLOOKUP('[2]Debitor-cəmi borclar'!$B28,[2]DT1!B$5:H$27,5,0)</f>
        <v>5000</v>
      </c>
      <c r="F28" s="97">
        <f>VLOOKUP('[2]Debitor-cəmi borclar'!$B28,[2]DT1!B$5:H$26,6,0)</f>
        <v>5000</v>
      </c>
      <c r="G28" s="98">
        <f>'[2]Debitor-cəmi borclar'!$D28+'[2]Debitor-cəmi borclar'!$E28-'[2]Debitor-cəmi borclar'!$F28</f>
        <v>15000</v>
      </c>
      <c r="H28" s="95">
        <f>IFERROR(VLOOKUP('[2]Debitor-cəmi borclar'!$B28,[2]DT2!B$5:H$21,3,0),0)</f>
        <v>0</v>
      </c>
      <c r="I28" s="99">
        <f>IFERROR(VLOOKUP('[2]Debitor-cəmi borclar'!$B28,[2]DT2!B$5:H$21,5,0),0)</f>
        <v>0</v>
      </c>
      <c r="J28" s="99">
        <f>IFERROR(VLOOKUP('[2]Debitor-cəmi borclar'!$B28,[2]DT2!B$5:H$21,6,0),0)</f>
        <v>0</v>
      </c>
      <c r="K28" s="100">
        <f>'[2]Debitor-cəmi borclar'!$H28+'[2]Debitor-cəmi borclar'!$I28-'[2]Debitor-cəmi borclar'!$J28</f>
        <v>0</v>
      </c>
      <c r="L28" s="101">
        <f>'[2]Debitor-cəmi borclar'!$G28+'[2]Debitor-cəmi borclar'!$K28</f>
        <v>15000</v>
      </c>
    </row>
    <row r="29" spans="1:12" s="68" customFormat="1" ht="16.2" customHeight="1" x14ac:dyDescent="0.25">
      <c r="A29" s="102">
        <v>27</v>
      </c>
      <c r="B29" s="102">
        <v>1005455571</v>
      </c>
      <c r="C29" s="110" t="s">
        <v>159</v>
      </c>
      <c r="D29" s="95">
        <f>VLOOKUP('[2]Debitor-cəmi borclar'!$B29,[2]DT1!B$5:H$27,3,0)</f>
        <v>0</v>
      </c>
      <c r="E29" s="105">
        <f>VLOOKUP('[2]Debitor-cəmi borclar'!$B29,[2]DT1!B$5:H$27,5,0)</f>
        <v>3500</v>
      </c>
      <c r="F29" s="97">
        <f>VLOOKUP('[2]Debitor-cəmi borclar'!$B29,[2]DT1!B$5:H$27,6,0)</f>
        <v>3500</v>
      </c>
      <c r="G29" s="98">
        <f>'[2]Debitor-cəmi borclar'!$D29+'[2]Debitor-cəmi borclar'!$E29-'[2]Debitor-cəmi borclar'!$F29</f>
        <v>0</v>
      </c>
      <c r="H29" s="95">
        <f>IFERROR(VLOOKUP('[2]Debitor-cəmi borclar'!$B29,[2]DT2!B$5:H$21,3,0),0)</f>
        <v>0</v>
      </c>
      <c r="I29" s="99">
        <f>IFERROR(VLOOKUP('[2]Debitor-cəmi borclar'!$B29,[2]DT2!B$5:H$21,5,0),0)</f>
        <v>405.6</v>
      </c>
      <c r="J29" s="99">
        <f>IFERROR(VLOOKUP('[2]Debitor-cəmi borclar'!$B29,[2]DT2!B$5:H$21,6,0),0)</f>
        <v>405.6</v>
      </c>
      <c r="K29" s="100">
        <f>'[2]Debitor-cəmi borclar'!$H29+'[2]Debitor-cəmi borclar'!$I29-'[2]Debitor-cəmi borclar'!$J29</f>
        <v>0</v>
      </c>
      <c r="L29" s="101">
        <f>'[2]Debitor-cəmi borclar'!$G29+'[2]Debitor-cəmi borclar'!$K29</f>
        <v>0</v>
      </c>
    </row>
    <row r="30" spans="1:12" s="68" customFormat="1" ht="16.2" customHeight="1" x14ac:dyDescent="0.25">
      <c r="A30" s="92"/>
      <c r="B30" s="92"/>
      <c r="C30" s="114" t="s">
        <v>160</v>
      </c>
      <c r="D30" s="95">
        <f t="shared" ref="D30:J30" si="0">SUM(D6:D29)</f>
        <v>153647.5018</v>
      </c>
      <c r="E30" s="95">
        <f t="shared" si="0"/>
        <v>85371.5</v>
      </c>
      <c r="F30" s="95">
        <f t="shared" si="0"/>
        <v>92512.110000000015</v>
      </c>
      <c r="G30" s="115">
        <f t="shared" si="0"/>
        <v>146506.89180000001</v>
      </c>
      <c r="H30" s="95">
        <f t="shared" si="0"/>
        <v>8574.4599999999991</v>
      </c>
      <c r="I30" s="95">
        <f t="shared" si="0"/>
        <v>50841.420000000006</v>
      </c>
      <c r="J30" s="95">
        <f t="shared" si="0"/>
        <v>48837.43</v>
      </c>
      <c r="K30" s="115">
        <f t="shared" ref="K30:L30" si="1">SUM(K6:K29)</f>
        <v>10578.449999999993</v>
      </c>
      <c r="L30" s="116">
        <f t="shared" si="1"/>
        <v>157085.34179999999</v>
      </c>
    </row>
  </sheetData>
  <mergeCells count="7">
    <mergeCell ref="A2:L2"/>
    <mergeCell ref="A4:A5"/>
    <mergeCell ref="B4:B5"/>
    <mergeCell ref="C4:C5"/>
    <mergeCell ref="D4:G4"/>
    <mergeCell ref="H4:K4"/>
    <mergeCell ref="L4:L5"/>
  </mergeCells>
  <conditionalFormatting sqref="B28:B29">
    <cfRule type="duplicateValues" dxfId="511" priority="1"/>
    <cfRule type="duplicateValues" dxfId="510" priority="2"/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18" activePane="bottomLeft" state="frozen"/>
      <selection pane="bottomLeft" activeCell="F24" activeCellId="1" sqref="F21 F24:F26"/>
    </sheetView>
  </sheetViews>
  <sheetFormatPr defaultRowHeight="14.4" x14ac:dyDescent="0.3"/>
  <cols>
    <col min="1" max="1" width="9" bestFit="1" customWidth="1"/>
    <col min="2" max="2" width="9.77734375" bestFit="1" customWidth="1"/>
    <col min="3" max="3" width="37.88671875" customWidth="1"/>
    <col min="4" max="4" width="38.6640625" customWidth="1"/>
    <col min="5" max="5" width="13.88671875" bestFit="1" customWidth="1"/>
    <col min="6" max="6" width="9" bestFit="1" customWidth="1"/>
    <col min="7" max="7" width="11.33203125" customWidth="1"/>
    <col min="8" max="8" width="20.33203125" bestFit="1" customWidth="1"/>
  </cols>
  <sheetData>
    <row r="1" spans="1:8" ht="33" customHeight="1" thickBot="1" x14ac:dyDescent="0.35">
      <c r="A1" s="43" t="s">
        <v>49</v>
      </c>
      <c r="B1" s="43" t="s">
        <v>50</v>
      </c>
      <c r="C1" s="43" t="s">
        <v>51</v>
      </c>
      <c r="D1" s="43" t="s">
        <v>9</v>
      </c>
      <c r="E1" s="43" t="s">
        <v>52</v>
      </c>
      <c r="F1" s="43" t="s">
        <v>53</v>
      </c>
      <c r="G1" s="43" t="s">
        <v>8</v>
      </c>
      <c r="H1" s="43" t="s">
        <v>54</v>
      </c>
    </row>
    <row r="2" spans="1:8" s="63" customFormat="1" ht="13.8" customHeight="1" thickTop="1" thickBot="1" x14ac:dyDescent="0.35">
      <c r="A2" s="60">
        <v>1</v>
      </c>
      <c r="B2" s="61">
        <v>44714</v>
      </c>
      <c r="C2" s="62" t="s">
        <v>13</v>
      </c>
      <c r="D2" s="62" t="s">
        <v>67</v>
      </c>
      <c r="E2" s="60">
        <v>322.02999999999997</v>
      </c>
      <c r="F2" s="60">
        <v>57.97</v>
      </c>
      <c r="G2" s="60">
        <f t="shared" ref="G2:G20" si="0">E2+F2</f>
        <v>380</v>
      </c>
      <c r="H2" s="60" t="s">
        <v>68</v>
      </c>
    </row>
    <row r="3" spans="1:8" s="63" customFormat="1" ht="13.8" customHeight="1" thickTop="1" thickBot="1" x14ac:dyDescent="0.35">
      <c r="A3" s="60">
        <v>2</v>
      </c>
      <c r="B3" s="61">
        <v>44719</v>
      </c>
      <c r="C3" s="62" t="s">
        <v>270</v>
      </c>
      <c r="D3" s="62" t="s">
        <v>271</v>
      </c>
      <c r="E3" s="60">
        <v>81.36</v>
      </c>
      <c r="F3" s="60">
        <v>14.64</v>
      </c>
      <c r="G3" s="60">
        <f t="shared" si="0"/>
        <v>96</v>
      </c>
      <c r="H3" s="60" t="s">
        <v>68</v>
      </c>
    </row>
    <row r="4" spans="1:8" s="63" customFormat="1" ht="13.8" customHeight="1" thickTop="1" thickBot="1" x14ac:dyDescent="0.35">
      <c r="A4" s="60">
        <v>3</v>
      </c>
      <c r="B4" s="61">
        <v>44719</v>
      </c>
      <c r="C4" s="62" t="s">
        <v>272</v>
      </c>
      <c r="D4" s="137">
        <v>44682</v>
      </c>
      <c r="E4" s="60">
        <v>2246.96</v>
      </c>
      <c r="F4" s="60"/>
      <c r="G4" s="60">
        <f t="shared" si="0"/>
        <v>2246.96</v>
      </c>
      <c r="H4" s="60" t="s">
        <v>68</v>
      </c>
    </row>
    <row r="5" spans="1:8" s="63" customFormat="1" ht="13.8" customHeight="1" thickTop="1" thickBot="1" x14ac:dyDescent="0.35">
      <c r="A5" s="60">
        <v>4</v>
      </c>
      <c r="B5" s="61">
        <v>44719</v>
      </c>
      <c r="C5" s="62" t="s">
        <v>273</v>
      </c>
      <c r="D5" s="137">
        <v>44682</v>
      </c>
      <c r="E5" s="60">
        <v>67.900000000000006</v>
      </c>
      <c r="F5" s="60"/>
      <c r="G5" s="60">
        <f t="shared" si="0"/>
        <v>67.900000000000006</v>
      </c>
      <c r="H5" s="60" t="s">
        <v>68</v>
      </c>
    </row>
    <row r="6" spans="1:8" s="63" customFormat="1" ht="13.8" customHeight="1" thickTop="1" thickBot="1" x14ac:dyDescent="0.35">
      <c r="A6" s="60">
        <v>5</v>
      </c>
      <c r="B6" s="61">
        <v>44719</v>
      </c>
      <c r="C6" s="62" t="s">
        <v>274</v>
      </c>
      <c r="D6" s="137">
        <v>44682</v>
      </c>
      <c r="E6" s="60">
        <v>1147.97</v>
      </c>
      <c r="F6" s="60"/>
      <c r="G6" s="60">
        <f t="shared" si="0"/>
        <v>1147.97</v>
      </c>
      <c r="H6" s="60" t="s">
        <v>68</v>
      </c>
    </row>
    <row r="7" spans="1:8" s="63" customFormat="1" ht="13.8" customHeight="1" thickTop="1" thickBot="1" x14ac:dyDescent="0.35">
      <c r="A7" s="60">
        <v>6</v>
      </c>
      <c r="B7" s="61">
        <v>44719</v>
      </c>
      <c r="C7" s="62" t="s">
        <v>275</v>
      </c>
      <c r="D7" s="137">
        <v>44682</v>
      </c>
      <c r="E7" s="60">
        <v>67.900000000000006</v>
      </c>
      <c r="F7" s="60"/>
      <c r="G7" s="60">
        <f t="shared" si="0"/>
        <v>67.900000000000006</v>
      </c>
      <c r="H7" s="60" t="s">
        <v>68</v>
      </c>
    </row>
    <row r="8" spans="1:8" s="63" customFormat="1" ht="13.8" customHeight="1" thickTop="1" thickBot="1" x14ac:dyDescent="0.35">
      <c r="A8" s="60">
        <v>7</v>
      </c>
      <c r="B8" s="61">
        <v>44719</v>
      </c>
      <c r="C8" s="62" t="s">
        <v>276</v>
      </c>
      <c r="D8" s="137">
        <v>44682</v>
      </c>
      <c r="E8" s="60">
        <v>271.60000000000002</v>
      </c>
      <c r="F8" s="60"/>
      <c r="G8" s="60">
        <f t="shared" si="0"/>
        <v>271.60000000000002</v>
      </c>
      <c r="H8" s="60" t="s">
        <v>68</v>
      </c>
    </row>
    <row r="9" spans="1:8" s="63" customFormat="1" ht="13.8" customHeight="1" thickTop="1" thickBot="1" x14ac:dyDescent="0.35">
      <c r="A9" s="60">
        <v>8</v>
      </c>
      <c r="B9" s="61">
        <v>44719</v>
      </c>
      <c r="C9" s="62" t="s">
        <v>277</v>
      </c>
      <c r="D9" s="137">
        <v>44682</v>
      </c>
      <c r="E9" s="60">
        <v>271.60000000000002</v>
      </c>
      <c r="F9" s="60"/>
      <c r="G9" s="60">
        <f t="shared" si="0"/>
        <v>271.60000000000002</v>
      </c>
      <c r="H9" s="60" t="s">
        <v>68</v>
      </c>
    </row>
    <row r="10" spans="1:8" s="63" customFormat="1" ht="13.8" customHeight="1" thickTop="1" thickBot="1" x14ac:dyDescent="0.35">
      <c r="A10" s="60">
        <v>9</v>
      </c>
      <c r="B10" s="61">
        <v>44721</v>
      </c>
      <c r="C10" s="62" t="s">
        <v>338</v>
      </c>
      <c r="D10" s="62" t="s">
        <v>339</v>
      </c>
      <c r="E10" s="60">
        <v>1500</v>
      </c>
      <c r="F10" s="60"/>
      <c r="G10" s="60">
        <f t="shared" si="0"/>
        <v>1500</v>
      </c>
      <c r="H10" s="60" t="s">
        <v>68</v>
      </c>
    </row>
    <row r="11" spans="1:8" s="63" customFormat="1" ht="13.8" customHeight="1" thickTop="1" thickBot="1" x14ac:dyDescent="0.35">
      <c r="A11" s="60">
        <v>10</v>
      </c>
      <c r="B11" s="61">
        <v>44721</v>
      </c>
      <c r="C11" s="62" t="s">
        <v>13</v>
      </c>
      <c r="D11" s="62" t="s">
        <v>340</v>
      </c>
      <c r="E11" s="60">
        <v>186.23</v>
      </c>
      <c r="F11" s="60">
        <v>33.520000000000003</v>
      </c>
      <c r="G11" s="60">
        <f t="shared" si="0"/>
        <v>219.75</v>
      </c>
      <c r="H11" s="60" t="s">
        <v>68</v>
      </c>
    </row>
    <row r="12" spans="1:8" s="63" customFormat="1" ht="13.8" customHeight="1" thickTop="1" thickBot="1" x14ac:dyDescent="0.35">
      <c r="A12" s="60">
        <v>11</v>
      </c>
      <c r="B12" s="61">
        <v>44729</v>
      </c>
      <c r="C12" s="62" t="s">
        <v>100</v>
      </c>
      <c r="D12" s="62" t="s">
        <v>199</v>
      </c>
      <c r="E12" s="60">
        <v>300</v>
      </c>
      <c r="F12" s="60"/>
      <c r="G12" s="60">
        <f t="shared" si="0"/>
        <v>300</v>
      </c>
      <c r="H12" s="60" t="s">
        <v>410</v>
      </c>
    </row>
    <row r="13" spans="1:8" s="63" customFormat="1" ht="13.8" customHeight="1" thickTop="1" thickBot="1" x14ac:dyDescent="0.35">
      <c r="A13" s="60">
        <v>12</v>
      </c>
      <c r="B13" s="61">
        <v>44729</v>
      </c>
      <c r="C13" s="62" t="s">
        <v>411</v>
      </c>
      <c r="D13" s="62" t="s">
        <v>412</v>
      </c>
      <c r="E13" s="60">
        <v>3351.19</v>
      </c>
      <c r="F13" s="60"/>
      <c r="G13" s="60">
        <f t="shared" si="0"/>
        <v>3351.19</v>
      </c>
      <c r="H13" s="60" t="s">
        <v>413</v>
      </c>
    </row>
    <row r="14" spans="1:8" s="63" customFormat="1" ht="13.8" customHeight="1" thickTop="1" thickBot="1" x14ac:dyDescent="0.35">
      <c r="A14" s="60">
        <v>13</v>
      </c>
      <c r="B14" s="61">
        <v>44733</v>
      </c>
      <c r="C14" s="62" t="s">
        <v>458</v>
      </c>
      <c r="D14" s="62" t="s">
        <v>459</v>
      </c>
      <c r="E14" s="60">
        <v>37753.730000000003</v>
      </c>
      <c r="F14" s="60">
        <v>6795.67</v>
      </c>
      <c r="G14" s="60">
        <f t="shared" si="0"/>
        <v>44549.4</v>
      </c>
      <c r="H14" s="60" t="s">
        <v>68</v>
      </c>
    </row>
    <row r="15" spans="1:8" s="63" customFormat="1" ht="13.8" customHeight="1" thickTop="1" thickBot="1" x14ac:dyDescent="0.35">
      <c r="A15" s="60">
        <v>14</v>
      </c>
      <c r="B15" s="61">
        <v>44733</v>
      </c>
      <c r="C15" s="62" t="s">
        <v>460</v>
      </c>
      <c r="D15" s="62" t="s">
        <v>461</v>
      </c>
      <c r="E15" s="60">
        <v>1206.78</v>
      </c>
      <c r="F15" s="60">
        <v>217.22</v>
      </c>
      <c r="G15" s="60">
        <f t="shared" si="0"/>
        <v>1424</v>
      </c>
      <c r="H15" s="60" t="s">
        <v>68</v>
      </c>
    </row>
    <row r="16" spans="1:8" s="63" customFormat="1" ht="13.8" customHeight="1" thickTop="1" thickBot="1" x14ac:dyDescent="0.35">
      <c r="A16" s="60">
        <v>15</v>
      </c>
      <c r="B16" s="61">
        <v>44734</v>
      </c>
      <c r="C16" s="62" t="s">
        <v>92</v>
      </c>
      <c r="D16" s="62" t="s">
        <v>490</v>
      </c>
      <c r="E16" s="60">
        <v>1300</v>
      </c>
      <c r="F16" s="60"/>
      <c r="G16" s="60">
        <f t="shared" si="0"/>
        <v>1300</v>
      </c>
      <c r="H16" s="60" t="s">
        <v>491</v>
      </c>
    </row>
    <row r="17" spans="1:8" s="63" customFormat="1" ht="13.8" customHeight="1" thickTop="1" thickBot="1" x14ac:dyDescent="0.35">
      <c r="A17" s="60">
        <v>16</v>
      </c>
      <c r="B17" s="61">
        <v>44734</v>
      </c>
      <c r="C17" s="62" t="s">
        <v>492</v>
      </c>
      <c r="D17" s="62" t="s">
        <v>493</v>
      </c>
      <c r="E17" s="60">
        <v>218.52</v>
      </c>
      <c r="F17" s="60">
        <v>39.33</v>
      </c>
      <c r="G17" s="60">
        <f t="shared" si="0"/>
        <v>257.85000000000002</v>
      </c>
      <c r="H17" s="60" t="s">
        <v>68</v>
      </c>
    </row>
    <row r="18" spans="1:8" s="63" customFormat="1" ht="13.8" customHeight="1" thickTop="1" thickBot="1" x14ac:dyDescent="0.35">
      <c r="A18" s="60">
        <v>17</v>
      </c>
      <c r="B18" s="61">
        <v>44734</v>
      </c>
      <c r="C18" s="62" t="s">
        <v>492</v>
      </c>
      <c r="D18" s="62" t="s">
        <v>494</v>
      </c>
      <c r="E18" s="60">
        <v>328</v>
      </c>
      <c r="F18" s="60">
        <v>59.04</v>
      </c>
      <c r="G18" s="60">
        <f t="shared" si="0"/>
        <v>387.04</v>
      </c>
      <c r="H18" s="60" t="s">
        <v>68</v>
      </c>
    </row>
    <row r="19" spans="1:8" s="63" customFormat="1" ht="13.8" customHeight="1" thickTop="1" thickBot="1" x14ac:dyDescent="0.35">
      <c r="A19" s="60">
        <v>18</v>
      </c>
      <c r="B19" s="61">
        <v>44734</v>
      </c>
      <c r="C19" s="62" t="s">
        <v>495</v>
      </c>
      <c r="D19" s="62" t="s">
        <v>496</v>
      </c>
      <c r="E19" s="60">
        <v>200</v>
      </c>
      <c r="F19" s="60"/>
      <c r="G19" s="60">
        <f t="shared" si="0"/>
        <v>200</v>
      </c>
      <c r="H19" s="60" t="s">
        <v>68</v>
      </c>
    </row>
    <row r="20" spans="1:8" s="63" customFormat="1" ht="13.8" customHeight="1" thickTop="1" thickBot="1" x14ac:dyDescent="0.35">
      <c r="A20" s="60">
        <v>19</v>
      </c>
      <c r="B20" s="61">
        <v>44735</v>
      </c>
      <c r="C20" s="62" t="s">
        <v>460</v>
      </c>
      <c r="D20" s="62" t="s">
        <v>521</v>
      </c>
      <c r="E20" s="60">
        <v>972.88</v>
      </c>
      <c r="F20" s="60">
        <v>175.12</v>
      </c>
      <c r="G20" s="60">
        <f t="shared" si="0"/>
        <v>1148</v>
      </c>
      <c r="H20" s="60" t="s">
        <v>68</v>
      </c>
    </row>
    <row r="21" spans="1:8" s="63" customFormat="1" ht="13.8" customHeight="1" thickTop="1" thickBot="1" x14ac:dyDescent="0.35">
      <c r="A21" s="166">
        <v>20</v>
      </c>
      <c r="B21" s="167">
        <v>44736</v>
      </c>
      <c r="C21" s="168" t="s">
        <v>527</v>
      </c>
      <c r="D21" s="168" t="s">
        <v>529</v>
      </c>
      <c r="E21" s="166">
        <v>169.49</v>
      </c>
      <c r="F21" s="166">
        <v>30.51</v>
      </c>
      <c r="G21" s="166">
        <f t="shared" ref="G21:G26" si="1">E21+F21</f>
        <v>200</v>
      </c>
      <c r="H21" s="166" t="s">
        <v>68</v>
      </c>
    </row>
    <row r="22" spans="1:8" s="63" customFormat="1" ht="13.8" customHeight="1" thickTop="1" thickBot="1" x14ac:dyDescent="0.35">
      <c r="A22" s="166">
        <v>21</v>
      </c>
      <c r="B22" s="167">
        <v>44736</v>
      </c>
      <c r="C22" s="168" t="s">
        <v>528</v>
      </c>
      <c r="D22" s="168" t="s">
        <v>530</v>
      </c>
      <c r="E22" s="166">
        <v>80</v>
      </c>
      <c r="F22" s="166"/>
      <c r="G22" s="166">
        <f t="shared" si="1"/>
        <v>80</v>
      </c>
      <c r="H22" s="166" t="s">
        <v>68</v>
      </c>
    </row>
    <row r="23" spans="1:8" s="63" customFormat="1" ht="13.8" customHeight="1" thickTop="1" thickBot="1" x14ac:dyDescent="0.35">
      <c r="A23" s="60">
        <v>22</v>
      </c>
      <c r="B23" s="61">
        <v>44736</v>
      </c>
      <c r="C23" s="62" t="s">
        <v>489</v>
      </c>
      <c r="D23" s="62"/>
      <c r="E23" s="60">
        <v>3200</v>
      </c>
      <c r="F23" s="60"/>
      <c r="G23" s="60">
        <f t="shared" si="1"/>
        <v>3200</v>
      </c>
      <c r="H23" s="60" t="s">
        <v>410</v>
      </c>
    </row>
    <row r="24" spans="1:8" s="63" customFormat="1" ht="13.8" customHeight="1" thickTop="1" thickBot="1" x14ac:dyDescent="0.35">
      <c r="A24" s="60">
        <v>23</v>
      </c>
      <c r="B24" s="61">
        <v>44740</v>
      </c>
      <c r="C24" s="62" t="s">
        <v>460</v>
      </c>
      <c r="D24" s="62" t="s">
        <v>566</v>
      </c>
      <c r="E24" s="60">
        <v>822.03</v>
      </c>
      <c r="F24" s="60">
        <v>147.97</v>
      </c>
      <c r="G24" s="60">
        <f t="shared" si="1"/>
        <v>970</v>
      </c>
      <c r="H24" s="60" t="s">
        <v>68</v>
      </c>
    </row>
    <row r="25" spans="1:8" s="63" customFormat="1" ht="13.8" customHeight="1" thickTop="1" thickBot="1" x14ac:dyDescent="0.35">
      <c r="A25" s="60">
        <v>24</v>
      </c>
      <c r="B25" s="61">
        <v>44740</v>
      </c>
      <c r="C25" s="62" t="s">
        <v>55</v>
      </c>
      <c r="D25" s="62" t="s">
        <v>565</v>
      </c>
      <c r="E25" s="60">
        <v>2000</v>
      </c>
      <c r="F25" s="60">
        <v>360</v>
      </c>
      <c r="G25" s="60">
        <f t="shared" si="1"/>
        <v>2360</v>
      </c>
      <c r="H25" s="60" t="s">
        <v>68</v>
      </c>
    </row>
    <row r="26" spans="1:8" s="63" customFormat="1" ht="13.8" customHeight="1" thickTop="1" thickBot="1" x14ac:dyDescent="0.35">
      <c r="A26" s="60">
        <v>25</v>
      </c>
      <c r="B26" s="61">
        <v>44740</v>
      </c>
      <c r="C26" s="62" t="s">
        <v>567</v>
      </c>
      <c r="D26" s="62" t="s">
        <v>568</v>
      </c>
      <c r="E26" s="60">
        <v>822.04</v>
      </c>
      <c r="F26" s="60">
        <v>147.96</v>
      </c>
      <c r="G26" s="60">
        <f t="shared" si="1"/>
        <v>970</v>
      </c>
      <c r="H26" s="60" t="s">
        <v>68</v>
      </c>
    </row>
    <row r="27" spans="1:8" s="63" customFormat="1" ht="13.8" customHeight="1" thickTop="1" thickBot="1" x14ac:dyDescent="0.35">
      <c r="A27" s="60"/>
      <c r="B27" s="61"/>
      <c r="C27" s="62"/>
      <c r="D27" s="62"/>
      <c r="E27" s="60"/>
      <c r="F27" s="60"/>
      <c r="G27" s="60"/>
      <c r="H27" s="60"/>
    </row>
    <row r="28" spans="1:8" s="63" customFormat="1" ht="13.8" customHeight="1" thickTop="1" thickBot="1" x14ac:dyDescent="0.35">
      <c r="A28" s="60"/>
      <c r="B28" s="61"/>
      <c r="C28" s="62"/>
      <c r="D28" s="62"/>
      <c r="E28" s="60"/>
      <c r="F28" s="60"/>
      <c r="G28" s="60"/>
      <c r="H28" s="60"/>
    </row>
    <row r="29" spans="1:8" s="63" customFormat="1" ht="13.8" customHeight="1" thickTop="1" thickBot="1" x14ac:dyDescent="0.35">
      <c r="A29" s="60"/>
      <c r="B29" s="61"/>
      <c r="C29" s="62"/>
      <c r="D29" s="62"/>
      <c r="E29" s="60"/>
      <c r="F29" s="60"/>
      <c r="G29" s="60"/>
      <c r="H29" s="60"/>
    </row>
    <row r="30" spans="1:8" s="63" customFormat="1" ht="13.8" customHeight="1" thickTop="1" thickBot="1" x14ac:dyDescent="0.35">
      <c r="A30" s="60"/>
      <c r="B30" s="61"/>
      <c r="C30" s="62"/>
      <c r="D30" s="62"/>
      <c r="E30" s="60"/>
      <c r="F30" s="60"/>
      <c r="G30" s="60"/>
      <c r="H30" s="60"/>
    </row>
    <row r="31" spans="1:8" s="63" customFormat="1" ht="13.8" customHeight="1" thickTop="1" thickBot="1" x14ac:dyDescent="0.35">
      <c r="A31" s="60"/>
      <c r="B31" s="61"/>
      <c r="C31" s="62"/>
      <c r="D31" s="62"/>
      <c r="E31" s="60"/>
      <c r="F31" s="60"/>
      <c r="G31" s="60"/>
      <c r="H31" s="60"/>
    </row>
    <row r="32" spans="1:8" s="63" customFormat="1" ht="13.8" customHeight="1" thickTop="1" thickBot="1" x14ac:dyDescent="0.35">
      <c r="A32" s="60"/>
      <c r="B32" s="61"/>
      <c r="C32" s="62"/>
      <c r="D32" s="62"/>
      <c r="E32" s="60"/>
      <c r="F32" s="60"/>
      <c r="G32" s="60"/>
      <c r="H32" s="60"/>
    </row>
    <row r="33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4.4" x14ac:dyDescent="0.3"/>
  <cols>
    <col min="1" max="1" width="14.21875" bestFit="1" customWidth="1"/>
    <col min="2" max="2" width="24" customWidth="1"/>
    <col min="3" max="3" width="31.88671875" customWidth="1"/>
    <col min="4" max="4" width="15.21875" customWidth="1"/>
    <col min="5" max="5" width="31" customWidth="1"/>
    <col min="6" max="6" width="61.88671875" bestFit="1" customWidth="1"/>
  </cols>
  <sheetData>
    <row r="1" spans="1:6" ht="60" customHeight="1" thickBot="1" x14ac:dyDescent="0.35">
      <c r="A1" s="230" t="s">
        <v>64</v>
      </c>
      <c r="B1" s="230"/>
      <c r="C1" s="230"/>
      <c r="D1" s="230"/>
      <c r="E1" s="230"/>
      <c r="F1" s="230"/>
    </row>
    <row r="2" spans="1:6" ht="29.4" thickTop="1" x14ac:dyDescent="0.3">
      <c r="A2" s="44" t="s">
        <v>56</v>
      </c>
      <c r="B2" s="45" t="s">
        <v>57</v>
      </c>
      <c r="C2" s="45" t="s">
        <v>58</v>
      </c>
      <c r="D2" s="45" t="s">
        <v>59</v>
      </c>
      <c r="E2" s="45" t="s">
        <v>60</v>
      </c>
      <c r="F2" s="46" t="s">
        <v>61</v>
      </c>
    </row>
    <row r="3" spans="1:6" x14ac:dyDescent="0.3">
      <c r="A3" s="47" t="s">
        <v>55</v>
      </c>
      <c r="B3" s="48"/>
      <c r="C3" s="49" t="s">
        <v>62</v>
      </c>
      <c r="D3" s="49">
        <v>200</v>
      </c>
      <c r="E3" s="49"/>
      <c r="F3" s="50"/>
    </row>
    <row r="4" spans="1:6" ht="15" thickBot="1" x14ac:dyDescent="0.35">
      <c r="A4" s="51" t="s">
        <v>55</v>
      </c>
      <c r="B4" s="52"/>
      <c r="C4" s="53" t="s">
        <v>63</v>
      </c>
      <c r="D4" s="53">
        <v>2360</v>
      </c>
      <c r="E4" s="53" t="s">
        <v>66</v>
      </c>
      <c r="F4" s="54" t="s">
        <v>65</v>
      </c>
    </row>
    <row r="5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9" workbookViewId="0">
      <selection activeCell="G17" sqref="G17"/>
    </sheetView>
  </sheetViews>
  <sheetFormatPr defaultRowHeight="13.8" x14ac:dyDescent="0.25"/>
  <cols>
    <col min="1" max="2" width="8.88671875" style="70"/>
    <col min="3" max="3" width="57.33203125" style="70" customWidth="1"/>
    <col min="4" max="4" width="18.6640625" style="70" customWidth="1"/>
    <col min="5" max="5" width="19.33203125" style="70" customWidth="1"/>
    <col min="6" max="6" width="14.88671875" style="70" customWidth="1"/>
    <col min="7" max="7" width="17.88671875" style="70" customWidth="1"/>
    <col min="8" max="9" width="8.88671875" style="70"/>
    <col min="10" max="10" width="11.33203125" style="70" customWidth="1"/>
    <col min="11" max="16384" width="8.88671875" style="70"/>
  </cols>
  <sheetData>
    <row r="3" spans="2:7" ht="20.399999999999999" x14ac:dyDescent="0.25">
      <c r="B3" s="70" t="s">
        <v>161</v>
      </c>
      <c r="C3" s="175" t="s">
        <v>211</v>
      </c>
      <c r="D3" s="175"/>
      <c r="E3" s="175"/>
      <c r="F3" s="175"/>
      <c r="G3" s="117"/>
    </row>
    <row r="4" spans="2:7" ht="33.6" customHeight="1" x14ac:dyDescent="0.25">
      <c r="B4" s="118" t="s">
        <v>126</v>
      </c>
      <c r="C4" s="119" t="s">
        <v>162</v>
      </c>
      <c r="D4" s="120" t="s">
        <v>131</v>
      </c>
      <c r="E4" s="120" t="s">
        <v>132</v>
      </c>
      <c r="F4" s="120" t="s">
        <v>133</v>
      </c>
      <c r="G4" s="120" t="s">
        <v>134</v>
      </c>
    </row>
    <row r="5" spans="2:7" x14ac:dyDescent="0.25">
      <c r="B5" s="70">
        <v>1</v>
      </c>
      <c r="C5" s="70" t="s">
        <v>163</v>
      </c>
      <c r="D5" s="121">
        <v>170854.21579545454</v>
      </c>
      <c r="E5" s="121"/>
      <c r="F5" s="121">
        <v>39000</v>
      </c>
      <c r="G5" s="121">
        <f t="shared" ref="G5:G25" si="0">D5+E5-F5</f>
        <v>131854.21579545454</v>
      </c>
    </row>
    <row r="6" spans="2:7" x14ac:dyDescent="0.25">
      <c r="B6" s="70">
        <v>2</v>
      </c>
      <c r="C6" s="70" t="s">
        <v>164</v>
      </c>
      <c r="D6" s="121">
        <v>0</v>
      </c>
      <c r="E6" s="121"/>
      <c r="F6" s="121"/>
      <c r="G6" s="121">
        <f t="shared" si="0"/>
        <v>0</v>
      </c>
    </row>
    <row r="7" spans="2:7" x14ac:dyDescent="0.25">
      <c r="B7" s="70">
        <v>3</v>
      </c>
      <c r="C7" s="70" t="s">
        <v>165</v>
      </c>
      <c r="D7" s="121">
        <v>4143.05</v>
      </c>
      <c r="E7" s="121"/>
      <c r="F7" s="121">
        <v>4073.93</v>
      </c>
      <c r="G7" s="121">
        <f t="shared" si="0"/>
        <v>69.120000000000346</v>
      </c>
    </row>
    <row r="8" spans="2:7" x14ac:dyDescent="0.25">
      <c r="B8" s="70">
        <v>4</v>
      </c>
      <c r="C8" s="70" t="s">
        <v>166</v>
      </c>
      <c r="D8" s="121">
        <v>0</v>
      </c>
      <c r="E8" s="121"/>
      <c r="F8" s="121">
        <f>4550+417.62+250</f>
        <v>5217.62</v>
      </c>
      <c r="G8" s="121">
        <f t="shared" si="0"/>
        <v>-5217.62</v>
      </c>
    </row>
    <row r="9" spans="2:7" x14ac:dyDescent="0.25">
      <c r="B9" s="70">
        <v>5</v>
      </c>
      <c r="C9" s="70" t="s">
        <v>167</v>
      </c>
      <c r="D9" s="121">
        <v>0</v>
      </c>
      <c r="E9" s="121">
        <f>257.85+387.04</f>
        <v>644.8900000000001</v>
      </c>
      <c r="F9" s="121">
        <f>59.04+39.33+328+218.52</f>
        <v>644.89</v>
      </c>
      <c r="G9" s="121">
        <f t="shared" si="0"/>
        <v>0</v>
      </c>
    </row>
    <row r="10" spans="2:7" x14ac:dyDescent="0.25">
      <c r="B10" s="70">
        <v>6</v>
      </c>
      <c r="C10" s="70" t="s">
        <v>168</v>
      </c>
      <c r="D10" s="121">
        <v>0</v>
      </c>
      <c r="E10" s="121"/>
      <c r="F10" s="121"/>
      <c r="G10" s="121">
        <f t="shared" si="0"/>
        <v>0</v>
      </c>
    </row>
    <row r="11" spans="2:7" x14ac:dyDescent="0.25">
      <c r="B11" s="70">
        <v>7</v>
      </c>
      <c r="C11" s="70" t="s">
        <v>102</v>
      </c>
      <c r="D11" s="121">
        <v>0</v>
      </c>
      <c r="E11" s="121">
        <v>1840.8</v>
      </c>
      <c r="F11" s="121"/>
      <c r="G11" s="121">
        <f t="shared" si="0"/>
        <v>1840.8</v>
      </c>
    </row>
    <row r="12" spans="2:7" x14ac:dyDescent="0.25">
      <c r="B12" s="70">
        <v>8</v>
      </c>
      <c r="C12" s="70" t="s">
        <v>169</v>
      </c>
      <c r="D12" s="121">
        <v>0</v>
      </c>
      <c r="E12" s="121"/>
      <c r="F12" s="121"/>
      <c r="G12" s="121">
        <f t="shared" si="0"/>
        <v>0</v>
      </c>
    </row>
    <row r="13" spans="2:7" x14ac:dyDescent="0.25">
      <c r="B13" s="70">
        <v>9</v>
      </c>
      <c r="C13" s="70" t="s">
        <v>170</v>
      </c>
      <c r="D13" s="121">
        <v>0</v>
      </c>
      <c r="E13" s="121">
        <v>44549.4</v>
      </c>
      <c r="F13" s="121">
        <v>44549.4</v>
      </c>
      <c r="G13" s="121">
        <f t="shared" si="0"/>
        <v>0</v>
      </c>
    </row>
    <row r="14" spans="2:7" x14ac:dyDescent="0.25">
      <c r="B14" s="70">
        <v>10</v>
      </c>
      <c r="C14" s="70" t="s">
        <v>100</v>
      </c>
      <c r="D14" s="121">
        <v>0</v>
      </c>
      <c r="E14" s="121"/>
      <c r="F14" s="121"/>
      <c r="G14" s="121">
        <f t="shared" si="0"/>
        <v>0</v>
      </c>
    </row>
    <row r="15" spans="2:7" x14ac:dyDescent="0.25">
      <c r="B15" s="70">
        <v>11</v>
      </c>
      <c r="C15" s="70" t="s">
        <v>171</v>
      </c>
      <c r="D15" s="121">
        <v>0</v>
      </c>
      <c r="E15" s="121">
        <f>219.75+380+150</f>
        <v>749.75</v>
      </c>
      <c r="F15" s="121">
        <f>219.75+380+100</f>
        <v>699.75</v>
      </c>
      <c r="G15" s="121">
        <f t="shared" si="0"/>
        <v>50</v>
      </c>
    </row>
    <row r="16" spans="2:7" x14ac:dyDescent="0.25">
      <c r="B16" s="70">
        <v>12</v>
      </c>
      <c r="C16" s="70" t="s">
        <v>172</v>
      </c>
      <c r="D16" s="121">
        <v>0</v>
      </c>
      <c r="E16" s="121">
        <f>200+96</f>
        <v>296</v>
      </c>
      <c r="F16" s="121">
        <v>296</v>
      </c>
      <c r="G16" s="121">
        <f t="shared" si="0"/>
        <v>0</v>
      </c>
    </row>
    <row r="17" spans="2:8" x14ac:dyDescent="0.25">
      <c r="B17" s="70">
        <v>13</v>
      </c>
      <c r="C17" s="70" t="s">
        <v>173</v>
      </c>
      <c r="D17" s="121">
        <v>0</v>
      </c>
      <c r="E17" s="121">
        <f>280</f>
        <v>280</v>
      </c>
      <c r="F17" s="121"/>
      <c r="G17" s="121">
        <f t="shared" si="0"/>
        <v>280</v>
      </c>
    </row>
    <row r="18" spans="2:8" x14ac:dyDescent="0.25">
      <c r="B18" s="70">
        <v>14</v>
      </c>
      <c r="C18" s="70" t="s">
        <v>174</v>
      </c>
      <c r="D18" s="121">
        <v>0</v>
      </c>
      <c r="E18" s="121">
        <v>970</v>
      </c>
      <c r="F18" s="121"/>
      <c r="G18" s="121">
        <f t="shared" si="0"/>
        <v>970</v>
      </c>
    </row>
    <row r="19" spans="2:8" x14ac:dyDescent="0.25">
      <c r="B19" s="70">
        <v>15</v>
      </c>
      <c r="C19" s="70" t="s">
        <v>175</v>
      </c>
      <c r="D19" s="121">
        <v>0</v>
      </c>
      <c r="E19" s="121">
        <f>2360+1321.55</f>
        <v>3681.55</v>
      </c>
      <c r="F19" s="121">
        <v>1321.55</v>
      </c>
      <c r="G19" s="121">
        <f t="shared" si="0"/>
        <v>2360</v>
      </c>
    </row>
    <row r="20" spans="2:8" x14ac:dyDescent="0.25">
      <c r="B20" s="70">
        <v>16</v>
      </c>
      <c r="C20" s="70" t="s">
        <v>337</v>
      </c>
      <c r="D20" s="121">
        <v>0</v>
      </c>
      <c r="E20" s="121">
        <v>1500</v>
      </c>
      <c r="F20" s="121">
        <v>1500</v>
      </c>
      <c r="G20" s="121">
        <f t="shared" si="0"/>
        <v>0</v>
      </c>
    </row>
    <row r="21" spans="2:8" x14ac:dyDescent="0.25">
      <c r="B21" s="125">
        <v>17</v>
      </c>
      <c r="C21" s="125" t="s">
        <v>176</v>
      </c>
      <c r="D21" s="126"/>
      <c r="E21" s="126">
        <v>15644.06</v>
      </c>
      <c r="F21" s="126"/>
      <c r="G21" s="126">
        <f>D21+E21-F21</f>
        <v>15644.06</v>
      </c>
      <c r="H21" s="70" t="s">
        <v>177</v>
      </c>
    </row>
    <row r="22" spans="2:8" x14ac:dyDescent="0.25">
      <c r="B22" s="70">
        <v>18</v>
      </c>
      <c r="C22" s="70" t="s">
        <v>178</v>
      </c>
      <c r="D22" s="121"/>
      <c r="E22" s="121">
        <f>1148+1424+925</f>
        <v>3497</v>
      </c>
      <c r="F22" s="121">
        <f>1148+1424</f>
        <v>2572</v>
      </c>
      <c r="G22" s="121">
        <f t="shared" si="0"/>
        <v>925</v>
      </c>
    </row>
    <row r="23" spans="2:8" x14ac:dyDescent="0.25">
      <c r="B23" s="70">
        <v>19</v>
      </c>
      <c r="C23" s="70" t="s">
        <v>239</v>
      </c>
      <c r="D23" s="121"/>
      <c r="E23" s="121">
        <v>23000</v>
      </c>
      <c r="F23" s="121"/>
      <c r="G23" s="121">
        <f t="shared" si="0"/>
        <v>23000</v>
      </c>
    </row>
    <row r="24" spans="2:8" x14ac:dyDescent="0.25">
      <c r="B24" s="70">
        <v>20</v>
      </c>
      <c r="C24" s="70" t="s">
        <v>409</v>
      </c>
      <c r="D24" s="121"/>
      <c r="E24" s="121">
        <v>31000</v>
      </c>
      <c r="F24" s="121">
        <f>16000+15000</f>
        <v>31000</v>
      </c>
      <c r="G24" s="121">
        <f t="shared" si="0"/>
        <v>0</v>
      </c>
    </row>
    <row r="25" spans="2:8" x14ac:dyDescent="0.25">
      <c r="B25" s="70">
        <v>21</v>
      </c>
      <c r="C25" s="70" t="s">
        <v>489</v>
      </c>
      <c r="D25" s="121"/>
      <c r="E25" s="121">
        <v>15400</v>
      </c>
      <c r="F25" s="121">
        <f>3200+2200</f>
        <v>5400</v>
      </c>
      <c r="G25" s="121">
        <f t="shared" si="0"/>
        <v>10000</v>
      </c>
    </row>
    <row r="26" spans="2:8" ht="17.399999999999999" x14ac:dyDescent="0.25">
      <c r="B26" s="122"/>
      <c r="C26" s="122" t="s">
        <v>160</v>
      </c>
      <c r="D26" s="123">
        <f>SUM(D5:D25)</f>
        <v>174997.26579545453</v>
      </c>
      <c r="E26" s="123">
        <f t="shared" ref="E26:G26" si="1">SUM(E5:E25)</f>
        <v>143053.45000000001</v>
      </c>
      <c r="F26" s="123">
        <f t="shared" si="1"/>
        <v>136275.14000000001</v>
      </c>
      <c r="G26" s="123">
        <f t="shared" si="1"/>
        <v>181775.57579545456</v>
      </c>
    </row>
    <row r="28" spans="2:8" x14ac:dyDescent="0.25">
      <c r="F28" s="124"/>
    </row>
  </sheetData>
  <mergeCells count="1">
    <mergeCell ref="C3:F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2" topLeftCell="A35" activePane="bottomLeft" state="frozen"/>
      <selection pane="bottomLeft" activeCell="A40" sqref="A40:G42"/>
    </sheetView>
  </sheetViews>
  <sheetFormatPr defaultRowHeight="15" x14ac:dyDescent="0.25"/>
  <cols>
    <col min="1" max="1" width="11.21875" style="82" bestFit="1" customWidth="1"/>
    <col min="2" max="2" width="22.88671875" style="86" bestFit="1" customWidth="1"/>
    <col min="3" max="3" width="44.44140625" style="86" customWidth="1"/>
    <col min="4" max="4" width="5.88671875" style="86" customWidth="1"/>
    <col min="5" max="5" width="34.5546875" style="86" customWidth="1"/>
    <col min="6" max="7" width="14.21875" style="87" bestFit="1" customWidth="1"/>
    <col min="8" max="8" width="12.5546875" style="87" bestFit="1" customWidth="1"/>
    <col min="9" max="16384" width="8.88671875" style="70"/>
  </cols>
  <sheetData>
    <row r="1" spans="1:8" ht="22.8" x14ac:dyDescent="0.25">
      <c r="A1" s="76"/>
      <c r="B1" s="176" t="s">
        <v>200</v>
      </c>
      <c r="C1" s="176"/>
      <c r="D1" s="176"/>
      <c r="E1" s="176"/>
      <c r="F1" s="77"/>
      <c r="G1" s="77"/>
      <c r="H1" s="77"/>
    </row>
    <row r="2" spans="1:8" ht="31.2" x14ac:dyDescent="0.25">
      <c r="A2" s="78" t="s">
        <v>0</v>
      </c>
      <c r="B2" s="78" t="s">
        <v>1</v>
      </c>
      <c r="C2" s="78" t="s">
        <v>2</v>
      </c>
      <c r="D2" s="78"/>
      <c r="E2" s="78" t="s">
        <v>3</v>
      </c>
      <c r="F2" s="79" t="s">
        <v>4</v>
      </c>
      <c r="G2" s="79" t="s">
        <v>5</v>
      </c>
      <c r="H2" s="79" t="s">
        <v>6</v>
      </c>
    </row>
    <row r="3" spans="1:8" ht="16.8" x14ac:dyDescent="0.3">
      <c r="A3" s="72"/>
      <c r="B3" s="34"/>
      <c r="C3" s="80" t="s">
        <v>201</v>
      </c>
      <c r="D3" s="34"/>
      <c r="E3" s="34"/>
      <c r="F3" s="73"/>
      <c r="G3" s="73"/>
      <c r="H3" s="81">
        <v>1548.3200000000134</v>
      </c>
    </row>
    <row r="4" spans="1:8" x14ac:dyDescent="0.25">
      <c r="A4" s="72">
        <v>44713</v>
      </c>
      <c r="B4" s="35" t="s">
        <v>100</v>
      </c>
      <c r="C4" s="35" t="s">
        <v>202</v>
      </c>
      <c r="D4" s="34"/>
      <c r="E4" s="34" t="s">
        <v>101</v>
      </c>
      <c r="F4" s="73"/>
      <c r="G4" s="74">
        <v>300</v>
      </c>
      <c r="H4" s="81">
        <f>H3+F4-G4</f>
        <v>1248.3200000000134</v>
      </c>
    </row>
    <row r="5" spans="1:8" x14ac:dyDescent="0.25">
      <c r="A5" s="72">
        <v>44713</v>
      </c>
      <c r="B5" s="35" t="s">
        <v>92</v>
      </c>
      <c r="C5" s="35" t="s">
        <v>203</v>
      </c>
      <c r="D5" s="34"/>
      <c r="E5" s="34" t="s">
        <v>204</v>
      </c>
      <c r="F5" s="73"/>
      <c r="G5" s="74">
        <v>100.9</v>
      </c>
      <c r="H5" s="81">
        <f t="shared" ref="H5:H56" si="0">H4+F5-G5</f>
        <v>1147.4200000000133</v>
      </c>
    </row>
    <row r="6" spans="1:8" x14ac:dyDescent="0.25">
      <c r="A6" s="72">
        <v>44715</v>
      </c>
      <c r="B6" s="35" t="s">
        <v>92</v>
      </c>
      <c r="C6" s="35" t="s">
        <v>246</v>
      </c>
      <c r="D6" s="34"/>
      <c r="E6" s="34" t="s">
        <v>101</v>
      </c>
      <c r="F6" s="73"/>
      <c r="G6" s="75">
        <v>100</v>
      </c>
      <c r="H6" s="81">
        <f t="shared" si="0"/>
        <v>1047.4200000000133</v>
      </c>
    </row>
    <row r="7" spans="1:8" x14ac:dyDescent="0.25">
      <c r="A7" s="72">
        <v>44715</v>
      </c>
      <c r="B7" s="35" t="s">
        <v>247</v>
      </c>
      <c r="C7" s="35" t="s">
        <v>248</v>
      </c>
      <c r="D7" s="34"/>
      <c r="E7" s="34" t="s">
        <v>249</v>
      </c>
      <c r="F7" s="73"/>
      <c r="G7" s="74">
        <v>10</v>
      </c>
      <c r="H7" s="81">
        <f t="shared" si="0"/>
        <v>1037.4200000000133</v>
      </c>
    </row>
    <row r="8" spans="1:8" x14ac:dyDescent="0.25">
      <c r="A8" s="72">
        <v>44715</v>
      </c>
      <c r="B8" s="35" t="s">
        <v>250</v>
      </c>
      <c r="C8" s="35" t="s">
        <v>251</v>
      </c>
      <c r="D8" s="34"/>
      <c r="E8" s="34" t="s">
        <v>252</v>
      </c>
      <c r="F8" s="73">
        <v>10000</v>
      </c>
      <c r="G8" s="74"/>
      <c r="H8" s="81">
        <f t="shared" si="0"/>
        <v>11037.420000000013</v>
      </c>
    </row>
    <row r="9" spans="1:8" x14ac:dyDescent="0.25">
      <c r="A9" s="72">
        <v>44715</v>
      </c>
      <c r="B9" s="35" t="s">
        <v>253</v>
      </c>
      <c r="C9" s="35" t="s">
        <v>254</v>
      </c>
      <c r="D9" s="34"/>
      <c r="E9" s="34" t="s">
        <v>255</v>
      </c>
      <c r="F9" s="73"/>
      <c r="G9" s="74">
        <v>10000</v>
      </c>
      <c r="H9" s="81">
        <f t="shared" si="0"/>
        <v>1037.4200000000128</v>
      </c>
    </row>
    <row r="10" spans="1:8" x14ac:dyDescent="0.25">
      <c r="A10" s="72">
        <v>44715</v>
      </c>
      <c r="B10" s="35" t="s">
        <v>250</v>
      </c>
      <c r="C10" s="35" t="s">
        <v>251</v>
      </c>
      <c r="D10" s="34"/>
      <c r="E10" s="34" t="s">
        <v>252</v>
      </c>
      <c r="F10" s="73">
        <v>2500</v>
      </c>
      <c r="G10" s="74"/>
      <c r="H10" s="81">
        <f t="shared" si="0"/>
        <v>3537.4200000000128</v>
      </c>
    </row>
    <row r="11" spans="1:8" x14ac:dyDescent="0.25">
      <c r="A11" s="72">
        <v>44715</v>
      </c>
      <c r="B11" s="35" t="s">
        <v>102</v>
      </c>
      <c r="C11" s="35" t="s">
        <v>256</v>
      </c>
      <c r="D11" s="34"/>
      <c r="E11" s="34" t="s">
        <v>7</v>
      </c>
      <c r="F11" s="73"/>
      <c r="G11" s="74">
        <v>2660</v>
      </c>
      <c r="H11" s="81">
        <f t="shared" si="0"/>
        <v>877.42000000001281</v>
      </c>
    </row>
    <row r="12" spans="1:8" x14ac:dyDescent="0.25">
      <c r="A12" s="72">
        <v>44719</v>
      </c>
      <c r="B12" s="35" t="s">
        <v>247</v>
      </c>
      <c r="C12" s="35" t="s">
        <v>312</v>
      </c>
      <c r="D12" s="34"/>
      <c r="E12" s="34" t="s">
        <v>249</v>
      </c>
      <c r="F12" s="73"/>
      <c r="G12" s="75">
        <v>50</v>
      </c>
      <c r="H12" s="81">
        <f t="shared" si="0"/>
        <v>827.42000000001281</v>
      </c>
    </row>
    <row r="13" spans="1:8" x14ac:dyDescent="0.25">
      <c r="A13" s="72">
        <v>44719</v>
      </c>
      <c r="B13" s="35" t="s">
        <v>313</v>
      </c>
      <c r="C13" s="35" t="s">
        <v>314</v>
      </c>
      <c r="D13" s="34"/>
      <c r="E13" s="34" t="s">
        <v>7</v>
      </c>
      <c r="F13" s="73"/>
      <c r="G13" s="74">
        <v>390</v>
      </c>
      <c r="H13" s="81">
        <f t="shared" si="0"/>
        <v>437.42000000001281</v>
      </c>
    </row>
    <row r="14" spans="1:8" x14ac:dyDescent="0.25">
      <c r="A14" s="72">
        <v>44722</v>
      </c>
      <c r="B14" s="35" t="s">
        <v>364</v>
      </c>
      <c r="C14" s="35" t="s">
        <v>365</v>
      </c>
      <c r="D14" s="34"/>
      <c r="E14" s="34" t="s">
        <v>7</v>
      </c>
      <c r="F14" s="73"/>
      <c r="G14" s="74">
        <v>124</v>
      </c>
      <c r="H14" s="81">
        <f t="shared" si="0"/>
        <v>313.42000000001281</v>
      </c>
    </row>
    <row r="15" spans="1:8" x14ac:dyDescent="0.25">
      <c r="A15" s="72">
        <v>44722</v>
      </c>
      <c r="B15" s="35" t="s">
        <v>250</v>
      </c>
      <c r="C15" s="35" t="s">
        <v>251</v>
      </c>
      <c r="D15" s="34"/>
      <c r="E15" s="34" t="s">
        <v>252</v>
      </c>
      <c r="F15" s="73">
        <v>10000</v>
      </c>
      <c r="G15" s="75"/>
      <c r="H15" s="81">
        <f t="shared" si="0"/>
        <v>10313.420000000013</v>
      </c>
    </row>
    <row r="16" spans="1:8" x14ac:dyDescent="0.25">
      <c r="A16" s="72">
        <v>44722</v>
      </c>
      <c r="B16" s="35" t="s">
        <v>253</v>
      </c>
      <c r="C16" s="35" t="s">
        <v>254</v>
      </c>
      <c r="D16" s="34"/>
      <c r="E16" s="34" t="s">
        <v>255</v>
      </c>
      <c r="F16" s="73"/>
      <c r="G16" s="74">
        <v>10000</v>
      </c>
      <c r="H16" s="81">
        <f t="shared" si="0"/>
        <v>313.42000000001281</v>
      </c>
    </row>
    <row r="17" spans="1:8" x14ac:dyDescent="0.25">
      <c r="A17" s="72">
        <v>44726</v>
      </c>
      <c r="B17" s="35" t="s">
        <v>250</v>
      </c>
      <c r="C17" s="35" t="s">
        <v>251</v>
      </c>
      <c r="D17" s="34"/>
      <c r="E17" s="34" t="s">
        <v>252</v>
      </c>
      <c r="F17" s="73">
        <v>2000</v>
      </c>
      <c r="G17" s="75"/>
      <c r="H17" s="81">
        <f t="shared" si="0"/>
        <v>2313.4200000000128</v>
      </c>
    </row>
    <row r="18" spans="1:8" x14ac:dyDescent="0.25">
      <c r="A18" s="72">
        <v>44726</v>
      </c>
      <c r="B18" s="35" t="s">
        <v>387</v>
      </c>
      <c r="C18" s="35" t="s">
        <v>388</v>
      </c>
      <c r="D18" s="34"/>
      <c r="E18" s="34" t="s">
        <v>252</v>
      </c>
      <c r="F18" s="73">
        <v>4000</v>
      </c>
      <c r="G18" s="74"/>
      <c r="H18" s="81">
        <f t="shared" si="0"/>
        <v>6313.4200000000128</v>
      </c>
    </row>
    <row r="19" spans="1:8" x14ac:dyDescent="0.25">
      <c r="A19" s="72">
        <v>44726</v>
      </c>
      <c r="B19" s="35" t="s">
        <v>247</v>
      </c>
      <c r="C19" s="35" t="s">
        <v>389</v>
      </c>
      <c r="D19" s="34"/>
      <c r="E19" s="34" t="s">
        <v>390</v>
      </c>
      <c r="F19" s="73"/>
      <c r="G19" s="74">
        <v>50</v>
      </c>
      <c r="H19" s="81">
        <f t="shared" si="0"/>
        <v>6263.4200000000128</v>
      </c>
    </row>
    <row r="20" spans="1:8" x14ac:dyDescent="0.25">
      <c r="A20" s="72">
        <v>44726</v>
      </c>
      <c r="B20" s="35" t="s">
        <v>92</v>
      </c>
      <c r="C20" s="35" t="s">
        <v>391</v>
      </c>
      <c r="D20" s="34"/>
      <c r="E20" s="34" t="s">
        <v>392</v>
      </c>
      <c r="F20" s="73"/>
      <c r="G20" s="74">
        <v>150</v>
      </c>
      <c r="H20" s="81">
        <f t="shared" si="0"/>
        <v>6113.4200000000128</v>
      </c>
    </row>
    <row r="21" spans="1:8" x14ac:dyDescent="0.25">
      <c r="A21" s="72">
        <v>44726</v>
      </c>
      <c r="B21" s="35" t="s">
        <v>393</v>
      </c>
      <c r="C21" s="35" t="s">
        <v>394</v>
      </c>
      <c r="D21" s="34"/>
      <c r="E21" s="34" t="s">
        <v>395</v>
      </c>
      <c r="F21" s="73"/>
      <c r="G21" s="74">
        <v>4142</v>
      </c>
      <c r="H21" s="81">
        <f t="shared" si="0"/>
        <v>1971.4200000000128</v>
      </c>
    </row>
    <row r="22" spans="1:8" x14ac:dyDescent="0.25">
      <c r="A22" s="72">
        <v>44726</v>
      </c>
      <c r="B22" s="35" t="s">
        <v>393</v>
      </c>
      <c r="C22" s="35" t="s">
        <v>396</v>
      </c>
      <c r="D22" s="34"/>
      <c r="E22" s="34" t="s">
        <v>395</v>
      </c>
      <c r="F22" s="73"/>
      <c r="G22" s="74">
        <v>200</v>
      </c>
      <c r="H22" s="81">
        <f t="shared" si="0"/>
        <v>1771.4200000000128</v>
      </c>
    </row>
    <row r="23" spans="1:8" x14ac:dyDescent="0.25">
      <c r="A23" s="72">
        <v>44729</v>
      </c>
      <c r="B23" s="35" t="s">
        <v>100</v>
      </c>
      <c r="C23" s="35" t="s">
        <v>202</v>
      </c>
      <c r="D23" s="34"/>
      <c r="E23" s="34" t="s">
        <v>101</v>
      </c>
      <c r="F23" s="73"/>
      <c r="G23" s="75">
        <v>300</v>
      </c>
      <c r="H23" s="81">
        <f t="shared" si="0"/>
        <v>1471.4200000000128</v>
      </c>
    </row>
    <row r="24" spans="1:8" x14ac:dyDescent="0.25">
      <c r="A24" s="72">
        <v>44729</v>
      </c>
      <c r="B24" s="35" t="s">
        <v>250</v>
      </c>
      <c r="C24" s="35" t="s">
        <v>251</v>
      </c>
      <c r="D24" s="34"/>
      <c r="E24" s="34" t="s">
        <v>252</v>
      </c>
      <c r="F24" s="73">
        <v>10000</v>
      </c>
      <c r="G24" s="75"/>
      <c r="H24" s="81">
        <f t="shared" si="0"/>
        <v>11471.420000000013</v>
      </c>
    </row>
    <row r="25" spans="1:8" x14ac:dyDescent="0.25">
      <c r="A25" s="72">
        <v>44729</v>
      </c>
      <c r="B25" s="35" t="s">
        <v>253</v>
      </c>
      <c r="C25" s="35" t="s">
        <v>254</v>
      </c>
      <c r="D25" s="34"/>
      <c r="E25" s="34" t="s">
        <v>255</v>
      </c>
      <c r="F25" s="73"/>
      <c r="G25" s="73">
        <v>10000</v>
      </c>
      <c r="H25" s="81">
        <f t="shared" si="0"/>
        <v>1471.4200000000128</v>
      </c>
    </row>
    <row r="26" spans="1:8" x14ac:dyDescent="0.25">
      <c r="A26" s="72">
        <v>44729</v>
      </c>
      <c r="B26" s="35" t="s">
        <v>250</v>
      </c>
      <c r="C26" s="35" t="s">
        <v>427</v>
      </c>
      <c r="D26" s="34"/>
      <c r="E26" s="34" t="s">
        <v>428</v>
      </c>
      <c r="F26" s="73">
        <v>480</v>
      </c>
      <c r="G26" s="73"/>
      <c r="H26" s="81">
        <f t="shared" si="0"/>
        <v>1951.4200000000128</v>
      </c>
    </row>
    <row r="27" spans="1:8" x14ac:dyDescent="0.25">
      <c r="A27" s="72">
        <v>44729</v>
      </c>
      <c r="B27" s="35" t="s">
        <v>102</v>
      </c>
      <c r="C27" s="35" t="s">
        <v>429</v>
      </c>
      <c r="D27" s="34"/>
      <c r="E27" s="34" t="s">
        <v>7</v>
      </c>
      <c r="F27" s="73"/>
      <c r="G27" s="74">
        <v>380</v>
      </c>
      <c r="H27" s="81">
        <f t="shared" si="0"/>
        <v>1571.4200000000128</v>
      </c>
    </row>
    <row r="28" spans="1:8" x14ac:dyDescent="0.25">
      <c r="A28" s="72">
        <v>44733</v>
      </c>
      <c r="B28" s="35" t="s">
        <v>250</v>
      </c>
      <c r="C28" s="35" t="s">
        <v>251</v>
      </c>
      <c r="D28" s="34"/>
      <c r="E28" s="34" t="s">
        <v>252</v>
      </c>
      <c r="F28" s="73">
        <v>9000</v>
      </c>
      <c r="G28" s="75"/>
      <c r="H28" s="81">
        <f t="shared" si="0"/>
        <v>10571.420000000013</v>
      </c>
    </row>
    <row r="29" spans="1:8" x14ac:dyDescent="0.25">
      <c r="A29" s="72">
        <v>44733</v>
      </c>
      <c r="B29" s="35" t="s">
        <v>253</v>
      </c>
      <c r="C29" s="35" t="s">
        <v>254</v>
      </c>
      <c r="D29" s="34"/>
      <c r="E29" s="34" t="s">
        <v>255</v>
      </c>
      <c r="F29" s="73"/>
      <c r="G29" s="74">
        <v>9000</v>
      </c>
      <c r="H29" s="81">
        <f t="shared" si="0"/>
        <v>1571.4200000000128</v>
      </c>
    </row>
    <row r="30" spans="1:8" x14ac:dyDescent="0.25">
      <c r="A30" s="72">
        <v>44733</v>
      </c>
      <c r="B30" s="35" t="s">
        <v>387</v>
      </c>
      <c r="C30" s="35" t="s">
        <v>485</v>
      </c>
      <c r="D30" s="34"/>
      <c r="E30" s="35" t="s">
        <v>486</v>
      </c>
      <c r="F30" s="73">
        <v>4968</v>
      </c>
      <c r="G30" s="74"/>
      <c r="H30" s="81">
        <f t="shared" si="0"/>
        <v>6539.4200000000128</v>
      </c>
    </row>
    <row r="31" spans="1:8" x14ac:dyDescent="0.25">
      <c r="A31" s="72">
        <v>44733</v>
      </c>
      <c r="B31" s="35" t="s">
        <v>102</v>
      </c>
      <c r="C31" s="35" t="s">
        <v>487</v>
      </c>
      <c r="D31" s="73"/>
      <c r="E31" s="74" t="s">
        <v>488</v>
      </c>
      <c r="F31" s="73"/>
      <c r="G31" s="74">
        <v>2859.5</v>
      </c>
      <c r="H31" s="81">
        <f t="shared" si="0"/>
        <v>3679.9200000000128</v>
      </c>
    </row>
    <row r="32" spans="1:8" x14ac:dyDescent="0.25">
      <c r="A32" s="72">
        <v>44734</v>
      </c>
      <c r="B32" s="35" t="s">
        <v>250</v>
      </c>
      <c r="C32" s="35" t="s">
        <v>519</v>
      </c>
      <c r="D32" s="34"/>
      <c r="E32" s="34" t="s">
        <v>520</v>
      </c>
      <c r="F32" s="73">
        <v>5000</v>
      </c>
      <c r="G32" s="75"/>
      <c r="H32" s="81">
        <f t="shared" si="0"/>
        <v>8679.9200000000128</v>
      </c>
    </row>
    <row r="33" spans="1:8" x14ac:dyDescent="0.25">
      <c r="A33" s="72">
        <v>44736</v>
      </c>
      <c r="B33" s="35" t="s">
        <v>555</v>
      </c>
      <c r="C33" s="35" t="s">
        <v>556</v>
      </c>
      <c r="D33" s="34"/>
      <c r="E33" s="35" t="s">
        <v>557</v>
      </c>
      <c r="F33" s="73"/>
      <c r="G33" s="74">
        <v>3200</v>
      </c>
      <c r="H33" s="81">
        <f t="shared" si="0"/>
        <v>5479.9200000000128</v>
      </c>
    </row>
    <row r="34" spans="1:8" x14ac:dyDescent="0.25">
      <c r="A34" s="72">
        <v>44736</v>
      </c>
      <c r="B34" s="35" t="s">
        <v>250</v>
      </c>
      <c r="C34" s="35" t="s">
        <v>558</v>
      </c>
      <c r="D34" s="34"/>
      <c r="E34" s="34" t="s">
        <v>486</v>
      </c>
      <c r="F34" s="73">
        <v>2000</v>
      </c>
      <c r="G34" s="75"/>
      <c r="H34" s="81">
        <f t="shared" si="0"/>
        <v>7479.9200000000128</v>
      </c>
    </row>
    <row r="35" spans="1:8" x14ac:dyDescent="0.25">
      <c r="A35" s="72">
        <v>44736</v>
      </c>
      <c r="B35" s="35" t="s">
        <v>102</v>
      </c>
      <c r="C35" s="35" t="s">
        <v>559</v>
      </c>
      <c r="D35" s="34"/>
      <c r="E35" s="34" t="s">
        <v>7</v>
      </c>
      <c r="F35" s="73"/>
      <c r="G35" s="74">
        <v>380</v>
      </c>
      <c r="H35" s="81">
        <f t="shared" si="0"/>
        <v>7099.9200000000128</v>
      </c>
    </row>
    <row r="36" spans="1:8" x14ac:dyDescent="0.25">
      <c r="A36" s="72">
        <v>44736</v>
      </c>
      <c r="B36" s="35" t="s">
        <v>102</v>
      </c>
      <c r="C36" s="35" t="s">
        <v>560</v>
      </c>
      <c r="D36" s="34"/>
      <c r="E36" s="34" t="s">
        <v>7</v>
      </c>
      <c r="F36" s="73"/>
      <c r="G36" s="74">
        <v>1650</v>
      </c>
      <c r="H36" s="81">
        <f t="shared" si="0"/>
        <v>5449.9200000000128</v>
      </c>
    </row>
    <row r="37" spans="1:8" x14ac:dyDescent="0.25">
      <c r="A37" s="72">
        <v>44736</v>
      </c>
      <c r="B37" s="35" t="s">
        <v>313</v>
      </c>
      <c r="C37" s="35" t="s">
        <v>561</v>
      </c>
      <c r="D37" s="34"/>
      <c r="E37" s="34" t="s">
        <v>7</v>
      </c>
      <c r="F37" s="73"/>
      <c r="G37" s="74">
        <v>45.65</v>
      </c>
      <c r="H37" s="81">
        <f t="shared" si="0"/>
        <v>5404.2700000000132</v>
      </c>
    </row>
    <row r="38" spans="1:8" x14ac:dyDescent="0.25">
      <c r="A38" s="72">
        <v>44736</v>
      </c>
      <c r="B38" s="35" t="s">
        <v>364</v>
      </c>
      <c r="C38" s="35" t="s">
        <v>562</v>
      </c>
      <c r="D38" s="34"/>
      <c r="E38" s="34" t="s">
        <v>7</v>
      </c>
      <c r="F38" s="73"/>
      <c r="G38" s="75">
        <v>753.3</v>
      </c>
      <c r="H38" s="81">
        <f t="shared" si="0"/>
        <v>4650.970000000013</v>
      </c>
    </row>
    <row r="39" spans="1:8" x14ac:dyDescent="0.25">
      <c r="A39" s="72">
        <v>44736</v>
      </c>
      <c r="B39" s="35" t="s">
        <v>393</v>
      </c>
      <c r="C39" s="35" t="s">
        <v>563</v>
      </c>
      <c r="D39" s="34"/>
      <c r="E39" s="34" t="s">
        <v>564</v>
      </c>
      <c r="F39" s="73"/>
      <c r="G39" s="74">
        <v>1321.55</v>
      </c>
      <c r="H39" s="81">
        <f t="shared" si="0"/>
        <v>3329.4200000000128</v>
      </c>
    </row>
    <row r="40" spans="1:8" x14ac:dyDescent="0.25">
      <c r="A40" s="72">
        <v>44739</v>
      </c>
      <c r="B40" s="35" t="s">
        <v>250</v>
      </c>
      <c r="C40" s="35" t="s">
        <v>251</v>
      </c>
      <c r="D40" s="34"/>
      <c r="E40" s="34" t="s">
        <v>252</v>
      </c>
      <c r="F40" s="73">
        <v>10000</v>
      </c>
      <c r="G40" s="74"/>
      <c r="H40" s="81">
        <f t="shared" si="0"/>
        <v>13329.420000000013</v>
      </c>
    </row>
    <row r="41" spans="1:8" x14ac:dyDescent="0.25">
      <c r="A41" s="72">
        <v>44739</v>
      </c>
      <c r="B41" s="35" t="s">
        <v>253</v>
      </c>
      <c r="C41" s="35" t="s">
        <v>254</v>
      </c>
      <c r="D41" s="34"/>
      <c r="E41" s="34" t="s">
        <v>255</v>
      </c>
      <c r="F41" s="73"/>
      <c r="G41" s="74">
        <v>10000</v>
      </c>
      <c r="H41" s="81">
        <f t="shared" si="0"/>
        <v>3329.4200000000128</v>
      </c>
    </row>
    <row r="42" spans="1:8" x14ac:dyDescent="0.25">
      <c r="A42" s="72">
        <v>44739</v>
      </c>
      <c r="B42" s="35" t="s">
        <v>205</v>
      </c>
      <c r="C42" s="35" t="s">
        <v>206</v>
      </c>
      <c r="D42" s="34"/>
      <c r="E42" s="34" t="s">
        <v>7</v>
      </c>
      <c r="F42" s="73"/>
      <c r="G42" s="75">
        <v>700</v>
      </c>
      <c r="H42" s="81">
        <f t="shared" si="0"/>
        <v>2629.4200000000128</v>
      </c>
    </row>
    <row r="43" spans="1:8" x14ac:dyDescent="0.25">
      <c r="B43" s="35"/>
      <c r="C43" s="35"/>
      <c r="D43" s="34"/>
      <c r="E43" s="34"/>
      <c r="F43" s="73"/>
      <c r="G43" s="74"/>
      <c r="H43" s="81">
        <f t="shared" si="0"/>
        <v>2629.4200000000128</v>
      </c>
    </row>
    <row r="44" spans="1:8" x14ac:dyDescent="0.25">
      <c r="A44" s="130"/>
      <c r="B44" s="131"/>
      <c r="C44" s="131"/>
      <c r="D44" s="132"/>
      <c r="E44" s="132"/>
      <c r="F44" s="133"/>
      <c r="G44" s="134"/>
      <c r="H44" s="81">
        <f t="shared" si="0"/>
        <v>2629.4200000000128</v>
      </c>
    </row>
    <row r="45" spans="1:8" x14ac:dyDescent="0.25">
      <c r="A45" s="72"/>
      <c r="B45" s="35"/>
      <c r="C45" s="35"/>
      <c r="D45" s="34"/>
      <c r="E45" s="34"/>
      <c r="F45" s="73"/>
      <c r="G45" s="74"/>
      <c r="H45" s="81">
        <f t="shared" si="0"/>
        <v>2629.4200000000128</v>
      </c>
    </row>
    <row r="46" spans="1:8" x14ac:dyDescent="0.25">
      <c r="A46" s="72"/>
      <c r="B46" s="35"/>
      <c r="C46" s="35"/>
      <c r="D46" s="34"/>
      <c r="E46" s="34"/>
      <c r="F46" s="73"/>
      <c r="G46" s="74"/>
      <c r="H46" s="135">
        <f t="shared" si="0"/>
        <v>2629.4200000000128</v>
      </c>
    </row>
    <row r="47" spans="1:8" x14ac:dyDescent="0.25">
      <c r="A47" s="72"/>
      <c r="B47" s="35"/>
      <c r="C47" s="35"/>
      <c r="D47" s="34"/>
      <c r="E47" s="34"/>
      <c r="F47" s="73"/>
      <c r="G47" s="74"/>
      <c r="H47" s="81">
        <f t="shared" si="0"/>
        <v>2629.4200000000128</v>
      </c>
    </row>
    <row r="48" spans="1:8" x14ac:dyDescent="0.25">
      <c r="A48" s="72"/>
      <c r="B48" s="35"/>
      <c r="C48" s="35"/>
      <c r="D48" s="34"/>
      <c r="E48" s="34"/>
      <c r="F48" s="73"/>
      <c r="G48" s="74"/>
      <c r="H48" s="81">
        <f t="shared" si="0"/>
        <v>2629.4200000000128</v>
      </c>
    </row>
    <row r="49" spans="1:8" x14ac:dyDescent="0.25">
      <c r="A49" s="72"/>
      <c r="B49" s="34"/>
      <c r="C49" s="34"/>
      <c r="D49" s="34"/>
      <c r="E49" s="34"/>
      <c r="F49" s="73"/>
      <c r="G49" s="73"/>
      <c r="H49" s="81">
        <f t="shared" si="0"/>
        <v>2629.4200000000128</v>
      </c>
    </row>
    <row r="50" spans="1:8" x14ac:dyDescent="0.25">
      <c r="A50" s="72"/>
      <c r="B50" s="34"/>
      <c r="C50" s="34"/>
      <c r="D50" s="34"/>
      <c r="E50" s="34"/>
      <c r="F50" s="73"/>
      <c r="G50" s="73"/>
      <c r="H50" s="81">
        <f t="shared" si="0"/>
        <v>2629.4200000000128</v>
      </c>
    </row>
    <row r="51" spans="1:8" x14ac:dyDescent="0.25">
      <c r="A51" s="72"/>
      <c r="B51" s="34"/>
      <c r="C51" s="34"/>
      <c r="D51" s="34"/>
      <c r="E51" s="34"/>
      <c r="F51" s="73"/>
      <c r="G51" s="73"/>
      <c r="H51" s="81">
        <f t="shared" si="0"/>
        <v>2629.4200000000128</v>
      </c>
    </row>
    <row r="52" spans="1:8" x14ac:dyDescent="0.25">
      <c r="B52" s="35"/>
      <c r="C52" s="35"/>
      <c r="D52" s="34"/>
      <c r="E52" s="34"/>
      <c r="F52" s="73"/>
      <c r="G52" s="74"/>
      <c r="H52" s="81">
        <f t="shared" si="0"/>
        <v>2629.4200000000128</v>
      </c>
    </row>
    <row r="53" spans="1:8" x14ac:dyDescent="0.25">
      <c r="B53" s="35"/>
      <c r="C53" s="35"/>
      <c r="D53" s="34"/>
      <c r="E53" s="34"/>
      <c r="F53" s="73"/>
      <c r="G53" s="74"/>
      <c r="H53" s="81">
        <f t="shared" si="0"/>
        <v>2629.4200000000128</v>
      </c>
    </row>
    <row r="54" spans="1:8" x14ac:dyDescent="0.25">
      <c r="B54" s="35"/>
      <c r="C54" s="35"/>
      <c r="D54" s="34"/>
      <c r="E54" s="34"/>
      <c r="F54" s="73"/>
      <c r="G54" s="74"/>
      <c r="H54" s="81">
        <f t="shared" si="0"/>
        <v>2629.4200000000128</v>
      </c>
    </row>
    <row r="55" spans="1:8" x14ac:dyDescent="0.25">
      <c r="B55" s="35"/>
      <c r="C55" s="35"/>
      <c r="D55" s="34"/>
      <c r="E55" s="35"/>
      <c r="F55" s="73"/>
      <c r="G55" s="74"/>
      <c r="H55" s="81">
        <f t="shared" si="0"/>
        <v>2629.4200000000128</v>
      </c>
    </row>
    <row r="56" spans="1:8" x14ac:dyDescent="0.25">
      <c r="B56" s="35"/>
      <c r="C56" s="35"/>
      <c r="D56" s="34"/>
      <c r="E56" s="34"/>
      <c r="F56" s="73"/>
      <c r="G56" s="74"/>
      <c r="H56" s="81">
        <f t="shared" si="0"/>
        <v>2629.4200000000128</v>
      </c>
    </row>
    <row r="57" spans="1:8" x14ac:dyDescent="0.25">
      <c r="A57" s="72"/>
      <c r="B57" s="34"/>
      <c r="C57" s="37" t="s">
        <v>8</v>
      </c>
      <c r="D57" s="34"/>
      <c r="E57" s="34"/>
      <c r="F57" s="73">
        <f>SUM(F4:F56)</f>
        <v>69948</v>
      </c>
      <c r="G57" s="73">
        <f>SUM(G4:G56)</f>
        <v>68866.900000000009</v>
      </c>
      <c r="H57" s="73"/>
    </row>
    <row r="58" spans="1:8" x14ac:dyDescent="0.25">
      <c r="A58" s="83"/>
      <c r="B58" s="84"/>
      <c r="C58" s="84"/>
      <c r="D58" s="84"/>
      <c r="E58" s="84"/>
      <c r="F58" s="85"/>
      <c r="G58" s="85"/>
      <c r="H58" s="85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2" topLeftCell="A59" activePane="bottomLeft" state="frozen"/>
      <selection pane="bottomLeft" activeCell="G65" sqref="G65"/>
    </sheetView>
  </sheetViews>
  <sheetFormatPr defaultRowHeight="14.4" x14ac:dyDescent="0.3"/>
  <cols>
    <col min="1" max="1" width="15.6640625" style="24" customWidth="1"/>
    <col min="2" max="2" width="42" style="24" customWidth="1"/>
    <col min="3" max="3" width="32.44140625" style="24" customWidth="1"/>
    <col min="4" max="4" width="12.77734375" style="38" customWidth="1"/>
    <col min="5" max="5" width="11.88671875" style="38" customWidth="1"/>
    <col min="6" max="6" width="19.33203125" style="24" customWidth="1"/>
    <col min="7" max="7" width="14.6640625" style="24" customWidth="1"/>
    <col min="8" max="255" width="8.88671875" style="24"/>
    <col min="256" max="256" width="15.6640625" style="24" customWidth="1"/>
    <col min="257" max="257" width="45.44140625" style="24" customWidth="1"/>
    <col min="258" max="258" width="37.6640625" style="24" customWidth="1"/>
    <col min="259" max="259" width="13" style="24" customWidth="1"/>
    <col min="260" max="260" width="14" style="24" customWidth="1"/>
    <col min="261" max="261" width="21.88671875" style="24" customWidth="1"/>
    <col min="262" max="511" width="8.88671875" style="24"/>
    <col min="512" max="512" width="15.6640625" style="24" customWidth="1"/>
    <col min="513" max="513" width="45.44140625" style="24" customWidth="1"/>
    <col min="514" max="514" width="37.6640625" style="24" customWidth="1"/>
    <col min="515" max="515" width="13" style="24" customWidth="1"/>
    <col min="516" max="516" width="14" style="24" customWidth="1"/>
    <col min="517" max="517" width="21.88671875" style="24" customWidth="1"/>
    <col min="518" max="767" width="8.88671875" style="24"/>
    <col min="768" max="768" width="15.6640625" style="24" customWidth="1"/>
    <col min="769" max="769" width="45.44140625" style="24" customWidth="1"/>
    <col min="770" max="770" width="37.6640625" style="24" customWidth="1"/>
    <col min="771" max="771" width="13" style="24" customWidth="1"/>
    <col min="772" max="772" width="14" style="24" customWidth="1"/>
    <col min="773" max="773" width="21.88671875" style="24" customWidth="1"/>
    <col min="774" max="1023" width="8.88671875" style="24"/>
    <col min="1024" max="1024" width="15.6640625" style="24" customWidth="1"/>
    <col min="1025" max="1025" width="45.44140625" style="24" customWidth="1"/>
    <col min="1026" max="1026" width="37.6640625" style="24" customWidth="1"/>
    <col min="1027" max="1027" width="13" style="24" customWidth="1"/>
    <col min="1028" max="1028" width="14" style="24" customWidth="1"/>
    <col min="1029" max="1029" width="21.88671875" style="24" customWidth="1"/>
    <col min="1030" max="1279" width="8.88671875" style="24"/>
    <col min="1280" max="1280" width="15.6640625" style="24" customWidth="1"/>
    <col min="1281" max="1281" width="45.44140625" style="24" customWidth="1"/>
    <col min="1282" max="1282" width="37.6640625" style="24" customWidth="1"/>
    <col min="1283" max="1283" width="13" style="24" customWidth="1"/>
    <col min="1284" max="1284" width="14" style="24" customWidth="1"/>
    <col min="1285" max="1285" width="21.88671875" style="24" customWidth="1"/>
    <col min="1286" max="1535" width="8.88671875" style="24"/>
    <col min="1536" max="1536" width="15.6640625" style="24" customWidth="1"/>
    <col min="1537" max="1537" width="45.44140625" style="24" customWidth="1"/>
    <col min="1538" max="1538" width="37.6640625" style="24" customWidth="1"/>
    <col min="1539" max="1539" width="13" style="24" customWidth="1"/>
    <col min="1540" max="1540" width="14" style="24" customWidth="1"/>
    <col min="1541" max="1541" width="21.88671875" style="24" customWidth="1"/>
    <col min="1542" max="1791" width="8.88671875" style="24"/>
    <col min="1792" max="1792" width="15.6640625" style="24" customWidth="1"/>
    <col min="1793" max="1793" width="45.44140625" style="24" customWidth="1"/>
    <col min="1794" max="1794" width="37.6640625" style="24" customWidth="1"/>
    <col min="1795" max="1795" width="13" style="24" customWidth="1"/>
    <col min="1796" max="1796" width="14" style="24" customWidth="1"/>
    <col min="1797" max="1797" width="21.88671875" style="24" customWidth="1"/>
    <col min="1798" max="2047" width="8.88671875" style="24"/>
    <col min="2048" max="2048" width="15.6640625" style="24" customWidth="1"/>
    <col min="2049" max="2049" width="45.44140625" style="24" customWidth="1"/>
    <col min="2050" max="2050" width="37.6640625" style="24" customWidth="1"/>
    <col min="2051" max="2051" width="13" style="24" customWidth="1"/>
    <col min="2052" max="2052" width="14" style="24" customWidth="1"/>
    <col min="2053" max="2053" width="21.88671875" style="24" customWidth="1"/>
    <col min="2054" max="2303" width="8.88671875" style="24"/>
    <col min="2304" max="2304" width="15.6640625" style="24" customWidth="1"/>
    <col min="2305" max="2305" width="45.44140625" style="24" customWidth="1"/>
    <col min="2306" max="2306" width="37.6640625" style="24" customWidth="1"/>
    <col min="2307" max="2307" width="13" style="24" customWidth="1"/>
    <col min="2308" max="2308" width="14" style="24" customWidth="1"/>
    <col min="2309" max="2309" width="21.88671875" style="24" customWidth="1"/>
    <col min="2310" max="2559" width="8.88671875" style="24"/>
    <col min="2560" max="2560" width="15.6640625" style="24" customWidth="1"/>
    <col min="2561" max="2561" width="45.44140625" style="24" customWidth="1"/>
    <col min="2562" max="2562" width="37.6640625" style="24" customWidth="1"/>
    <col min="2563" max="2563" width="13" style="24" customWidth="1"/>
    <col min="2564" max="2564" width="14" style="24" customWidth="1"/>
    <col min="2565" max="2565" width="21.88671875" style="24" customWidth="1"/>
    <col min="2566" max="2815" width="8.88671875" style="24"/>
    <col min="2816" max="2816" width="15.6640625" style="24" customWidth="1"/>
    <col min="2817" max="2817" width="45.44140625" style="24" customWidth="1"/>
    <col min="2818" max="2818" width="37.6640625" style="24" customWidth="1"/>
    <col min="2819" max="2819" width="13" style="24" customWidth="1"/>
    <col min="2820" max="2820" width="14" style="24" customWidth="1"/>
    <col min="2821" max="2821" width="21.88671875" style="24" customWidth="1"/>
    <col min="2822" max="3071" width="8.88671875" style="24"/>
    <col min="3072" max="3072" width="15.6640625" style="24" customWidth="1"/>
    <col min="3073" max="3073" width="45.44140625" style="24" customWidth="1"/>
    <col min="3074" max="3074" width="37.6640625" style="24" customWidth="1"/>
    <col min="3075" max="3075" width="13" style="24" customWidth="1"/>
    <col min="3076" max="3076" width="14" style="24" customWidth="1"/>
    <col min="3077" max="3077" width="21.88671875" style="24" customWidth="1"/>
    <col min="3078" max="3327" width="8.88671875" style="24"/>
    <col min="3328" max="3328" width="15.6640625" style="24" customWidth="1"/>
    <col min="3329" max="3329" width="45.44140625" style="24" customWidth="1"/>
    <col min="3330" max="3330" width="37.6640625" style="24" customWidth="1"/>
    <col min="3331" max="3331" width="13" style="24" customWidth="1"/>
    <col min="3332" max="3332" width="14" style="24" customWidth="1"/>
    <col min="3333" max="3333" width="21.88671875" style="24" customWidth="1"/>
    <col min="3334" max="3583" width="8.88671875" style="24"/>
    <col min="3584" max="3584" width="15.6640625" style="24" customWidth="1"/>
    <col min="3585" max="3585" width="45.44140625" style="24" customWidth="1"/>
    <col min="3586" max="3586" width="37.6640625" style="24" customWidth="1"/>
    <col min="3587" max="3587" width="13" style="24" customWidth="1"/>
    <col min="3588" max="3588" width="14" style="24" customWidth="1"/>
    <col min="3589" max="3589" width="21.88671875" style="24" customWidth="1"/>
    <col min="3590" max="3839" width="8.88671875" style="24"/>
    <col min="3840" max="3840" width="15.6640625" style="24" customWidth="1"/>
    <col min="3841" max="3841" width="45.44140625" style="24" customWidth="1"/>
    <col min="3842" max="3842" width="37.6640625" style="24" customWidth="1"/>
    <col min="3843" max="3843" width="13" style="24" customWidth="1"/>
    <col min="3844" max="3844" width="14" style="24" customWidth="1"/>
    <col min="3845" max="3845" width="21.88671875" style="24" customWidth="1"/>
    <col min="3846" max="4095" width="8.88671875" style="24"/>
    <col min="4096" max="4096" width="15.6640625" style="24" customWidth="1"/>
    <col min="4097" max="4097" width="45.44140625" style="24" customWidth="1"/>
    <col min="4098" max="4098" width="37.6640625" style="24" customWidth="1"/>
    <col min="4099" max="4099" width="13" style="24" customWidth="1"/>
    <col min="4100" max="4100" width="14" style="24" customWidth="1"/>
    <col min="4101" max="4101" width="21.88671875" style="24" customWidth="1"/>
    <col min="4102" max="4351" width="8.88671875" style="24"/>
    <col min="4352" max="4352" width="15.6640625" style="24" customWidth="1"/>
    <col min="4353" max="4353" width="45.44140625" style="24" customWidth="1"/>
    <col min="4354" max="4354" width="37.6640625" style="24" customWidth="1"/>
    <col min="4355" max="4355" width="13" style="24" customWidth="1"/>
    <col min="4356" max="4356" width="14" style="24" customWidth="1"/>
    <col min="4357" max="4357" width="21.88671875" style="24" customWidth="1"/>
    <col min="4358" max="4607" width="8.88671875" style="24"/>
    <col min="4608" max="4608" width="15.6640625" style="24" customWidth="1"/>
    <col min="4609" max="4609" width="45.44140625" style="24" customWidth="1"/>
    <col min="4610" max="4610" width="37.6640625" style="24" customWidth="1"/>
    <col min="4611" max="4611" width="13" style="24" customWidth="1"/>
    <col min="4612" max="4612" width="14" style="24" customWidth="1"/>
    <col min="4613" max="4613" width="21.88671875" style="24" customWidth="1"/>
    <col min="4614" max="4863" width="8.88671875" style="24"/>
    <col min="4864" max="4864" width="15.6640625" style="24" customWidth="1"/>
    <col min="4865" max="4865" width="45.44140625" style="24" customWidth="1"/>
    <col min="4866" max="4866" width="37.6640625" style="24" customWidth="1"/>
    <col min="4867" max="4867" width="13" style="24" customWidth="1"/>
    <col min="4868" max="4868" width="14" style="24" customWidth="1"/>
    <col min="4869" max="4869" width="21.88671875" style="24" customWidth="1"/>
    <col min="4870" max="5119" width="8.88671875" style="24"/>
    <col min="5120" max="5120" width="15.6640625" style="24" customWidth="1"/>
    <col min="5121" max="5121" width="45.44140625" style="24" customWidth="1"/>
    <col min="5122" max="5122" width="37.6640625" style="24" customWidth="1"/>
    <col min="5123" max="5123" width="13" style="24" customWidth="1"/>
    <col min="5124" max="5124" width="14" style="24" customWidth="1"/>
    <col min="5125" max="5125" width="21.88671875" style="24" customWidth="1"/>
    <col min="5126" max="5375" width="8.88671875" style="24"/>
    <col min="5376" max="5376" width="15.6640625" style="24" customWidth="1"/>
    <col min="5377" max="5377" width="45.44140625" style="24" customWidth="1"/>
    <col min="5378" max="5378" width="37.6640625" style="24" customWidth="1"/>
    <col min="5379" max="5379" width="13" style="24" customWidth="1"/>
    <col min="5380" max="5380" width="14" style="24" customWidth="1"/>
    <col min="5381" max="5381" width="21.88671875" style="24" customWidth="1"/>
    <col min="5382" max="5631" width="8.88671875" style="24"/>
    <col min="5632" max="5632" width="15.6640625" style="24" customWidth="1"/>
    <col min="5633" max="5633" width="45.44140625" style="24" customWidth="1"/>
    <col min="5634" max="5634" width="37.6640625" style="24" customWidth="1"/>
    <col min="5635" max="5635" width="13" style="24" customWidth="1"/>
    <col min="5636" max="5636" width="14" style="24" customWidth="1"/>
    <col min="5637" max="5637" width="21.88671875" style="24" customWidth="1"/>
    <col min="5638" max="5887" width="8.88671875" style="24"/>
    <col min="5888" max="5888" width="15.6640625" style="24" customWidth="1"/>
    <col min="5889" max="5889" width="45.44140625" style="24" customWidth="1"/>
    <col min="5890" max="5890" width="37.6640625" style="24" customWidth="1"/>
    <col min="5891" max="5891" width="13" style="24" customWidth="1"/>
    <col min="5892" max="5892" width="14" style="24" customWidth="1"/>
    <col min="5893" max="5893" width="21.88671875" style="24" customWidth="1"/>
    <col min="5894" max="6143" width="8.88671875" style="24"/>
    <col min="6144" max="6144" width="15.6640625" style="24" customWidth="1"/>
    <col min="6145" max="6145" width="45.44140625" style="24" customWidth="1"/>
    <col min="6146" max="6146" width="37.6640625" style="24" customWidth="1"/>
    <col min="6147" max="6147" width="13" style="24" customWidth="1"/>
    <col min="6148" max="6148" width="14" style="24" customWidth="1"/>
    <col min="6149" max="6149" width="21.88671875" style="24" customWidth="1"/>
    <col min="6150" max="6399" width="8.88671875" style="24"/>
    <col min="6400" max="6400" width="15.6640625" style="24" customWidth="1"/>
    <col min="6401" max="6401" width="45.44140625" style="24" customWidth="1"/>
    <col min="6402" max="6402" width="37.6640625" style="24" customWidth="1"/>
    <col min="6403" max="6403" width="13" style="24" customWidth="1"/>
    <col min="6404" max="6404" width="14" style="24" customWidth="1"/>
    <col min="6405" max="6405" width="21.88671875" style="24" customWidth="1"/>
    <col min="6406" max="6655" width="8.88671875" style="24"/>
    <col min="6656" max="6656" width="15.6640625" style="24" customWidth="1"/>
    <col min="6657" max="6657" width="45.44140625" style="24" customWidth="1"/>
    <col min="6658" max="6658" width="37.6640625" style="24" customWidth="1"/>
    <col min="6659" max="6659" width="13" style="24" customWidth="1"/>
    <col min="6660" max="6660" width="14" style="24" customWidth="1"/>
    <col min="6661" max="6661" width="21.88671875" style="24" customWidth="1"/>
    <col min="6662" max="6911" width="8.88671875" style="24"/>
    <col min="6912" max="6912" width="15.6640625" style="24" customWidth="1"/>
    <col min="6913" max="6913" width="45.44140625" style="24" customWidth="1"/>
    <col min="6914" max="6914" width="37.6640625" style="24" customWidth="1"/>
    <col min="6915" max="6915" width="13" style="24" customWidth="1"/>
    <col min="6916" max="6916" width="14" style="24" customWidth="1"/>
    <col min="6917" max="6917" width="21.88671875" style="24" customWidth="1"/>
    <col min="6918" max="7167" width="8.88671875" style="24"/>
    <col min="7168" max="7168" width="15.6640625" style="24" customWidth="1"/>
    <col min="7169" max="7169" width="45.44140625" style="24" customWidth="1"/>
    <col min="7170" max="7170" width="37.6640625" style="24" customWidth="1"/>
    <col min="7171" max="7171" width="13" style="24" customWidth="1"/>
    <col min="7172" max="7172" width="14" style="24" customWidth="1"/>
    <col min="7173" max="7173" width="21.88671875" style="24" customWidth="1"/>
    <col min="7174" max="7423" width="8.88671875" style="24"/>
    <col min="7424" max="7424" width="15.6640625" style="24" customWidth="1"/>
    <col min="7425" max="7425" width="45.44140625" style="24" customWidth="1"/>
    <col min="7426" max="7426" width="37.6640625" style="24" customWidth="1"/>
    <col min="7427" max="7427" width="13" style="24" customWidth="1"/>
    <col min="7428" max="7428" width="14" style="24" customWidth="1"/>
    <col min="7429" max="7429" width="21.88671875" style="24" customWidth="1"/>
    <col min="7430" max="7679" width="8.88671875" style="24"/>
    <col min="7680" max="7680" width="15.6640625" style="24" customWidth="1"/>
    <col min="7681" max="7681" width="45.44140625" style="24" customWidth="1"/>
    <col min="7682" max="7682" width="37.6640625" style="24" customWidth="1"/>
    <col min="7683" max="7683" width="13" style="24" customWidth="1"/>
    <col min="7684" max="7684" width="14" style="24" customWidth="1"/>
    <col min="7685" max="7685" width="21.88671875" style="24" customWidth="1"/>
    <col min="7686" max="7935" width="8.88671875" style="24"/>
    <col min="7936" max="7936" width="15.6640625" style="24" customWidth="1"/>
    <col min="7937" max="7937" width="45.44140625" style="24" customWidth="1"/>
    <col min="7938" max="7938" width="37.6640625" style="24" customWidth="1"/>
    <col min="7939" max="7939" width="13" style="24" customWidth="1"/>
    <col min="7940" max="7940" width="14" style="24" customWidth="1"/>
    <col min="7941" max="7941" width="21.88671875" style="24" customWidth="1"/>
    <col min="7942" max="8191" width="8.88671875" style="24"/>
    <col min="8192" max="8192" width="15.6640625" style="24" customWidth="1"/>
    <col min="8193" max="8193" width="45.44140625" style="24" customWidth="1"/>
    <col min="8194" max="8194" width="37.6640625" style="24" customWidth="1"/>
    <col min="8195" max="8195" width="13" style="24" customWidth="1"/>
    <col min="8196" max="8196" width="14" style="24" customWidth="1"/>
    <col min="8197" max="8197" width="21.88671875" style="24" customWidth="1"/>
    <col min="8198" max="8447" width="8.88671875" style="24"/>
    <col min="8448" max="8448" width="15.6640625" style="24" customWidth="1"/>
    <col min="8449" max="8449" width="45.44140625" style="24" customWidth="1"/>
    <col min="8450" max="8450" width="37.6640625" style="24" customWidth="1"/>
    <col min="8451" max="8451" width="13" style="24" customWidth="1"/>
    <col min="8452" max="8452" width="14" style="24" customWidth="1"/>
    <col min="8453" max="8453" width="21.88671875" style="24" customWidth="1"/>
    <col min="8454" max="8703" width="8.88671875" style="24"/>
    <col min="8704" max="8704" width="15.6640625" style="24" customWidth="1"/>
    <col min="8705" max="8705" width="45.44140625" style="24" customWidth="1"/>
    <col min="8706" max="8706" width="37.6640625" style="24" customWidth="1"/>
    <col min="8707" max="8707" width="13" style="24" customWidth="1"/>
    <col min="8708" max="8708" width="14" style="24" customWidth="1"/>
    <col min="8709" max="8709" width="21.88671875" style="24" customWidth="1"/>
    <col min="8710" max="8959" width="8.88671875" style="24"/>
    <col min="8960" max="8960" width="15.6640625" style="24" customWidth="1"/>
    <col min="8961" max="8961" width="45.44140625" style="24" customWidth="1"/>
    <col min="8962" max="8962" width="37.6640625" style="24" customWidth="1"/>
    <col min="8963" max="8963" width="13" style="24" customWidth="1"/>
    <col min="8964" max="8964" width="14" style="24" customWidth="1"/>
    <col min="8965" max="8965" width="21.88671875" style="24" customWidth="1"/>
    <col min="8966" max="9215" width="8.88671875" style="24"/>
    <col min="9216" max="9216" width="15.6640625" style="24" customWidth="1"/>
    <col min="9217" max="9217" width="45.44140625" style="24" customWidth="1"/>
    <col min="9218" max="9218" width="37.6640625" style="24" customWidth="1"/>
    <col min="9219" max="9219" width="13" style="24" customWidth="1"/>
    <col min="9220" max="9220" width="14" style="24" customWidth="1"/>
    <col min="9221" max="9221" width="21.88671875" style="24" customWidth="1"/>
    <col min="9222" max="9471" width="8.88671875" style="24"/>
    <col min="9472" max="9472" width="15.6640625" style="24" customWidth="1"/>
    <col min="9473" max="9473" width="45.44140625" style="24" customWidth="1"/>
    <col min="9474" max="9474" width="37.6640625" style="24" customWidth="1"/>
    <col min="9475" max="9475" width="13" style="24" customWidth="1"/>
    <col min="9476" max="9476" width="14" style="24" customWidth="1"/>
    <col min="9477" max="9477" width="21.88671875" style="24" customWidth="1"/>
    <col min="9478" max="9727" width="8.88671875" style="24"/>
    <col min="9728" max="9728" width="15.6640625" style="24" customWidth="1"/>
    <col min="9729" max="9729" width="45.44140625" style="24" customWidth="1"/>
    <col min="9730" max="9730" width="37.6640625" style="24" customWidth="1"/>
    <col min="9731" max="9731" width="13" style="24" customWidth="1"/>
    <col min="9732" max="9732" width="14" style="24" customWidth="1"/>
    <col min="9733" max="9733" width="21.88671875" style="24" customWidth="1"/>
    <col min="9734" max="9983" width="8.88671875" style="24"/>
    <col min="9984" max="9984" width="15.6640625" style="24" customWidth="1"/>
    <col min="9985" max="9985" width="45.44140625" style="24" customWidth="1"/>
    <col min="9986" max="9986" width="37.6640625" style="24" customWidth="1"/>
    <col min="9987" max="9987" width="13" style="24" customWidth="1"/>
    <col min="9988" max="9988" width="14" style="24" customWidth="1"/>
    <col min="9989" max="9989" width="21.88671875" style="24" customWidth="1"/>
    <col min="9990" max="10239" width="8.88671875" style="24"/>
    <col min="10240" max="10240" width="15.6640625" style="24" customWidth="1"/>
    <col min="10241" max="10241" width="45.44140625" style="24" customWidth="1"/>
    <col min="10242" max="10242" width="37.6640625" style="24" customWidth="1"/>
    <col min="10243" max="10243" width="13" style="24" customWidth="1"/>
    <col min="10244" max="10244" width="14" style="24" customWidth="1"/>
    <col min="10245" max="10245" width="21.88671875" style="24" customWidth="1"/>
    <col min="10246" max="10495" width="8.88671875" style="24"/>
    <col min="10496" max="10496" width="15.6640625" style="24" customWidth="1"/>
    <col min="10497" max="10497" width="45.44140625" style="24" customWidth="1"/>
    <col min="10498" max="10498" width="37.6640625" style="24" customWidth="1"/>
    <col min="10499" max="10499" width="13" style="24" customWidth="1"/>
    <col min="10500" max="10500" width="14" style="24" customWidth="1"/>
    <col min="10501" max="10501" width="21.88671875" style="24" customWidth="1"/>
    <col min="10502" max="10751" width="8.88671875" style="24"/>
    <col min="10752" max="10752" width="15.6640625" style="24" customWidth="1"/>
    <col min="10753" max="10753" width="45.44140625" style="24" customWidth="1"/>
    <col min="10754" max="10754" width="37.6640625" style="24" customWidth="1"/>
    <col min="10755" max="10755" width="13" style="24" customWidth="1"/>
    <col min="10756" max="10756" width="14" style="24" customWidth="1"/>
    <col min="10757" max="10757" width="21.88671875" style="24" customWidth="1"/>
    <col min="10758" max="11007" width="8.88671875" style="24"/>
    <col min="11008" max="11008" width="15.6640625" style="24" customWidth="1"/>
    <col min="11009" max="11009" width="45.44140625" style="24" customWidth="1"/>
    <col min="11010" max="11010" width="37.6640625" style="24" customWidth="1"/>
    <col min="11011" max="11011" width="13" style="24" customWidth="1"/>
    <col min="11012" max="11012" width="14" style="24" customWidth="1"/>
    <col min="11013" max="11013" width="21.88671875" style="24" customWidth="1"/>
    <col min="11014" max="11263" width="8.88671875" style="24"/>
    <col min="11264" max="11264" width="15.6640625" style="24" customWidth="1"/>
    <col min="11265" max="11265" width="45.44140625" style="24" customWidth="1"/>
    <col min="11266" max="11266" width="37.6640625" style="24" customWidth="1"/>
    <col min="11267" max="11267" width="13" style="24" customWidth="1"/>
    <col min="11268" max="11268" width="14" style="24" customWidth="1"/>
    <col min="11269" max="11269" width="21.88671875" style="24" customWidth="1"/>
    <col min="11270" max="11519" width="8.88671875" style="24"/>
    <col min="11520" max="11520" width="15.6640625" style="24" customWidth="1"/>
    <col min="11521" max="11521" width="45.44140625" style="24" customWidth="1"/>
    <col min="11522" max="11522" width="37.6640625" style="24" customWidth="1"/>
    <col min="11523" max="11523" width="13" style="24" customWidth="1"/>
    <col min="11524" max="11524" width="14" style="24" customWidth="1"/>
    <col min="11525" max="11525" width="21.88671875" style="24" customWidth="1"/>
    <col min="11526" max="11775" width="8.88671875" style="24"/>
    <col min="11776" max="11776" width="15.6640625" style="24" customWidth="1"/>
    <col min="11777" max="11777" width="45.44140625" style="24" customWidth="1"/>
    <col min="11778" max="11778" width="37.6640625" style="24" customWidth="1"/>
    <col min="11779" max="11779" width="13" style="24" customWidth="1"/>
    <col min="11780" max="11780" width="14" style="24" customWidth="1"/>
    <col min="11781" max="11781" width="21.88671875" style="24" customWidth="1"/>
    <col min="11782" max="12031" width="8.88671875" style="24"/>
    <col min="12032" max="12032" width="15.6640625" style="24" customWidth="1"/>
    <col min="12033" max="12033" width="45.44140625" style="24" customWidth="1"/>
    <col min="12034" max="12034" width="37.6640625" style="24" customWidth="1"/>
    <col min="12035" max="12035" width="13" style="24" customWidth="1"/>
    <col min="12036" max="12036" width="14" style="24" customWidth="1"/>
    <col min="12037" max="12037" width="21.88671875" style="24" customWidth="1"/>
    <col min="12038" max="12287" width="8.88671875" style="24"/>
    <col min="12288" max="12288" width="15.6640625" style="24" customWidth="1"/>
    <col min="12289" max="12289" width="45.44140625" style="24" customWidth="1"/>
    <col min="12290" max="12290" width="37.6640625" style="24" customWidth="1"/>
    <col min="12291" max="12291" width="13" style="24" customWidth="1"/>
    <col min="12292" max="12292" width="14" style="24" customWidth="1"/>
    <col min="12293" max="12293" width="21.88671875" style="24" customWidth="1"/>
    <col min="12294" max="12543" width="8.88671875" style="24"/>
    <col min="12544" max="12544" width="15.6640625" style="24" customWidth="1"/>
    <col min="12545" max="12545" width="45.44140625" style="24" customWidth="1"/>
    <col min="12546" max="12546" width="37.6640625" style="24" customWidth="1"/>
    <col min="12547" max="12547" width="13" style="24" customWidth="1"/>
    <col min="12548" max="12548" width="14" style="24" customWidth="1"/>
    <col min="12549" max="12549" width="21.88671875" style="24" customWidth="1"/>
    <col min="12550" max="12799" width="8.88671875" style="24"/>
    <col min="12800" max="12800" width="15.6640625" style="24" customWidth="1"/>
    <col min="12801" max="12801" width="45.44140625" style="24" customWidth="1"/>
    <col min="12802" max="12802" width="37.6640625" style="24" customWidth="1"/>
    <col min="12803" max="12803" width="13" style="24" customWidth="1"/>
    <col min="12804" max="12804" width="14" style="24" customWidth="1"/>
    <col min="12805" max="12805" width="21.88671875" style="24" customWidth="1"/>
    <col min="12806" max="13055" width="8.88671875" style="24"/>
    <col min="13056" max="13056" width="15.6640625" style="24" customWidth="1"/>
    <col min="13057" max="13057" width="45.44140625" style="24" customWidth="1"/>
    <col min="13058" max="13058" width="37.6640625" style="24" customWidth="1"/>
    <col min="13059" max="13059" width="13" style="24" customWidth="1"/>
    <col min="13060" max="13060" width="14" style="24" customWidth="1"/>
    <col min="13061" max="13061" width="21.88671875" style="24" customWidth="1"/>
    <col min="13062" max="13311" width="8.88671875" style="24"/>
    <col min="13312" max="13312" width="15.6640625" style="24" customWidth="1"/>
    <col min="13313" max="13313" width="45.44140625" style="24" customWidth="1"/>
    <col min="13314" max="13314" width="37.6640625" style="24" customWidth="1"/>
    <col min="13315" max="13315" width="13" style="24" customWidth="1"/>
    <col min="13316" max="13316" width="14" style="24" customWidth="1"/>
    <col min="13317" max="13317" width="21.88671875" style="24" customWidth="1"/>
    <col min="13318" max="13567" width="8.88671875" style="24"/>
    <col min="13568" max="13568" width="15.6640625" style="24" customWidth="1"/>
    <col min="13569" max="13569" width="45.44140625" style="24" customWidth="1"/>
    <col min="13570" max="13570" width="37.6640625" style="24" customWidth="1"/>
    <col min="13571" max="13571" width="13" style="24" customWidth="1"/>
    <col min="13572" max="13572" width="14" style="24" customWidth="1"/>
    <col min="13573" max="13573" width="21.88671875" style="24" customWidth="1"/>
    <col min="13574" max="13823" width="8.88671875" style="24"/>
    <col min="13824" max="13824" width="15.6640625" style="24" customWidth="1"/>
    <col min="13825" max="13825" width="45.44140625" style="24" customWidth="1"/>
    <col min="13826" max="13826" width="37.6640625" style="24" customWidth="1"/>
    <col min="13827" max="13827" width="13" style="24" customWidth="1"/>
    <col min="13828" max="13828" width="14" style="24" customWidth="1"/>
    <col min="13829" max="13829" width="21.88671875" style="24" customWidth="1"/>
    <col min="13830" max="14079" width="8.88671875" style="24"/>
    <col min="14080" max="14080" width="15.6640625" style="24" customWidth="1"/>
    <col min="14081" max="14081" width="45.44140625" style="24" customWidth="1"/>
    <col min="14082" max="14082" width="37.6640625" style="24" customWidth="1"/>
    <col min="14083" max="14083" width="13" style="24" customWidth="1"/>
    <col min="14084" max="14084" width="14" style="24" customWidth="1"/>
    <col min="14085" max="14085" width="21.88671875" style="24" customWidth="1"/>
    <col min="14086" max="14335" width="8.88671875" style="24"/>
    <col min="14336" max="14336" width="15.6640625" style="24" customWidth="1"/>
    <col min="14337" max="14337" width="45.44140625" style="24" customWidth="1"/>
    <col min="14338" max="14338" width="37.6640625" style="24" customWidth="1"/>
    <col min="14339" max="14339" width="13" style="24" customWidth="1"/>
    <col min="14340" max="14340" width="14" style="24" customWidth="1"/>
    <col min="14341" max="14341" width="21.88671875" style="24" customWidth="1"/>
    <col min="14342" max="14591" width="8.88671875" style="24"/>
    <col min="14592" max="14592" width="15.6640625" style="24" customWidth="1"/>
    <col min="14593" max="14593" width="45.44140625" style="24" customWidth="1"/>
    <col min="14594" max="14594" width="37.6640625" style="24" customWidth="1"/>
    <col min="14595" max="14595" width="13" style="24" customWidth="1"/>
    <col min="14596" max="14596" width="14" style="24" customWidth="1"/>
    <col min="14597" max="14597" width="21.88671875" style="24" customWidth="1"/>
    <col min="14598" max="14847" width="8.88671875" style="24"/>
    <col min="14848" max="14848" width="15.6640625" style="24" customWidth="1"/>
    <col min="14849" max="14849" width="45.44140625" style="24" customWidth="1"/>
    <col min="14850" max="14850" width="37.6640625" style="24" customWidth="1"/>
    <col min="14851" max="14851" width="13" style="24" customWidth="1"/>
    <col min="14852" max="14852" width="14" style="24" customWidth="1"/>
    <col min="14853" max="14853" width="21.88671875" style="24" customWidth="1"/>
    <col min="14854" max="15103" width="8.88671875" style="24"/>
    <col min="15104" max="15104" width="15.6640625" style="24" customWidth="1"/>
    <col min="15105" max="15105" width="45.44140625" style="24" customWidth="1"/>
    <col min="15106" max="15106" width="37.6640625" style="24" customWidth="1"/>
    <col min="15107" max="15107" width="13" style="24" customWidth="1"/>
    <col min="15108" max="15108" width="14" style="24" customWidth="1"/>
    <col min="15109" max="15109" width="21.88671875" style="24" customWidth="1"/>
    <col min="15110" max="15359" width="8.88671875" style="24"/>
    <col min="15360" max="15360" width="15.6640625" style="24" customWidth="1"/>
    <col min="15361" max="15361" width="45.44140625" style="24" customWidth="1"/>
    <col min="15362" max="15362" width="37.6640625" style="24" customWidth="1"/>
    <col min="15363" max="15363" width="13" style="24" customWidth="1"/>
    <col min="15364" max="15364" width="14" style="24" customWidth="1"/>
    <col min="15365" max="15365" width="21.88671875" style="24" customWidth="1"/>
    <col min="15366" max="15615" width="8.88671875" style="24"/>
    <col min="15616" max="15616" width="15.6640625" style="24" customWidth="1"/>
    <col min="15617" max="15617" width="45.44140625" style="24" customWidth="1"/>
    <col min="15618" max="15618" width="37.6640625" style="24" customWidth="1"/>
    <col min="15619" max="15619" width="13" style="24" customWidth="1"/>
    <col min="15620" max="15620" width="14" style="24" customWidth="1"/>
    <col min="15621" max="15621" width="21.88671875" style="24" customWidth="1"/>
    <col min="15622" max="15871" width="8.88671875" style="24"/>
    <col min="15872" max="15872" width="15.6640625" style="24" customWidth="1"/>
    <col min="15873" max="15873" width="45.44140625" style="24" customWidth="1"/>
    <col min="15874" max="15874" width="37.6640625" style="24" customWidth="1"/>
    <col min="15875" max="15875" width="13" style="24" customWidth="1"/>
    <col min="15876" max="15876" width="14" style="24" customWidth="1"/>
    <col min="15877" max="15877" width="21.88671875" style="24" customWidth="1"/>
    <col min="15878" max="16127" width="8.88671875" style="24"/>
    <col min="16128" max="16128" width="15.6640625" style="24" customWidth="1"/>
    <col min="16129" max="16129" width="45.44140625" style="24" customWidth="1"/>
    <col min="16130" max="16130" width="37.6640625" style="24" customWidth="1"/>
    <col min="16131" max="16131" width="13" style="24" customWidth="1"/>
    <col min="16132" max="16132" width="14" style="24" customWidth="1"/>
    <col min="16133" max="16133" width="21.88671875" style="24" customWidth="1"/>
    <col min="16134" max="16384" width="8.88671875" style="24"/>
  </cols>
  <sheetData>
    <row r="1" spans="1:6" ht="31.2" customHeight="1" thickBot="1" x14ac:dyDescent="0.35">
      <c r="A1" s="22"/>
      <c r="B1" s="177" t="s">
        <v>198</v>
      </c>
      <c r="C1" s="177"/>
      <c r="D1" s="177"/>
      <c r="E1" s="177"/>
      <c r="F1" s="23"/>
    </row>
    <row r="2" spans="1:6" s="28" customFormat="1" ht="19.95" customHeight="1" x14ac:dyDescent="0.4">
      <c r="A2" s="25" t="s">
        <v>0</v>
      </c>
      <c r="B2" s="26" t="s">
        <v>9</v>
      </c>
      <c r="C2" s="26" t="s">
        <v>1</v>
      </c>
      <c r="D2" s="26" t="s">
        <v>4</v>
      </c>
      <c r="E2" s="26" t="s">
        <v>5</v>
      </c>
      <c r="F2" s="27" t="s">
        <v>6</v>
      </c>
    </row>
    <row r="3" spans="1:6" s="31" customFormat="1" ht="19.95" customHeight="1" x14ac:dyDescent="0.35">
      <c r="A3" s="29"/>
      <c r="B3" s="30"/>
      <c r="C3" s="178" t="s">
        <v>185</v>
      </c>
      <c r="D3" s="178"/>
      <c r="E3" s="41"/>
      <c r="F3" s="30">
        <v>6629.619999999989</v>
      </c>
    </row>
    <row r="4" spans="1:6" ht="15.6" x14ac:dyDescent="0.3">
      <c r="A4" s="32">
        <v>44713</v>
      </c>
      <c r="B4" s="33" t="s">
        <v>112</v>
      </c>
      <c r="C4" s="34" t="s">
        <v>111</v>
      </c>
      <c r="D4" s="34">
        <v>505.68</v>
      </c>
      <c r="E4" s="34"/>
      <c r="F4" s="30">
        <f>F3+D4-E4</f>
        <v>7135.2999999999893</v>
      </c>
    </row>
    <row r="5" spans="1:6" ht="15.6" x14ac:dyDescent="0.3">
      <c r="A5" s="32">
        <v>44713</v>
      </c>
      <c r="B5" s="33" t="s">
        <v>117</v>
      </c>
      <c r="C5" s="34" t="s">
        <v>111</v>
      </c>
      <c r="D5" s="34">
        <v>114.41</v>
      </c>
      <c r="E5" s="34"/>
      <c r="F5" s="30">
        <f>F4+D5-E5</f>
        <v>7249.7099999999891</v>
      </c>
    </row>
    <row r="6" spans="1:6" ht="15.6" x14ac:dyDescent="0.3">
      <c r="A6" s="32">
        <v>44713</v>
      </c>
      <c r="B6" s="33" t="s">
        <v>92</v>
      </c>
      <c r="C6" s="34" t="s">
        <v>199</v>
      </c>
      <c r="D6" s="34"/>
      <c r="E6" s="34">
        <v>316.72000000000003</v>
      </c>
      <c r="F6" s="30">
        <f t="shared" ref="F6:F45" si="0">F5+D6-E6</f>
        <v>6932.9899999999889</v>
      </c>
    </row>
    <row r="7" spans="1:6" ht="15.6" x14ac:dyDescent="0.3">
      <c r="A7" s="32">
        <v>44713</v>
      </c>
      <c r="B7" s="33" t="s">
        <v>91</v>
      </c>
      <c r="C7" s="39" t="s">
        <v>99</v>
      </c>
      <c r="D7" s="35"/>
      <c r="E7" s="34">
        <v>1.58</v>
      </c>
      <c r="F7" s="30">
        <f t="shared" si="0"/>
        <v>6931.4099999999889</v>
      </c>
    </row>
    <row r="8" spans="1:6" ht="15.6" x14ac:dyDescent="0.3">
      <c r="A8" s="32">
        <v>44715</v>
      </c>
      <c r="B8" s="33" t="s">
        <v>240</v>
      </c>
      <c r="C8" s="34" t="s">
        <v>111</v>
      </c>
      <c r="D8" s="35">
        <v>1518.7</v>
      </c>
      <c r="E8" s="34"/>
      <c r="F8" s="30">
        <f t="shared" si="0"/>
        <v>8450.1099999999897</v>
      </c>
    </row>
    <row r="9" spans="1:6" ht="15.6" x14ac:dyDescent="0.3">
      <c r="A9" s="32">
        <v>44715</v>
      </c>
      <c r="B9" s="33" t="s">
        <v>13</v>
      </c>
      <c r="C9" s="34" t="s">
        <v>241</v>
      </c>
      <c r="D9" s="35"/>
      <c r="E9" s="34">
        <v>322.02999999999997</v>
      </c>
      <c r="F9" s="30">
        <f t="shared" si="0"/>
        <v>8128.0799999999899</v>
      </c>
    </row>
    <row r="10" spans="1:6" ht="15.6" x14ac:dyDescent="0.3">
      <c r="A10" s="32">
        <v>44715</v>
      </c>
      <c r="B10" s="33" t="s">
        <v>91</v>
      </c>
      <c r="C10" s="34" t="s">
        <v>242</v>
      </c>
      <c r="D10" s="35"/>
      <c r="E10" s="34">
        <v>1</v>
      </c>
      <c r="F10" s="30">
        <f t="shared" si="0"/>
        <v>8127.0799999999899</v>
      </c>
    </row>
    <row r="11" spans="1:6" ht="15.6" x14ac:dyDescent="0.3">
      <c r="A11" s="32">
        <v>44715</v>
      </c>
      <c r="B11" s="33" t="s">
        <v>243</v>
      </c>
      <c r="C11" s="34" t="s">
        <v>244</v>
      </c>
      <c r="D11" s="35">
        <v>2542.38</v>
      </c>
      <c r="E11" s="34"/>
      <c r="F11" s="30">
        <f t="shared" si="0"/>
        <v>10669.45999999999</v>
      </c>
    </row>
    <row r="12" spans="1:6" ht="15.6" x14ac:dyDescent="0.3">
      <c r="A12" s="32">
        <v>44715</v>
      </c>
      <c r="B12" s="33" t="s">
        <v>239</v>
      </c>
      <c r="C12" s="34" t="s">
        <v>245</v>
      </c>
      <c r="D12" s="34">
        <v>16000</v>
      </c>
      <c r="E12" s="34"/>
      <c r="F12" s="30">
        <f t="shared" si="0"/>
        <v>26669.459999999992</v>
      </c>
    </row>
    <row r="13" spans="1:6" ht="15.6" x14ac:dyDescent="0.3">
      <c r="A13" s="32">
        <v>44718</v>
      </c>
      <c r="B13" s="33" t="s">
        <v>265</v>
      </c>
      <c r="C13" s="34" t="s">
        <v>266</v>
      </c>
      <c r="D13" s="34"/>
      <c r="E13" s="34">
        <v>586.63</v>
      </c>
      <c r="F13" s="30">
        <f t="shared" si="0"/>
        <v>26082.829999999991</v>
      </c>
    </row>
    <row r="14" spans="1:6" ht="15.6" x14ac:dyDescent="0.3">
      <c r="A14" s="32">
        <v>44718</v>
      </c>
      <c r="B14" s="33" t="s">
        <v>91</v>
      </c>
      <c r="C14" s="34" t="s">
        <v>242</v>
      </c>
      <c r="D14" s="34"/>
      <c r="E14" s="34">
        <v>1</v>
      </c>
      <c r="F14" s="30">
        <f t="shared" si="0"/>
        <v>26081.829999999991</v>
      </c>
    </row>
    <row r="15" spans="1:6" ht="15.6" x14ac:dyDescent="0.3">
      <c r="A15" s="32">
        <v>44718</v>
      </c>
      <c r="B15" s="33" t="s">
        <v>267</v>
      </c>
      <c r="C15" s="34" t="s">
        <v>268</v>
      </c>
      <c r="D15" s="34"/>
      <c r="E15" s="34">
        <v>16000</v>
      </c>
      <c r="F15" s="30">
        <f t="shared" si="0"/>
        <v>10081.829999999991</v>
      </c>
    </row>
    <row r="16" spans="1:6" ht="15.6" x14ac:dyDescent="0.3">
      <c r="A16" s="32">
        <v>44718</v>
      </c>
      <c r="B16" s="33" t="s">
        <v>91</v>
      </c>
      <c r="C16" s="34" t="s">
        <v>269</v>
      </c>
      <c r="D16" s="34"/>
      <c r="E16" s="34">
        <v>32</v>
      </c>
      <c r="F16" s="30">
        <f t="shared" si="0"/>
        <v>10049.829999999991</v>
      </c>
    </row>
    <row r="17" spans="1:8" ht="15.6" x14ac:dyDescent="0.3">
      <c r="A17" s="32">
        <v>44719</v>
      </c>
      <c r="B17" s="33" t="s">
        <v>282</v>
      </c>
      <c r="C17" s="39">
        <v>44682</v>
      </c>
      <c r="D17" s="34"/>
      <c r="E17" s="34">
        <v>1147.97</v>
      </c>
      <c r="F17" s="30">
        <f t="shared" si="0"/>
        <v>8901.8599999999915</v>
      </c>
    </row>
    <row r="18" spans="1:8" ht="15.6" x14ac:dyDescent="0.3">
      <c r="A18" s="32">
        <v>44719</v>
      </c>
      <c r="B18" s="33" t="s">
        <v>283</v>
      </c>
      <c r="C18" s="39">
        <v>44682</v>
      </c>
      <c r="D18" s="34"/>
      <c r="E18" s="34">
        <v>2246.96</v>
      </c>
      <c r="F18" s="30">
        <f t="shared" si="0"/>
        <v>6654.8999999999915</v>
      </c>
    </row>
    <row r="19" spans="1:8" ht="15.6" x14ac:dyDescent="0.3">
      <c r="A19" s="32">
        <v>44719</v>
      </c>
      <c r="B19" s="33" t="s">
        <v>284</v>
      </c>
      <c r="C19" s="39">
        <v>44682</v>
      </c>
      <c r="D19" s="34"/>
      <c r="E19" s="34">
        <v>271.60000000000002</v>
      </c>
      <c r="F19" s="30">
        <f t="shared" si="0"/>
        <v>6383.2999999999911</v>
      </c>
    </row>
    <row r="20" spans="1:8" ht="15.6" x14ac:dyDescent="0.3">
      <c r="A20" s="32">
        <v>44719</v>
      </c>
      <c r="B20" s="33" t="s">
        <v>285</v>
      </c>
      <c r="C20" s="39">
        <v>44682</v>
      </c>
      <c r="D20" s="34"/>
      <c r="E20" s="34">
        <v>271.60000000000002</v>
      </c>
      <c r="F20" s="30">
        <f t="shared" si="0"/>
        <v>6111.6999999999907</v>
      </c>
    </row>
    <row r="21" spans="1:8" ht="15.6" x14ac:dyDescent="0.3">
      <c r="A21" s="32">
        <v>44719</v>
      </c>
      <c r="B21" s="33" t="s">
        <v>286</v>
      </c>
      <c r="C21" s="39">
        <v>44682</v>
      </c>
      <c r="D21" s="34"/>
      <c r="E21" s="34">
        <v>67.900000000000006</v>
      </c>
      <c r="F21" s="30">
        <f t="shared" si="0"/>
        <v>6043.7999999999911</v>
      </c>
    </row>
    <row r="22" spans="1:8" ht="15.6" x14ac:dyDescent="0.3">
      <c r="A22" s="32">
        <v>44719</v>
      </c>
      <c r="B22" s="33" t="s">
        <v>287</v>
      </c>
      <c r="C22" s="39">
        <v>44682</v>
      </c>
      <c r="D22" s="34"/>
      <c r="E22" s="34">
        <v>67.900000000000006</v>
      </c>
      <c r="F22" s="30">
        <f t="shared" si="0"/>
        <v>5975.8999999999915</v>
      </c>
      <c r="G22"/>
      <c r="H22"/>
    </row>
    <row r="23" spans="1:8" ht="15.6" x14ac:dyDescent="0.3">
      <c r="A23" s="32">
        <v>44719</v>
      </c>
      <c r="B23" s="33" t="s">
        <v>281</v>
      </c>
      <c r="C23" s="34" t="s">
        <v>271</v>
      </c>
      <c r="D23" s="34"/>
      <c r="E23" s="34">
        <v>81.36</v>
      </c>
      <c r="F23" s="30">
        <f t="shared" si="0"/>
        <v>5894.5399999999918</v>
      </c>
      <c r="G23"/>
      <c r="H23"/>
    </row>
    <row r="24" spans="1:8" ht="15.6" x14ac:dyDescent="0.3">
      <c r="A24" s="32">
        <v>44719</v>
      </c>
      <c r="B24" s="33" t="s">
        <v>91</v>
      </c>
      <c r="C24" s="34" t="s">
        <v>242</v>
      </c>
      <c r="D24" s="34"/>
      <c r="E24" s="34">
        <v>8.4</v>
      </c>
      <c r="F24" s="30">
        <f t="shared" si="0"/>
        <v>5886.1399999999921</v>
      </c>
      <c r="G24"/>
      <c r="H24"/>
    </row>
    <row r="25" spans="1:8" ht="15.6" x14ac:dyDescent="0.3">
      <c r="A25" s="32">
        <v>44719</v>
      </c>
      <c r="B25" s="33" t="s">
        <v>105</v>
      </c>
      <c r="C25" s="34" t="s">
        <v>111</v>
      </c>
      <c r="D25" s="34">
        <v>2251.86</v>
      </c>
      <c r="E25" s="34"/>
      <c r="F25" s="30">
        <f t="shared" si="0"/>
        <v>8137.9999999999927</v>
      </c>
      <c r="G25"/>
      <c r="H25"/>
    </row>
    <row r="26" spans="1:8" ht="15.6" x14ac:dyDescent="0.3">
      <c r="A26" s="32">
        <v>44720</v>
      </c>
      <c r="B26" s="33" t="s">
        <v>325</v>
      </c>
      <c r="C26" s="34" t="s">
        <v>244</v>
      </c>
      <c r="D26" s="34">
        <v>338.98</v>
      </c>
      <c r="E26" s="34"/>
      <c r="F26" s="30">
        <f t="shared" si="0"/>
        <v>8476.9799999999923</v>
      </c>
      <c r="G26"/>
      <c r="H26"/>
    </row>
    <row r="27" spans="1:8" ht="15.6" x14ac:dyDescent="0.3">
      <c r="A27" s="32">
        <v>44720</v>
      </c>
      <c r="B27" s="33" t="s">
        <v>124</v>
      </c>
      <c r="C27" s="34" t="s">
        <v>244</v>
      </c>
      <c r="D27" s="34">
        <v>300</v>
      </c>
      <c r="E27" s="34"/>
      <c r="F27" s="30">
        <f t="shared" si="0"/>
        <v>8776.9799999999923</v>
      </c>
      <c r="G27"/>
      <c r="H27"/>
    </row>
    <row r="28" spans="1:8" ht="15.6" x14ac:dyDescent="0.3">
      <c r="A28" s="32">
        <v>44720</v>
      </c>
      <c r="B28" s="33" t="s">
        <v>106</v>
      </c>
      <c r="C28" s="34" t="s">
        <v>244</v>
      </c>
      <c r="D28" s="34">
        <v>237.29</v>
      </c>
      <c r="E28" s="34"/>
      <c r="F28" s="30">
        <f t="shared" si="0"/>
        <v>9014.2699999999932</v>
      </c>
      <c r="G28"/>
      <c r="H28"/>
    </row>
    <row r="29" spans="1:8" ht="15.6" x14ac:dyDescent="0.3">
      <c r="A29" s="32">
        <v>44721</v>
      </c>
      <c r="B29" s="33" t="s">
        <v>338</v>
      </c>
      <c r="C29" s="34" t="s">
        <v>352</v>
      </c>
      <c r="D29" s="34"/>
      <c r="E29" s="34">
        <v>1500</v>
      </c>
      <c r="F29" s="30">
        <f t="shared" si="0"/>
        <v>7514.2699999999932</v>
      </c>
    </row>
    <row r="30" spans="1:8" ht="15.6" x14ac:dyDescent="0.3">
      <c r="A30" s="32">
        <v>44721</v>
      </c>
      <c r="B30" s="33" t="s">
        <v>13</v>
      </c>
      <c r="C30" s="34" t="s">
        <v>343</v>
      </c>
      <c r="D30" s="34"/>
      <c r="E30" s="34">
        <v>186.23</v>
      </c>
      <c r="F30" s="30">
        <f t="shared" si="0"/>
        <v>7328.0399999999936</v>
      </c>
    </row>
    <row r="31" spans="1:8" ht="15.6" x14ac:dyDescent="0.3">
      <c r="A31" s="32">
        <v>44721</v>
      </c>
      <c r="B31" s="33" t="s">
        <v>91</v>
      </c>
      <c r="C31" s="34" t="s">
        <v>242</v>
      </c>
      <c r="D31" s="34"/>
      <c r="E31" s="34">
        <f>1.5+1</f>
        <v>2.5</v>
      </c>
      <c r="F31" s="30">
        <f t="shared" si="0"/>
        <v>7325.5399999999936</v>
      </c>
    </row>
    <row r="32" spans="1:8" ht="15.6" x14ac:dyDescent="0.3">
      <c r="A32" s="32">
        <v>44722</v>
      </c>
      <c r="B32" s="33" t="s">
        <v>159</v>
      </c>
      <c r="C32" s="34" t="s">
        <v>244</v>
      </c>
      <c r="D32" s="33">
        <v>2966.1</v>
      </c>
      <c r="E32" s="33"/>
      <c r="F32" s="30">
        <f t="shared" si="0"/>
        <v>10291.639999999994</v>
      </c>
    </row>
    <row r="33" spans="1:6" ht="15.6" x14ac:dyDescent="0.3">
      <c r="A33" s="32">
        <v>44722</v>
      </c>
      <c r="B33" s="33" t="s">
        <v>120</v>
      </c>
      <c r="C33" s="39" t="s">
        <v>244</v>
      </c>
      <c r="D33" s="33">
        <v>2189.83</v>
      </c>
      <c r="E33" s="33"/>
      <c r="F33" s="30">
        <f t="shared" si="0"/>
        <v>12481.469999999994</v>
      </c>
    </row>
    <row r="34" spans="1:6" ht="15.6" x14ac:dyDescent="0.3">
      <c r="A34" s="32">
        <v>44725</v>
      </c>
      <c r="B34" s="33" t="s">
        <v>107</v>
      </c>
      <c r="C34" s="34" t="s">
        <v>244</v>
      </c>
      <c r="D34" s="33">
        <v>2542.37</v>
      </c>
      <c r="E34" s="33"/>
      <c r="F34" s="30">
        <f t="shared" si="0"/>
        <v>15023.839999999993</v>
      </c>
    </row>
    <row r="35" spans="1:6" ht="15.6" x14ac:dyDescent="0.3">
      <c r="A35" s="32">
        <v>44726</v>
      </c>
      <c r="B35" s="33" t="s">
        <v>125</v>
      </c>
      <c r="C35" s="34" t="s">
        <v>244</v>
      </c>
      <c r="D35" s="33">
        <v>508.47</v>
      </c>
      <c r="E35" s="33"/>
      <c r="F35" s="30">
        <f t="shared" si="0"/>
        <v>15532.309999999992</v>
      </c>
    </row>
    <row r="36" spans="1:6" ht="15.6" x14ac:dyDescent="0.3">
      <c r="A36" s="32">
        <v>44726</v>
      </c>
      <c r="B36" s="33" t="s">
        <v>92</v>
      </c>
      <c r="C36" s="34" t="s">
        <v>199</v>
      </c>
      <c r="D36" s="33"/>
      <c r="E36" s="33">
        <v>250</v>
      </c>
      <c r="F36" s="30">
        <f t="shared" si="0"/>
        <v>15282.309999999992</v>
      </c>
    </row>
    <row r="37" spans="1:6" ht="15.6" x14ac:dyDescent="0.3">
      <c r="A37" s="32">
        <v>44726</v>
      </c>
      <c r="B37" s="33" t="s">
        <v>91</v>
      </c>
      <c r="C37" s="34" t="s">
        <v>99</v>
      </c>
      <c r="D37" s="33"/>
      <c r="E37" s="33">
        <v>1.25</v>
      </c>
      <c r="F37" s="30">
        <f t="shared" si="0"/>
        <v>15281.059999999992</v>
      </c>
    </row>
    <row r="38" spans="1:6" ht="15.6" x14ac:dyDescent="0.3">
      <c r="A38" s="32">
        <v>44728</v>
      </c>
      <c r="B38" s="33" t="s">
        <v>240</v>
      </c>
      <c r="C38" s="34" t="s">
        <v>244</v>
      </c>
      <c r="D38" s="33">
        <v>3042.38</v>
      </c>
      <c r="E38" s="33"/>
      <c r="F38" s="30">
        <f t="shared" si="0"/>
        <v>18323.439999999991</v>
      </c>
    </row>
    <row r="39" spans="1:6" ht="15.6" x14ac:dyDescent="0.3">
      <c r="A39" s="32">
        <v>44728</v>
      </c>
      <c r="B39" s="33" t="s">
        <v>92</v>
      </c>
      <c r="C39" s="34" t="s">
        <v>199</v>
      </c>
      <c r="D39" s="33"/>
      <c r="E39" s="33">
        <v>4550</v>
      </c>
      <c r="F39" s="30">
        <f t="shared" si="0"/>
        <v>13773.439999999991</v>
      </c>
    </row>
    <row r="40" spans="1:6" ht="15.6" x14ac:dyDescent="0.3">
      <c r="A40" s="32">
        <v>44728</v>
      </c>
      <c r="B40" s="33" t="s">
        <v>91</v>
      </c>
      <c r="C40" s="34" t="s">
        <v>99</v>
      </c>
      <c r="D40" s="33"/>
      <c r="E40" s="33">
        <v>22.75</v>
      </c>
      <c r="F40" s="30">
        <f t="shared" si="0"/>
        <v>13750.689999999991</v>
      </c>
    </row>
    <row r="41" spans="1:6" ht="15.6" x14ac:dyDescent="0.3">
      <c r="A41" s="32">
        <v>44729</v>
      </c>
      <c r="B41" s="33" t="s">
        <v>112</v>
      </c>
      <c r="C41" s="34" t="s">
        <v>244</v>
      </c>
      <c r="D41" s="33">
        <v>1016.94</v>
      </c>
      <c r="E41" s="33"/>
      <c r="F41" s="30">
        <f t="shared" si="0"/>
        <v>14767.629999999992</v>
      </c>
    </row>
    <row r="42" spans="1:6" ht="15.6" x14ac:dyDescent="0.3">
      <c r="A42" s="32">
        <v>44729</v>
      </c>
      <c r="B42" s="33" t="s">
        <v>430</v>
      </c>
      <c r="C42" s="34" t="s">
        <v>244</v>
      </c>
      <c r="D42" s="33">
        <v>1694.92</v>
      </c>
      <c r="E42" s="33"/>
      <c r="F42" s="30">
        <f t="shared" si="0"/>
        <v>16462.549999999992</v>
      </c>
    </row>
    <row r="43" spans="1:6" ht="15.6" x14ac:dyDescent="0.3">
      <c r="A43" s="32">
        <v>44729</v>
      </c>
      <c r="B43" s="33" t="s">
        <v>408</v>
      </c>
      <c r="C43" s="34" t="s">
        <v>111</v>
      </c>
      <c r="D43" s="33">
        <v>956.89</v>
      </c>
      <c r="E43" s="33"/>
      <c r="F43" s="30">
        <f t="shared" si="0"/>
        <v>17419.439999999991</v>
      </c>
    </row>
    <row r="44" spans="1:6" ht="15.6" x14ac:dyDescent="0.3">
      <c r="A44" s="32">
        <v>44732</v>
      </c>
      <c r="B44" s="33" t="s">
        <v>121</v>
      </c>
      <c r="C44" s="34" t="s">
        <v>111</v>
      </c>
      <c r="D44" s="33">
        <v>19316.560000000001</v>
      </c>
      <c r="E44" s="33"/>
      <c r="F44" s="30">
        <f t="shared" si="0"/>
        <v>36735.999999999993</v>
      </c>
    </row>
    <row r="45" spans="1:6" ht="15.6" x14ac:dyDescent="0.3">
      <c r="A45" s="32">
        <v>44732</v>
      </c>
      <c r="B45" s="33" t="s">
        <v>456</v>
      </c>
      <c r="C45" s="34" t="s">
        <v>111</v>
      </c>
      <c r="D45" s="33">
        <v>652.75</v>
      </c>
      <c r="E45" s="33"/>
      <c r="F45" s="30">
        <f t="shared" si="0"/>
        <v>37388.749999999993</v>
      </c>
    </row>
    <row r="46" spans="1:6" ht="15.6" x14ac:dyDescent="0.3">
      <c r="A46" s="32">
        <v>44732</v>
      </c>
      <c r="B46" s="33" t="s">
        <v>159</v>
      </c>
      <c r="C46" s="34" t="s">
        <v>111</v>
      </c>
      <c r="D46" s="33">
        <v>343.73</v>
      </c>
      <c r="E46" s="33"/>
      <c r="F46" s="30">
        <f t="shared" ref="F46:F74" si="1">F45+D46-E46</f>
        <v>37732.479999999996</v>
      </c>
    </row>
    <row r="47" spans="1:6" ht="15.6" x14ac:dyDescent="0.3">
      <c r="A47" s="32">
        <v>44732</v>
      </c>
      <c r="B47" s="33" t="s">
        <v>239</v>
      </c>
      <c r="C47" s="39" t="s">
        <v>245</v>
      </c>
      <c r="D47" s="33">
        <v>7000</v>
      </c>
      <c r="E47" s="33"/>
      <c r="F47" s="30">
        <f t="shared" si="1"/>
        <v>44732.479999999996</v>
      </c>
    </row>
    <row r="48" spans="1:6" ht="15.6" x14ac:dyDescent="0.3">
      <c r="A48" s="32">
        <v>44732</v>
      </c>
      <c r="B48" s="33" t="s">
        <v>267</v>
      </c>
      <c r="C48" s="34" t="s">
        <v>457</v>
      </c>
      <c r="D48" s="33"/>
      <c r="E48" s="33">
        <v>10271.19</v>
      </c>
      <c r="F48" s="30">
        <f t="shared" si="1"/>
        <v>34461.289999999994</v>
      </c>
    </row>
    <row r="49" spans="1:8" ht="15.6" x14ac:dyDescent="0.3">
      <c r="A49" s="32">
        <v>44732</v>
      </c>
      <c r="B49" s="33" t="s">
        <v>91</v>
      </c>
      <c r="C49" s="34" t="s">
        <v>269</v>
      </c>
      <c r="D49" s="33"/>
      <c r="E49" s="33">
        <v>20.54</v>
      </c>
      <c r="F49" s="30">
        <f t="shared" si="1"/>
        <v>34440.749999999993</v>
      </c>
    </row>
    <row r="50" spans="1:8" ht="15.6" x14ac:dyDescent="0.3">
      <c r="A50" s="32">
        <v>44733</v>
      </c>
      <c r="B50" s="33" t="s">
        <v>121</v>
      </c>
      <c r="C50" s="34" t="s">
        <v>111</v>
      </c>
      <c r="D50" s="33">
        <v>5820.36</v>
      </c>
      <c r="E50" s="33"/>
      <c r="F50" s="30">
        <f t="shared" si="1"/>
        <v>40261.109999999993</v>
      </c>
    </row>
    <row r="51" spans="1:8" ht="15.6" x14ac:dyDescent="0.3">
      <c r="A51" s="32">
        <v>44733</v>
      </c>
      <c r="B51" s="33" t="s">
        <v>460</v>
      </c>
      <c r="C51" s="34" t="s">
        <v>484</v>
      </c>
      <c r="D51" s="33"/>
      <c r="E51" s="33">
        <v>1206.78</v>
      </c>
      <c r="F51" s="30">
        <f t="shared" si="1"/>
        <v>39054.329999999994</v>
      </c>
    </row>
    <row r="52" spans="1:8" ht="15.6" x14ac:dyDescent="0.3">
      <c r="A52" s="32">
        <v>44733</v>
      </c>
      <c r="B52" s="33" t="s">
        <v>91</v>
      </c>
      <c r="C52" s="34" t="s">
        <v>269</v>
      </c>
      <c r="D52" s="33"/>
      <c r="E52" s="33">
        <v>2.41</v>
      </c>
      <c r="F52" s="30">
        <f t="shared" si="1"/>
        <v>39051.919999999991</v>
      </c>
    </row>
    <row r="53" spans="1:8" ht="15.6" x14ac:dyDescent="0.3">
      <c r="A53" s="32">
        <v>44733</v>
      </c>
      <c r="B53" s="33" t="s">
        <v>458</v>
      </c>
      <c r="C53" s="34" t="s">
        <v>459</v>
      </c>
      <c r="D53" s="33"/>
      <c r="E53" s="33">
        <v>37753.730000000003</v>
      </c>
      <c r="F53" s="30">
        <f t="shared" si="1"/>
        <v>1298.1899999999878</v>
      </c>
    </row>
    <row r="54" spans="1:8" ht="15.6" x14ac:dyDescent="0.3">
      <c r="A54" s="32">
        <v>44733</v>
      </c>
      <c r="B54" s="33" t="s">
        <v>91</v>
      </c>
      <c r="C54" s="34" t="s">
        <v>242</v>
      </c>
      <c r="D54" s="33"/>
      <c r="E54" s="33">
        <v>37.75</v>
      </c>
      <c r="F54" s="30">
        <f t="shared" si="1"/>
        <v>1260.4399999999878</v>
      </c>
    </row>
    <row r="55" spans="1:8" ht="15.6" x14ac:dyDescent="0.3">
      <c r="A55" s="32">
        <v>44734</v>
      </c>
      <c r="B55" s="33" t="s">
        <v>117</v>
      </c>
      <c r="C55" s="34" t="s">
        <v>244</v>
      </c>
      <c r="D55" s="33">
        <v>2870.76</v>
      </c>
      <c r="E55" s="33"/>
      <c r="F55" s="30">
        <f t="shared" si="1"/>
        <v>4131.199999999988</v>
      </c>
    </row>
    <row r="56" spans="1:8" ht="15.6" x14ac:dyDescent="0.3">
      <c r="A56" s="32">
        <v>44734</v>
      </c>
      <c r="B56" s="33" t="s">
        <v>492</v>
      </c>
      <c r="C56" s="34" t="s">
        <v>504</v>
      </c>
      <c r="D56" s="33"/>
      <c r="E56" s="33">
        <f>328+218.52</f>
        <v>546.52</v>
      </c>
      <c r="F56" s="30">
        <f t="shared" si="1"/>
        <v>3584.679999999988</v>
      </c>
    </row>
    <row r="57" spans="1:8" ht="15.6" x14ac:dyDescent="0.3">
      <c r="A57" s="32">
        <v>44734</v>
      </c>
      <c r="B57" s="33" t="s">
        <v>495</v>
      </c>
      <c r="C57" s="34" t="s">
        <v>518</v>
      </c>
      <c r="D57" s="33"/>
      <c r="E57" s="33">
        <v>200</v>
      </c>
      <c r="F57" s="30">
        <f t="shared" si="1"/>
        <v>3384.679999999988</v>
      </c>
    </row>
    <row r="58" spans="1:8" ht="15.6" x14ac:dyDescent="0.3">
      <c r="A58" s="32">
        <v>44734</v>
      </c>
      <c r="B58" s="33" t="s">
        <v>91</v>
      </c>
      <c r="C58" s="34" t="s">
        <v>242</v>
      </c>
      <c r="D58" s="33"/>
      <c r="E58" s="33">
        <v>1</v>
      </c>
      <c r="F58" s="30">
        <f t="shared" si="1"/>
        <v>3383.679999999988</v>
      </c>
    </row>
    <row r="59" spans="1:8" ht="15.6" x14ac:dyDescent="0.3">
      <c r="A59" s="32">
        <v>44735</v>
      </c>
      <c r="B59" s="33" t="s">
        <v>503</v>
      </c>
      <c r="C59" s="34" t="s">
        <v>244</v>
      </c>
      <c r="D59" s="33">
        <v>169.49</v>
      </c>
      <c r="E59" s="33"/>
      <c r="F59" s="30">
        <f t="shared" si="1"/>
        <v>3553.1699999999882</v>
      </c>
    </row>
    <row r="60" spans="1:8" ht="15.6" x14ac:dyDescent="0.3">
      <c r="A60" s="32">
        <v>44735</v>
      </c>
      <c r="B60" s="33" t="s">
        <v>503</v>
      </c>
      <c r="C60" s="39" t="s">
        <v>111</v>
      </c>
      <c r="D60" s="33">
        <v>104.33</v>
      </c>
      <c r="E60" s="33"/>
      <c r="F60" s="30">
        <f t="shared" si="1"/>
        <v>3657.4999999999882</v>
      </c>
    </row>
    <row r="61" spans="1:8" ht="15.6" x14ac:dyDescent="0.3">
      <c r="A61" s="32">
        <v>44735</v>
      </c>
      <c r="B61" s="33" t="s">
        <v>151</v>
      </c>
      <c r="C61" s="34" t="s">
        <v>244</v>
      </c>
      <c r="D61" s="33">
        <v>338.98</v>
      </c>
      <c r="E61" s="33"/>
      <c r="F61" s="30">
        <f t="shared" si="1"/>
        <v>3996.4799999999882</v>
      </c>
    </row>
    <row r="62" spans="1:8" ht="15.6" x14ac:dyDescent="0.3">
      <c r="A62" s="32">
        <v>44736</v>
      </c>
      <c r="B62" s="34" t="s">
        <v>460</v>
      </c>
      <c r="C62" s="34" t="s">
        <v>544</v>
      </c>
      <c r="D62" s="33"/>
      <c r="E62" s="33">
        <v>972.88</v>
      </c>
      <c r="F62" s="30">
        <f t="shared" si="1"/>
        <v>3023.5999999999881</v>
      </c>
      <c r="G62" s="68">
        <v>2004.82</v>
      </c>
      <c r="H62" s="69" t="s">
        <v>14</v>
      </c>
    </row>
    <row r="63" spans="1:8" ht="15.6" x14ac:dyDescent="0.3">
      <c r="A63" s="32">
        <v>44736</v>
      </c>
      <c r="B63" s="34" t="s">
        <v>91</v>
      </c>
      <c r="C63" s="39" t="s">
        <v>242</v>
      </c>
      <c r="D63" s="33"/>
      <c r="E63" s="33">
        <v>1</v>
      </c>
      <c r="F63" s="30">
        <f t="shared" si="1"/>
        <v>3022.5999999999881</v>
      </c>
      <c r="G63" s="70">
        <v>824.6</v>
      </c>
      <c r="H63" s="69" t="s">
        <v>15</v>
      </c>
    </row>
    <row r="64" spans="1:8" ht="15.6" x14ac:dyDescent="0.3">
      <c r="A64" s="32">
        <v>44736</v>
      </c>
      <c r="B64" s="33" t="s">
        <v>240</v>
      </c>
      <c r="C64" s="39" t="s">
        <v>111</v>
      </c>
      <c r="D64" s="33">
        <v>2181.0700000000002</v>
      </c>
      <c r="E64" s="33"/>
      <c r="F64" s="30">
        <f t="shared" si="1"/>
        <v>5203.6699999999882</v>
      </c>
      <c r="G64" s="70">
        <v>8306.4500000000007</v>
      </c>
      <c r="H64" s="69" t="s">
        <v>16</v>
      </c>
    </row>
    <row r="65" spans="1:8" ht="15.6" x14ac:dyDescent="0.3">
      <c r="A65" s="32">
        <v>44736</v>
      </c>
      <c r="B65" s="33" t="s">
        <v>121</v>
      </c>
      <c r="C65" s="34" t="s">
        <v>244</v>
      </c>
      <c r="D65" s="33">
        <v>5932.2</v>
      </c>
      <c r="E65" s="33"/>
      <c r="F65" s="30">
        <f t="shared" si="1"/>
        <v>11135.869999999988</v>
      </c>
      <c r="G65" s="71">
        <f>SUM(G62:G64)</f>
        <v>11135.87</v>
      </c>
      <c r="H65" s="69"/>
    </row>
    <row r="66" spans="1:8" ht="15.6" x14ac:dyDescent="0.3">
      <c r="A66" s="32"/>
      <c r="B66" s="33"/>
      <c r="C66" s="34"/>
      <c r="D66" s="33"/>
      <c r="E66" s="33"/>
      <c r="F66" s="30">
        <f t="shared" si="1"/>
        <v>11135.869999999988</v>
      </c>
    </row>
    <row r="67" spans="1:8" ht="15.6" x14ac:dyDescent="0.3">
      <c r="A67" s="32"/>
      <c r="B67" s="33"/>
      <c r="C67" s="34"/>
      <c r="D67" s="33"/>
      <c r="E67" s="33"/>
      <c r="F67" s="30">
        <f t="shared" si="1"/>
        <v>11135.869999999988</v>
      </c>
    </row>
    <row r="68" spans="1:8" ht="15.6" x14ac:dyDescent="0.3">
      <c r="A68" s="32"/>
      <c r="B68" s="34"/>
      <c r="C68" s="34"/>
      <c r="D68" s="33"/>
      <c r="E68" s="33"/>
      <c r="F68" s="30">
        <f t="shared" si="1"/>
        <v>11135.869999999988</v>
      </c>
    </row>
    <row r="69" spans="1:8" ht="15.6" x14ac:dyDescent="0.3">
      <c r="A69" s="32"/>
      <c r="B69" s="34"/>
      <c r="C69" s="34"/>
      <c r="D69" s="33"/>
      <c r="E69" s="33"/>
      <c r="F69" s="30">
        <f t="shared" si="1"/>
        <v>11135.869999999988</v>
      </c>
    </row>
    <row r="70" spans="1:8" ht="15.6" x14ac:dyDescent="0.3">
      <c r="A70" s="32"/>
      <c r="B70" s="34"/>
      <c r="C70" s="34"/>
      <c r="D70" s="33"/>
      <c r="E70" s="33"/>
      <c r="F70" s="30">
        <f t="shared" si="1"/>
        <v>11135.869999999988</v>
      </c>
    </row>
    <row r="71" spans="1:8" ht="15.6" x14ac:dyDescent="0.3">
      <c r="A71" s="32"/>
      <c r="B71" s="34"/>
      <c r="C71" s="39"/>
      <c r="D71" s="33"/>
      <c r="E71" s="33"/>
      <c r="F71" s="30">
        <f t="shared" si="1"/>
        <v>11135.869999999988</v>
      </c>
    </row>
    <row r="72" spans="1:8" ht="15.6" x14ac:dyDescent="0.3">
      <c r="A72" s="32"/>
      <c r="B72" s="34"/>
      <c r="C72" s="34"/>
      <c r="D72" s="33"/>
      <c r="E72" s="33"/>
      <c r="F72" s="30">
        <f t="shared" si="1"/>
        <v>11135.869999999988</v>
      </c>
    </row>
    <row r="73" spans="1:8" ht="15.6" x14ac:dyDescent="0.3">
      <c r="A73" s="32"/>
      <c r="B73" s="34"/>
      <c r="C73" s="39"/>
      <c r="D73" s="33"/>
      <c r="E73" s="33"/>
      <c r="F73" s="30">
        <f t="shared" si="1"/>
        <v>11135.869999999988</v>
      </c>
    </row>
    <row r="74" spans="1:8" ht="15.6" x14ac:dyDescent="0.3">
      <c r="A74" s="32"/>
      <c r="B74" s="34"/>
      <c r="C74" s="34"/>
      <c r="D74" s="33"/>
      <c r="E74" s="33"/>
      <c r="F74" s="30">
        <f t="shared" si="1"/>
        <v>11135.869999999988</v>
      </c>
    </row>
    <row r="75" spans="1:8" ht="15.6" x14ac:dyDescent="0.3">
      <c r="A75" s="30"/>
      <c r="B75" s="36" t="s">
        <v>11</v>
      </c>
      <c r="C75" s="36"/>
      <c r="D75" s="37">
        <f>SUM(D4:D74)</f>
        <v>83457.429999999993</v>
      </c>
      <c r="E75" s="37">
        <f>SUM(E4:E74)</f>
        <v>78951.180000000008</v>
      </c>
      <c r="F75" s="30"/>
      <c r="G75"/>
    </row>
    <row r="77" spans="1:8" x14ac:dyDescent="0.3">
      <c r="D77"/>
      <c r="E77"/>
      <c r="F77"/>
      <c r="G77"/>
    </row>
    <row r="78" spans="1:8" x14ac:dyDescent="0.3">
      <c r="D78"/>
      <c r="E78"/>
      <c r="F78"/>
      <c r="G78"/>
    </row>
  </sheetData>
  <mergeCells count="2">
    <mergeCell ref="B1:E1"/>
    <mergeCell ref="C3:D3"/>
  </mergeCells>
  <conditionalFormatting sqref="D4">
    <cfRule type="expression" dxfId="501" priority="739">
      <formula>C4="Məxaric"</formula>
    </cfRule>
    <cfRule type="expression" dxfId="500" priority="740">
      <formula>C4="Məxaric"+"Sair Xərclər"</formula>
    </cfRule>
    <cfRule type="expression" dxfId="499" priority="741">
      <formula>C4="Məxaric"+"Sair Xərclər"</formula>
    </cfRule>
  </conditionalFormatting>
  <conditionalFormatting sqref="E4">
    <cfRule type="expression" dxfId="498" priority="736">
      <formula>D4="Məxaric"</formula>
    </cfRule>
    <cfRule type="expression" dxfId="497" priority="737">
      <formula>D4="Məxaric"+"Sair Xərclər"</formula>
    </cfRule>
    <cfRule type="expression" dxfId="496" priority="738">
      <formula>D4="Məxaric"+"Sair Xərclər"</formula>
    </cfRule>
  </conditionalFormatting>
  <conditionalFormatting sqref="D66:E66">
    <cfRule type="expression" dxfId="495" priority="544">
      <formula>C66="Məxaric"</formula>
    </cfRule>
    <cfRule type="expression" dxfId="494" priority="545">
      <formula>C66="Məxaric"+"Sair Xərclər"</formula>
    </cfRule>
    <cfRule type="expression" dxfId="493" priority="546">
      <formula>C66="Məxaric"+"Sair Xərclər"</formula>
    </cfRule>
  </conditionalFormatting>
  <conditionalFormatting sqref="D67:E67">
    <cfRule type="expression" dxfId="492" priority="525">
      <formula>C67="Məxaric"</formula>
    </cfRule>
    <cfRule type="expression" dxfId="491" priority="526">
      <formula>C67="Məxaric"+"Sair Xərclər"</formula>
    </cfRule>
    <cfRule type="expression" dxfId="490" priority="527">
      <formula>C67="Məxaric"+"Sair Xərclər"</formula>
    </cfRule>
  </conditionalFormatting>
  <conditionalFormatting sqref="E33">
    <cfRule type="expression" dxfId="489" priority="459">
      <formula>D33="Məxaric"</formula>
    </cfRule>
    <cfRule type="expression" dxfId="488" priority="460">
      <formula>D33="Məxaric"+"Sair Xərclər"</formula>
    </cfRule>
    <cfRule type="expression" dxfId="487" priority="461">
      <formula>D33="Məxaric"+"Sair Xərclər"</formula>
    </cfRule>
  </conditionalFormatting>
  <conditionalFormatting sqref="E32">
    <cfRule type="expression" dxfId="486" priority="453">
      <formula>D32="Məxaric"</formula>
    </cfRule>
    <cfRule type="expression" dxfId="485" priority="454">
      <formula>D32="Məxaric"+"Sair Xərclər"</formula>
    </cfRule>
    <cfRule type="expression" dxfId="484" priority="455">
      <formula>D32="Məxaric"+"Sair Xərclər"</formula>
    </cfRule>
  </conditionalFormatting>
  <conditionalFormatting sqref="E34">
    <cfRule type="expression" dxfId="483" priority="465">
      <formula>D34="Məxaric"</formula>
    </cfRule>
    <cfRule type="expression" dxfId="482" priority="466">
      <formula>D34="Məxaric"+"Sair Xərclər"</formula>
    </cfRule>
    <cfRule type="expression" dxfId="481" priority="467">
      <formula>D34="Məxaric"+"Sair Xərclər"</formula>
    </cfRule>
  </conditionalFormatting>
  <conditionalFormatting sqref="E38">
    <cfRule type="expression" dxfId="480" priority="431">
      <formula>C38="Mədaxil"</formula>
    </cfRule>
  </conditionalFormatting>
  <conditionalFormatting sqref="D38">
    <cfRule type="expression" dxfId="479" priority="428">
      <formula>C38="Məxaric"</formula>
    </cfRule>
    <cfRule type="expression" dxfId="478" priority="429">
      <formula>C38="Məxaric"+"Sair Xərclər"</formula>
    </cfRule>
    <cfRule type="expression" dxfId="477" priority="430">
      <formula>C38="Məxaric"+"Sair Xərclər"</formula>
    </cfRule>
  </conditionalFormatting>
  <conditionalFormatting sqref="D38">
    <cfRule type="expression" dxfId="476" priority="425">
      <formula>C38="Məxaric"</formula>
    </cfRule>
    <cfRule type="expression" dxfId="475" priority="426">
      <formula>C38="Məxaric"+"Sair Xərclər"</formula>
    </cfRule>
    <cfRule type="expression" dxfId="474" priority="427">
      <formula>C38="Məxaric"+"Sair Xərclər"</formula>
    </cfRule>
  </conditionalFormatting>
  <conditionalFormatting sqref="D39:D40">
    <cfRule type="expression" dxfId="473" priority="421">
      <formula>C39="Məxaric"</formula>
    </cfRule>
    <cfRule type="expression" dxfId="472" priority="422">
      <formula>C39="Məxaric"+"Sair Xərclər"</formula>
    </cfRule>
    <cfRule type="expression" dxfId="471" priority="423">
      <formula>C39="Məxaric"+"Sair Xərclər"</formula>
    </cfRule>
  </conditionalFormatting>
  <conditionalFormatting sqref="E39:E40">
    <cfRule type="expression" dxfId="470" priority="418">
      <formula>D39="Məxaric"</formula>
    </cfRule>
    <cfRule type="expression" dxfId="469" priority="419">
      <formula>D39="Məxaric"+"Sair Xərclər"</formula>
    </cfRule>
    <cfRule type="expression" dxfId="468" priority="420">
      <formula>D39="Məxaric"+"Sair Xərclər"</formula>
    </cfRule>
  </conditionalFormatting>
  <conditionalFormatting sqref="E39">
    <cfRule type="expression" dxfId="467" priority="408">
      <formula>C39="Mədaxil"</formula>
    </cfRule>
  </conditionalFormatting>
  <conditionalFormatting sqref="D39">
    <cfRule type="expression" dxfId="466" priority="405">
      <formula>C39="Məxaric"</formula>
    </cfRule>
    <cfRule type="expression" dxfId="465" priority="406">
      <formula>C39="Məxaric"+"Sair Xərclər"</formula>
    </cfRule>
    <cfRule type="expression" dxfId="464" priority="407">
      <formula>C39="Məxaric"+"Sair Xərclər"</formula>
    </cfRule>
  </conditionalFormatting>
  <conditionalFormatting sqref="D39">
    <cfRule type="expression" dxfId="463" priority="402">
      <formula>C39="Məxaric"</formula>
    </cfRule>
    <cfRule type="expression" dxfId="462" priority="403">
      <formula>C39="Məxaric"+"Sair Xərclər"</formula>
    </cfRule>
    <cfRule type="expression" dxfId="461" priority="404">
      <formula>C39="Məxaric"+"Sair Xərclər"</formula>
    </cfRule>
  </conditionalFormatting>
  <conditionalFormatting sqref="E6">
    <cfRule type="expression" dxfId="460" priority="325">
      <formula>D6="Məxaric"</formula>
    </cfRule>
    <cfRule type="expression" dxfId="459" priority="326">
      <formula>D6="Məxaric"+"Sair Xərclər"</formula>
    </cfRule>
    <cfRule type="expression" dxfId="458" priority="327">
      <formula>D6="Məxaric"+"Sair Xərclər"</formula>
    </cfRule>
  </conditionalFormatting>
  <conditionalFormatting sqref="D5">
    <cfRule type="expression" dxfId="457" priority="322">
      <formula>C5="Məxaric"</formula>
    </cfRule>
    <cfRule type="expression" dxfId="456" priority="323">
      <formula>C5="Məxaric"+"Sair Xərclər"</formula>
    </cfRule>
    <cfRule type="expression" dxfId="455" priority="324">
      <formula>C5="Məxaric"+"Sair Xərclər"</formula>
    </cfRule>
  </conditionalFormatting>
  <conditionalFormatting sqref="E5">
    <cfRule type="expression" dxfId="454" priority="319">
      <formula>D5="Məxaric"</formula>
    </cfRule>
    <cfRule type="expression" dxfId="453" priority="320">
      <formula>D5="Məxaric"+"Sair Xərclər"</formula>
    </cfRule>
    <cfRule type="expression" dxfId="452" priority="321">
      <formula>D5="Məxaric"+"Sair Xərclər"</formula>
    </cfRule>
  </conditionalFormatting>
  <conditionalFormatting sqref="D6">
    <cfRule type="expression" dxfId="451" priority="316">
      <formula>C6="Məxaric"</formula>
    </cfRule>
    <cfRule type="expression" dxfId="450" priority="317">
      <formula>C6="Məxaric"+"Sair Xərclər"</formula>
    </cfRule>
    <cfRule type="expression" dxfId="449" priority="318">
      <formula>C6="Məxaric"+"Sair Xərclər"</formula>
    </cfRule>
  </conditionalFormatting>
  <conditionalFormatting sqref="D7">
    <cfRule type="expression" dxfId="448" priority="313">
      <formula>C7="Məxaric"</formula>
    </cfRule>
    <cfRule type="expression" dxfId="447" priority="314">
      <formula>C7="Məxaric"+"Sair Xərclər"</formula>
    </cfRule>
    <cfRule type="expression" dxfId="446" priority="315">
      <formula>C7="Məxaric"+"Sair Xərclər"</formula>
    </cfRule>
  </conditionalFormatting>
  <conditionalFormatting sqref="E7">
    <cfRule type="expression" dxfId="445" priority="310">
      <formula>D7="Məxaric"</formula>
    </cfRule>
    <cfRule type="expression" dxfId="444" priority="311">
      <formula>D7="Məxaric"+"Sair Xərclər"</formula>
    </cfRule>
    <cfRule type="expression" dxfId="443" priority="312">
      <formula>D7="Məxaric"+"Sair Xərclər"</formula>
    </cfRule>
  </conditionalFormatting>
  <conditionalFormatting sqref="D13:E13">
    <cfRule type="expression" dxfId="442" priority="307">
      <formula>C13="Məxaric"</formula>
    </cfRule>
    <cfRule type="expression" dxfId="441" priority="308">
      <formula>C13="Məxaric"+"Sair Xərclər"</formula>
    </cfRule>
    <cfRule type="expression" dxfId="440" priority="309">
      <formula>C13="Məxaric"+"Sair Xərclər"</formula>
    </cfRule>
  </conditionalFormatting>
  <conditionalFormatting sqref="E14">
    <cfRule type="expression" dxfId="439" priority="289">
      <formula>D14="Məxaric"</formula>
    </cfRule>
    <cfRule type="expression" dxfId="438" priority="290">
      <formula>D14="Məxaric"+"Sair Xərclər"</formula>
    </cfRule>
    <cfRule type="expression" dxfId="437" priority="291">
      <formula>D14="Məxaric"+"Sair Xərclər"</formula>
    </cfRule>
  </conditionalFormatting>
  <conditionalFormatting sqref="D14">
    <cfRule type="expression" dxfId="436" priority="292">
      <formula>C14="Məxaric"</formula>
    </cfRule>
    <cfRule type="expression" dxfId="435" priority="293">
      <formula>C14="Məxaric"+"Sair Xərclər"</formula>
    </cfRule>
    <cfRule type="expression" dxfId="434" priority="294">
      <formula>C14="Məxaric"+"Sair Xərclər"</formula>
    </cfRule>
  </conditionalFormatting>
  <conditionalFormatting sqref="D18:E23">
    <cfRule type="expression" dxfId="433" priority="277">
      <formula>C18="Məxaric"</formula>
    </cfRule>
    <cfRule type="expression" dxfId="432" priority="278">
      <formula>C18="Məxaric"+"Sair Xərclər"</formula>
    </cfRule>
    <cfRule type="expression" dxfId="431" priority="279">
      <formula>C18="Məxaric"+"Sair Xərclər"</formula>
    </cfRule>
  </conditionalFormatting>
  <conditionalFormatting sqref="D15:D17">
    <cfRule type="expression" dxfId="430" priority="274">
      <formula>C15="Məxaric"</formula>
    </cfRule>
    <cfRule type="expression" dxfId="429" priority="275">
      <formula>C15="Məxaric"+"Sair Xərclər"</formula>
    </cfRule>
    <cfRule type="expression" dxfId="428" priority="276">
      <formula>C15="Məxaric"+"Sair Xərclər"</formula>
    </cfRule>
  </conditionalFormatting>
  <conditionalFormatting sqref="E15:E17">
    <cfRule type="expression" dxfId="427" priority="271">
      <formula>D15="Məxaric"</formula>
    </cfRule>
    <cfRule type="expression" dxfId="426" priority="272">
      <formula>D15="Məxaric"+"Sair Xərclər"</formula>
    </cfRule>
    <cfRule type="expression" dxfId="425" priority="273">
      <formula>D15="Məxaric"+"Sair Xərclər"</formula>
    </cfRule>
  </conditionalFormatting>
  <conditionalFormatting sqref="D24">
    <cfRule type="expression" dxfId="424" priority="268">
      <formula>C24="Məxaric"</formula>
    </cfRule>
    <cfRule type="expression" dxfId="423" priority="269">
      <formula>C24="Məxaric"+"Sair Xərclər"</formula>
    </cfRule>
    <cfRule type="expression" dxfId="422" priority="270">
      <formula>C24="Məxaric"+"Sair Xərclər"</formula>
    </cfRule>
  </conditionalFormatting>
  <conditionalFormatting sqref="E24">
    <cfRule type="expression" dxfId="421" priority="265">
      <formula>D24="Məxaric"</formula>
    </cfRule>
    <cfRule type="expression" dxfId="420" priority="266">
      <formula>D24="Məxaric"+"Sair Xərclər"</formula>
    </cfRule>
    <cfRule type="expression" dxfId="419" priority="267">
      <formula>D24="Məxaric"+"Sair Xərclər"</formula>
    </cfRule>
  </conditionalFormatting>
  <conditionalFormatting sqref="D74:E74">
    <cfRule type="expression" dxfId="418" priority="174">
      <formula>C74="Məxaric"</formula>
    </cfRule>
    <cfRule type="expression" dxfId="417" priority="175">
      <formula>C74="Məxaric"+"Sair Xərclər"</formula>
    </cfRule>
    <cfRule type="expression" dxfId="416" priority="176">
      <formula>C74="Məxaric"+"Sair Xərclər"</formula>
    </cfRule>
  </conditionalFormatting>
  <conditionalFormatting sqref="E68:E73">
    <cfRule type="expression" dxfId="415" priority="173">
      <formula>C68="Mədaxil"</formula>
    </cfRule>
  </conditionalFormatting>
  <conditionalFormatting sqref="D68:D73">
    <cfRule type="expression" dxfId="414" priority="170">
      <formula>C68="Məxaric"</formula>
    </cfRule>
    <cfRule type="expression" dxfId="413" priority="171">
      <formula>C68="Məxaric"+"Sair Xərclər"</formula>
    </cfRule>
    <cfRule type="expression" dxfId="412" priority="172">
      <formula>C68="Məxaric"+"Sair Xərclər"</formula>
    </cfRule>
  </conditionalFormatting>
  <conditionalFormatting sqref="D68:D73">
    <cfRule type="expression" dxfId="411" priority="167">
      <formula>C68="Məxaric"</formula>
    </cfRule>
    <cfRule type="expression" dxfId="410" priority="168">
      <formula>C68="Məxaric"+"Sair Xərclər"</formula>
    </cfRule>
    <cfRule type="expression" dxfId="409" priority="169">
      <formula>C68="Məxaric"+"Sair Xərclər"</formula>
    </cfRule>
  </conditionalFormatting>
  <conditionalFormatting sqref="D12">
    <cfRule type="expression" dxfId="408" priority="164">
      <formula>C12="Məxaric"</formula>
    </cfRule>
    <cfRule type="expression" dxfId="407" priority="165">
      <formula>C12="Məxaric"+"Sair Xərclər"</formula>
    </cfRule>
    <cfRule type="expression" dxfId="406" priority="166">
      <formula>C12="Məxaric"+"Sair Xərclər"</formula>
    </cfRule>
  </conditionalFormatting>
  <conditionalFormatting sqref="E12">
    <cfRule type="expression" dxfId="405" priority="161">
      <formula>D12="Məxaric"</formula>
    </cfRule>
    <cfRule type="expression" dxfId="404" priority="162">
      <formula>D12="Məxaric"+"Sair Xərclər"</formula>
    </cfRule>
    <cfRule type="expression" dxfId="403" priority="163">
      <formula>D12="Məxaric"+"Sair Xərclər"</formula>
    </cfRule>
  </conditionalFormatting>
  <conditionalFormatting sqref="D8:D10">
    <cfRule type="expression" dxfId="402" priority="158">
      <formula>C8="Məxaric"</formula>
    </cfRule>
    <cfRule type="expression" dxfId="401" priority="159">
      <formula>C8="Məxaric"+"Sair Xərclər"</formula>
    </cfRule>
    <cfRule type="expression" dxfId="400" priority="160">
      <formula>C8="Məxaric"+"Sair Xərclər"</formula>
    </cfRule>
  </conditionalFormatting>
  <conditionalFormatting sqref="E8:E11">
    <cfRule type="expression" dxfId="399" priority="155">
      <formula>D8="Məxaric"</formula>
    </cfRule>
    <cfRule type="expression" dxfId="398" priority="156">
      <formula>D8="Məxaric"+"Sair Xərclər"</formula>
    </cfRule>
    <cfRule type="expression" dxfId="397" priority="157">
      <formula>D8="Məxaric"+"Sair Xərclər"</formula>
    </cfRule>
  </conditionalFormatting>
  <conditionalFormatting sqref="D11">
    <cfRule type="expression" dxfId="396" priority="152">
      <formula>C11="Məxaric"</formula>
    </cfRule>
    <cfRule type="expression" dxfId="395" priority="153">
      <formula>C11="Məxaric"+"Sair Xərclər"</formula>
    </cfRule>
    <cfRule type="expression" dxfId="394" priority="154">
      <formula>C11="Məxaric"+"Sair Xərclər"</formula>
    </cfRule>
  </conditionalFormatting>
  <conditionalFormatting sqref="D26:D27">
    <cfRule type="expression" dxfId="393" priority="146">
      <formula>C26="Məxaric"</formula>
    </cfRule>
    <cfRule type="expression" dxfId="392" priority="147">
      <formula>C26="Məxaric"+"Sair Xərclər"</formula>
    </cfRule>
    <cfRule type="expression" dxfId="391" priority="148">
      <formula>C26="Məxaric"+"Sair Xərclər"</formula>
    </cfRule>
  </conditionalFormatting>
  <conditionalFormatting sqref="E26:E27">
    <cfRule type="expression" dxfId="390" priority="143">
      <formula>D26="Məxaric"</formula>
    </cfRule>
    <cfRule type="expression" dxfId="389" priority="144">
      <formula>D26="Məxaric"+"Sair Xərclər"</formula>
    </cfRule>
    <cfRule type="expression" dxfId="388" priority="145">
      <formula>D26="Məxaric"+"Sair Xərclər"</formula>
    </cfRule>
  </conditionalFormatting>
  <conditionalFormatting sqref="D25">
    <cfRule type="expression" dxfId="387" priority="140">
      <formula>C25="Məxaric"</formula>
    </cfRule>
    <cfRule type="expression" dxfId="386" priority="141">
      <formula>C25="Məxaric"+"Sair Xərclər"</formula>
    </cfRule>
    <cfRule type="expression" dxfId="385" priority="142">
      <formula>C25="Məxaric"+"Sair Xərclər"</formula>
    </cfRule>
  </conditionalFormatting>
  <conditionalFormatting sqref="E25">
    <cfRule type="expression" dxfId="384" priority="137">
      <formula>D25="Məxaric"</formula>
    </cfRule>
    <cfRule type="expression" dxfId="383" priority="138">
      <formula>D25="Məxaric"+"Sair Xərclər"</formula>
    </cfRule>
    <cfRule type="expression" dxfId="382" priority="139">
      <formula>D25="Məxaric"+"Sair Xərclər"</formula>
    </cfRule>
  </conditionalFormatting>
  <conditionalFormatting sqref="D28">
    <cfRule type="expression" dxfId="381" priority="134">
      <formula>C28="Məxaric"</formula>
    </cfRule>
    <cfRule type="expression" dxfId="380" priority="135">
      <formula>C28="Məxaric"+"Sair Xərclər"</formula>
    </cfRule>
    <cfRule type="expression" dxfId="379" priority="136">
      <formula>C28="Məxaric"+"Sair Xərclər"</formula>
    </cfRule>
  </conditionalFormatting>
  <conditionalFormatting sqref="E28">
    <cfRule type="expression" dxfId="378" priority="131">
      <formula>D28="Məxaric"</formula>
    </cfRule>
    <cfRule type="expression" dxfId="377" priority="132">
      <formula>D28="Məxaric"+"Sair Xərclər"</formula>
    </cfRule>
    <cfRule type="expression" dxfId="376" priority="133">
      <formula>D28="Məxaric"+"Sair Xərclər"</formula>
    </cfRule>
  </conditionalFormatting>
  <conditionalFormatting sqref="D29">
    <cfRule type="expression" dxfId="375" priority="125">
      <formula>C29="Məxaric"</formula>
    </cfRule>
    <cfRule type="expression" dxfId="374" priority="126">
      <formula>C29="Məxaric"+"Sair Xərclər"</formula>
    </cfRule>
    <cfRule type="expression" dxfId="373" priority="127">
      <formula>C29="Məxaric"+"Sair Xərclər"</formula>
    </cfRule>
  </conditionalFormatting>
  <conditionalFormatting sqref="E30:E31">
    <cfRule type="expression" dxfId="372" priority="128">
      <formula>D30="Məxaric"</formula>
    </cfRule>
    <cfRule type="expression" dxfId="371" priority="129">
      <formula>D30="Məxaric"+"Sair Xərclər"</formula>
    </cfRule>
    <cfRule type="expression" dxfId="370" priority="130">
      <formula>D30="Məxaric"+"Sair Xərclər"</formula>
    </cfRule>
  </conditionalFormatting>
  <conditionalFormatting sqref="E29">
    <cfRule type="expression" dxfId="369" priority="122">
      <formula>D29="Məxaric"</formula>
    </cfRule>
    <cfRule type="expression" dxfId="368" priority="123">
      <formula>D29="Məxaric"+"Sair Xərclər"</formula>
    </cfRule>
    <cfRule type="expression" dxfId="367" priority="124">
      <formula>D29="Məxaric"+"Sair Xərclər"</formula>
    </cfRule>
  </conditionalFormatting>
  <conditionalFormatting sqref="D30">
    <cfRule type="expression" dxfId="366" priority="119">
      <formula>C30="Məxaric"</formula>
    </cfRule>
    <cfRule type="expression" dxfId="365" priority="120">
      <formula>C30="Məxaric"+"Sair Xərclər"</formula>
    </cfRule>
    <cfRule type="expression" dxfId="364" priority="121">
      <formula>C30="Məxaric"+"Sair Xərclər"</formula>
    </cfRule>
  </conditionalFormatting>
  <conditionalFormatting sqref="D31">
    <cfRule type="expression" dxfId="363" priority="116">
      <formula>C31="Məxaric"</formula>
    </cfRule>
    <cfRule type="expression" dxfId="362" priority="117">
      <formula>C31="Məxaric"+"Sair Xərclər"</formula>
    </cfRule>
    <cfRule type="expression" dxfId="361" priority="118">
      <formula>C31="Məxaric"+"Sair Xərclər"</formula>
    </cfRule>
  </conditionalFormatting>
  <conditionalFormatting sqref="D32">
    <cfRule type="expression" dxfId="360" priority="113">
      <formula>C32="Məxaric"</formula>
    </cfRule>
    <cfRule type="expression" dxfId="359" priority="114">
      <formula>C32="Məxaric"+"Sair Xərclər"</formula>
    </cfRule>
    <cfRule type="expression" dxfId="358" priority="115">
      <formula>C32="Məxaric"+"Sair Xərclər"</formula>
    </cfRule>
  </conditionalFormatting>
  <conditionalFormatting sqref="D33">
    <cfRule type="expression" dxfId="357" priority="110">
      <formula>C33="Məxaric"</formula>
    </cfRule>
    <cfRule type="expression" dxfId="356" priority="111">
      <formula>C33="Məxaric"+"Sair Xərclər"</formula>
    </cfRule>
    <cfRule type="expression" dxfId="355" priority="112">
      <formula>C33="Məxaric"+"Sair Xərclər"</formula>
    </cfRule>
  </conditionalFormatting>
  <conditionalFormatting sqref="D34">
    <cfRule type="expression" dxfId="354" priority="107">
      <formula>C34="Məxaric"</formula>
    </cfRule>
    <cfRule type="expression" dxfId="353" priority="108">
      <formula>C34="Məxaric"+"Sair Xərclər"</formula>
    </cfRule>
    <cfRule type="expression" dxfId="352" priority="109">
      <formula>C34="Məxaric"+"Sair Xərclər"</formula>
    </cfRule>
  </conditionalFormatting>
  <conditionalFormatting sqref="D35:D37">
    <cfRule type="expression" dxfId="351" priority="104">
      <formula>C35="Məxaric"</formula>
    </cfRule>
    <cfRule type="expression" dxfId="350" priority="105">
      <formula>C35="Məxaric"+"Sair Xərclər"</formula>
    </cfRule>
    <cfRule type="expression" dxfId="349" priority="106">
      <formula>C35="Məxaric"+"Sair Xərclər"</formula>
    </cfRule>
  </conditionalFormatting>
  <conditionalFormatting sqref="E35:E37">
    <cfRule type="expression" dxfId="348" priority="101">
      <formula>D35="Məxaric"</formula>
    </cfRule>
    <cfRule type="expression" dxfId="347" priority="102">
      <formula>D35="Məxaric"+"Sair Xərclər"</formula>
    </cfRule>
    <cfRule type="expression" dxfId="346" priority="103">
      <formula>D35="Məxaric"+"Sair Xərclər"</formula>
    </cfRule>
  </conditionalFormatting>
  <conditionalFormatting sqref="D41:D43">
    <cfRule type="expression" dxfId="345" priority="98">
      <formula>C41="Məxaric"</formula>
    </cfRule>
    <cfRule type="expression" dxfId="344" priority="99">
      <formula>C41="Məxaric"+"Sair Xərclər"</formula>
    </cfRule>
    <cfRule type="expression" dxfId="343" priority="100">
      <formula>C41="Məxaric"+"Sair Xərclər"</formula>
    </cfRule>
  </conditionalFormatting>
  <conditionalFormatting sqref="E41:E43">
    <cfRule type="expression" dxfId="342" priority="95">
      <formula>D41="Məxaric"</formula>
    </cfRule>
    <cfRule type="expression" dxfId="341" priority="96">
      <formula>D41="Məxaric"+"Sair Xərclər"</formula>
    </cfRule>
    <cfRule type="expression" dxfId="340" priority="97">
      <formula>D41="Məxaric"+"Sair Xərclər"</formula>
    </cfRule>
  </conditionalFormatting>
  <conditionalFormatting sqref="E47:E48">
    <cfRule type="expression" dxfId="339" priority="92">
      <formula>D47="Məxaric"</formula>
    </cfRule>
    <cfRule type="expression" dxfId="338" priority="93">
      <formula>D47="Məxaric"+"Sair Xərclər"</formula>
    </cfRule>
    <cfRule type="expression" dxfId="337" priority="94">
      <formula>D47="Məxaric"+"Sair Xərclər"</formula>
    </cfRule>
  </conditionalFormatting>
  <conditionalFormatting sqref="E45">
    <cfRule type="expression" dxfId="336" priority="91">
      <formula>C45="Mədaxil"</formula>
    </cfRule>
  </conditionalFormatting>
  <conditionalFormatting sqref="D44">
    <cfRule type="expression" dxfId="335" priority="88">
      <formula>C44="Məxaric"</formula>
    </cfRule>
    <cfRule type="expression" dxfId="334" priority="89">
      <formula>C44="Məxaric"+"Sair Xərclər"</formula>
    </cfRule>
    <cfRule type="expression" dxfId="333" priority="90">
      <formula>C44="Məxaric"+"Sair Xərclər"</formula>
    </cfRule>
  </conditionalFormatting>
  <conditionalFormatting sqref="E44">
    <cfRule type="expression" dxfId="332" priority="85">
      <formula>D44="Məxaric"</formula>
    </cfRule>
    <cfRule type="expression" dxfId="331" priority="86">
      <formula>D44="Məxaric"+"Sair Xərclər"</formula>
    </cfRule>
    <cfRule type="expression" dxfId="330" priority="87">
      <formula>D44="Məxaric"+"Sair Xərclər"</formula>
    </cfRule>
  </conditionalFormatting>
  <conditionalFormatting sqref="D45">
    <cfRule type="expression" dxfId="329" priority="82">
      <formula>C45="Məxaric"</formula>
    </cfRule>
    <cfRule type="expression" dxfId="328" priority="83">
      <formula>C45="Məxaric"+"Sair Xərclər"</formula>
    </cfRule>
    <cfRule type="expression" dxfId="327" priority="84">
      <formula>C45="Məxaric"+"Sair Xərclər"</formula>
    </cfRule>
  </conditionalFormatting>
  <conditionalFormatting sqref="D45">
    <cfRule type="expression" dxfId="326" priority="79">
      <formula>C45="Məxaric"</formula>
    </cfRule>
    <cfRule type="expression" dxfId="325" priority="80">
      <formula>C45="Məxaric"+"Sair Xərclər"</formula>
    </cfRule>
    <cfRule type="expression" dxfId="324" priority="81">
      <formula>C45="Məxaric"+"Sair Xərclər"</formula>
    </cfRule>
  </conditionalFormatting>
  <conditionalFormatting sqref="E46">
    <cfRule type="expression" dxfId="323" priority="76">
      <formula>D46="Məxaric"</formula>
    </cfRule>
    <cfRule type="expression" dxfId="322" priority="77">
      <formula>D46="Məxaric"+"Sair Xərclər"</formula>
    </cfRule>
    <cfRule type="expression" dxfId="321" priority="78">
      <formula>D46="Məxaric"+"Sair Xərclər"</formula>
    </cfRule>
  </conditionalFormatting>
  <conditionalFormatting sqref="E49">
    <cfRule type="expression" dxfId="320" priority="75">
      <formula>C49="Mədaxil"</formula>
    </cfRule>
  </conditionalFormatting>
  <conditionalFormatting sqref="D49">
    <cfRule type="expression" dxfId="319" priority="72">
      <formula>C49="Məxaric"</formula>
    </cfRule>
    <cfRule type="expression" dxfId="318" priority="73">
      <formula>C49="Məxaric"+"Sair Xərclər"</formula>
    </cfRule>
    <cfRule type="expression" dxfId="317" priority="74">
      <formula>C49="Məxaric"+"Sair Xərclər"</formula>
    </cfRule>
  </conditionalFormatting>
  <conditionalFormatting sqref="D49">
    <cfRule type="expression" dxfId="316" priority="69">
      <formula>C49="Məxaric"</formula>
    </cfRule>
    <cfRule type="expression" dxfId="315" priority="70">
      <formula>C49="Məxaric"+"Sair Xərclər"</formula>
    </cfRule>
    <cfRule type="expression" dxfId="314" priority="71">
      <formula>C49="Məxaric"+"Sair Xərclər"</formula>
    </cfRule>
  </conditionalFormatting>
  <conditionalFormatting sqref="D46">
    <cfRule type="expression" dxfId="313" priority="66">
      <formula>C46="Məxaric"</formula>
    </cfRule>
    <cfRule type="expression" dxfId="312" priority="67">
      <formula>C46="Məxaric"+"Sair Xərclər"</formula>
    </cfRule>
    <cfRule type="expression" dxfId="311" priority="68">
      <formula>C46="Məxaric"+"Sair Xərclər"</formula>
    </cfRule>
  </conditionalFormatting>
  <conditionalFormatting sqref="D47">
    <cfRule type="expression" dxfId="310" priority="63">
      <formula>C47="Məxaric"</formula>
    </cfRule>
    <cfRule type="expression" dxfId="309" priority="64">
      <formula>C47="Məxaric"+"Sair Xərclər"</formula>
    </cfRule>
    <cfRule type="expression" dxfId="308" priority="65">
      <formula>C47="Məxaric"+"Sair Xərclər"</formula>
    </cfRule>
  </conditionalFormatting>
  <conditionalFormatting sqref="D47">
    <cfRule type="expression" dxfId="307" priority="60">
      <formula>C47="Məxaric"</formula>
    </cfRule>
    <cfRule type="expression" dxfId="306" priority="61">
      <formula>C47="Məxaric"+"Sair Xərclər"</formula>
    </cfRule>
    <cfRule type="expression" dxfId="305" priority="62">
      <formula>C47="Məxaric"+"Sair Xərclər"</formula>
    </cfRule>
  </conditionalFormatting>
  <conditionalFormatting sqref="D48">
    <cfRule type="expression" dxfId="304" priority="57">
      <formula>C48="Məxaric"</formula>
    </cfRule>
    <cfRule type="expression" dxfId="303" priority="58">
      <formula>C48="Məxaric"+"Sair Xərclər"</formula>
    </cfRule>
    <cfRule type="expression" dxfId="302" priority="59">
      <formula>C48="Məxaric"+"Sair Xərclər"</formula>
    </cfRule>
  </conditionalFormatting>
  <conditionalFormatting sqref="E53:E54">
    <cfRule type="expression" dxfId="301" priority="54">
      <formula>D53="Məxaric"</formula>
    </cfRule>
    <cfRule type="expression" dxfId="300" priority="55">
      <formula>D53="Məxaric"+"Sair Xərclər"</formula>
    </cfRule>
    <cfRule type="expression" dxfId="299" priority="56">
      <formula>D53="Məxaric"+"Sair Xərclər"</formula>
    </cfRule>
  </conditionalFormatting>
  <conditionalFormatting sqref="D50">
    <cfRule type="expression" dxfId="298" priority="51">
      <formula>C50="Məxaric"</formula>
    </cfRule>
    <cfRule type="expression" dxfId="297" priority="52">
      <formula>C50="Məxaric"+"Sair Xərclər"</formula>
    </cfRule>
    <cfRule type="expression" dxfId="296" priority="53">
      <formula>C50="Məxaric"+"Sair Xərclər"</formula>
    </cfRule>
  </conditionalFormatting>
  <conditionalFormatting sqref="E50">
    <cfRule type="expression" dxfId="295" priority="48">
      <formula>D50="Məxaric"</formula>
    </cfRule>
    <cfRule type="expression" dxfId="294" priority="49">
      <formula>D50="Məxaric"+"Sair Xərclər"</formula>
    </cfRule>
    <cfRule type="expression" dxfId="293" priority="50">
      <formula>D50="Məxaric"+"Sair Xərclər"</formula>
    </cfRule>
  </conditionalFormatting>
  <conditionalFormatting sqref="D51:D52">
    <cfRule type="expression" dxfId="292" priority="45">
      <formula>C51="Məxaric"</formula>
    </cfRule>
    <cfRule type="expression" dxfId="291" priority="46">
      <formula>C51="Məxaric"+"Sair Xərclər"</formula>
    </cfRule>
    <cfRule type="expression" dxfId="290" priority="47">
      <formula>C51="Məxaric"+"Sair Xərclər"</formula>
    </cfRule>
  </conditionalFormatting>
  <conditionalFormatting sqref="E51:E52">
    <cfRule type="expression" dxfId="289" priority="42">
      <formula>D51="Məxaric"</formula>
    </cfRule>
    <cfRule type="expression" dxfId="288" priority="43">
      <formula>D51="Məxaric"+"Sair Xərclər"</formula>
    </cfRule>
    <cfRule type="expression" dxfId="287" priority="44">
      <formula>D51="Məxaric"+"Sair Xərclər"</formula>
    </cfRule>
  </conditionalFormatting>
  <conditionalFormatting sqref="D53">
    <cfRule type="expression" dxfId="286" priority="39">
      <formula>C53="Məxaric"</formula>
    </cfRule>
    <cfRule type="expression" dxfId="285" priority="40">
      <formula>C53="Məxaric"+"Sair Xərclər"</formula>
    </cfRule>
    <cfRule type="expression" dxfId="284" priority="41">
      <formula>C53="Məxaric"+"Sair Xərclər"</formula>
    </cfRule>
  </conditionalFormatting>
  <conditionalFormatting sqref="D54">
    <cfRule type="expression" dxfId="283" priority="36">
      <formula>C54="Məxaric"</formula>
    </cfRule>
    <cfRule type="expression" dxfId="282" priority="37">
      <formula>C54="Məxaric"+"Sair Xərclər"</formula>
    </cfRule>
    <cfRule type="expression" dxfId="281" priority="38">
      <formula>C54="Məxaric"+"Sair Xərclər"</formula>
    </cfRule>
  </conditionalFormatting>
  <conditionalFormatting sqref="E56:E58">
    <cfRule type="expression" dxfId="280" priority="33">
      <formula>D56="Məxaric"</formula>
    </cfRule>
    <cfRule type="expression" dxfId="279" priority="34">
      <formula>D56="Məxaric"+"Sair Xərclər"</formula>
    </cfRule>
    <cfRule type="expression" dxfId="278" priority="35">
      <formula>D56="Məxaric"+"Sair Xərclər"</formula>
    </cfRule>
  </conditionalFormatting>
  <conditionalFormatting sqref="E55">
    <cfRule type="expression" dxfId="277" priority="30">
      <formula>D55="Məxaric"</formula>
    </cfRule>
    <cfRule type="expression" dxfId="276" priority="31">
      <formula>D55="Məxaric"+"Sair Xərclər"</formula>
    </cfRule>
    <cfRule type="expression" dxfId="275" priority="32">
      <formula>D55="Məxaric"+"Sair Xərclər"</formula>
    </cfRule>
  </conditionalFormatting>
  <conditionalFormatting sqref="D55">
    <cfRule type="expression" dxfId="274" priority="27">
      <formula>C55="Məxaric"</formula>
    </cfRule>
    <cfRule type="expression" dxfId="273" priority="28">
      <formula>C55="Məxaric"+"Sair Xərclər"</formula>
    </cfRule>
    <cfRule type="expression" dxfId="272" priority="29">
      <formula>C55="Məxaric"+"Sair Xərclər"</formula>
    </cfRule>
  </conditionalFormatting>
  <conditionalFormatting sqref="D57:D58">
    <cfRule type="expression" dxfId="271" priority="24">
      <formula>C57="Məxaric"</formula>
    </cfRule>
    <cfRule type="expression" dxfId="270" priority="25">
      <formula>C57="Məxaric"+"Sair Xərclər"</formula>
    </cfRule>
    <cfRule type="expression" dxfId="269" priority="26">
      <formula>C57="Məxaric"+"Sair Xərclər"</formula>
    </cfRule>
  </conditionalFormatting>
  <conditionalFormatting sqref="D56">
    <cfRule type="expression" dxfId="268" priority="21">
      <formula>C56="Məxaric"</formula>
    </cfRule>
    <cfRule type="expression" dxfId="267" priority="22">
      <formula>C56="Məxaric"+"Sair Xərclər"</formula>
    </cfRule>
    <cfRule type="expression" dxfId="266" priority="23">
      <formula>C56="Məxaric"+"Sair Xərclər"</formula>
    </cfRule>
  </conditionalFormatting>
  <conditionalFormatting sqref="E61">
    <cfRule type="expression" dxfId="265" priority="20">
      <formula>C61="Mədaxil"</formula>
    </cfRule>
  </conditionalFormatting>
  <conditionalFormatting sqref="E59:E60">
    <cfRule type="expression" dxfId="264" priority="17">
      <formula>D59="Məxaric"</formula>
    </cfRule>
    <cfRule type="expression" dxfId="263" priority="18">
      <formula>D59="Məxaric"+"Sair Xərclər"</formula>
    </cfRule>
    <cfRule type="expression" dxfId="262" priority="19">
      <formula>D59="Məxaric"+"Sair Xərclər"</formula>
    </cfRule>
  </conditionalFormatting>
  <conditionalFormatting sqref="D61">
    <cfRule type="expression" dxfId="261" priority="14">
      <formula>C61="Məxaric"</formula>
    </cfRule>
    <cfRule type="expression" dxfId="260" priority="15">
      <formula>C61="Məxaric"+"Sair Xərclər"</formula>
    </cfRule>
    <cfRule type="expression" dxfId="259" priority="16">
      <formula>C61="Məxaric"+"Sair Xərclər"</formula>
    </cfRule>
  </conditionalFormatting>
  <conditionalFormatting sqref="D61">
    <cfRule type="expression" dxfId="258" priority="11">
      <formula>C61="Məxaric"</formula>
    </cfRule>
    <cfRule type="expression" dxfId="257" priority="12">
      <formula>C61="Məxaric"+"Sair Xərclər"</formula>
    </cfRule>
    <cfRule type="expression" dxfId="256" priority="13">
      <formula>C61="Məxaric"+"Sair Xərclər"</formula>
    </cfRule>
  </conditionalFormatting>
  <conditionalFormatting sqref="D59:D60">
    <cfRule type="expression" dxfId="255" priority="8">
      <formula>C59="Məxaric"</formula>
    </cfRule>
    <cfRule type="expression" dxfId="254" priority="9">
      <formula>C59="Məxaric"+"Sair Xərclər"</formula>
    </cfRule>
    <cfRule type="expression" dxfId="253" priority="10">
      <formula>C59="Məxaric"+"Sair Xərclər"</formula>
    </cfRule>
  </conditionalFormatting>
  <conditionalFormatting sqref="E62:E65">
    <cfRule type="expression" dxfId="252" priority="7">
      <formula>C62="Mədaxil"</formula>
    </cfRule>
  </conditionalFormatting>
  <conditionalFormatting sqref="D62:D65">
    <cfRule type="expression" dxfId="251" priority="4">
      <formula>C62="Məxaric"</formula>
    </cfRule>
    <cfRule type="expression" dxfId="250" priority="5">
      <formula>C62="Məxaric"+"Sair Xərclər"</formula>
    </cfRule>
    <cfRule type="expression" dxfId="249" priority="6">
      <formula>C62="Məxaric"+"Sair Xərclər"</formula>
    </cfRule>
  </conditionalFormatting>
  <conditionalFormatting sqref="D62:D65">
    <cfRule type="expression" dxfId="248" priority="1">
      <formula>C62="Məxaric"</formula>
    </cfRule>
    <cfRule type="expression" dxfId="247" priority="2">
      <formula>C62="Məxaric"+"Sair Xərclər"</formula>
    </cfRule>
    <cfRule type="expression" dxfId="246" priority="3">
      <formula>C62="Məxaric"+"Sair Xərclər"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75"/>
  <sheetViews>
    <sheetView topLeftCell="A65" workbookViewId="0">
      <selection sqref="A1:XFD1048576"/>
    </sheetView>
  </sheetViews>
  <sheetFormatPr defaultRowHeight="14.4" x14ac:dyDescent="0.3"/>
  <cols>
    <col min="1" max="2" width="15.6640625" style="157" customWidth="1"/>
    <col min="3" max="4" width="21.44140625" style="157" customWidth="1"/>
    <col min="5" max="5" width="19.5546875" style="157" customWidth="1"/>
    <col min="6" max="6" width="21.44140625" style="157" customWidth="1"/>
    <col min="7" max="8" width="15.6640625" style="157" customWidth="1"/>
    <col min="9" max="9" width="21.88671875" style="157" customWidth="1"/>
    <col min="10" max="16384" width="8.88671875" style="157"/>
  </cols>
  <sheetData>
    <row r="7" spans="1:9" x14ac:dyDescent="0.3">
      <c r="A7" s="179" t="s">
        <v>69</v>
      </c>
      <c r="B7" s="180"/>
      <c r="C7" s="180"/>
      <c r="D7" s="180"/>
      <c r="E7" s="181" t="s">
        <v>70</v>
      </c>
      <c r="F7" s="180"/>
      <c r="G7" s="180"/>
      <c r="H7" s="180"/>
      <c r="I7" s="180"/>
    </row>
    <row r="8" spans="1:9" ht="25.05" customHeight="1" x14ac:dyDescent="0.3">
      <c r="A8" s="153" t="s">
        <v>71</v>
      </c>
      <c r="B8" s="182" t="s">
        <v>72</v>
      </c>
      <c r="C8" s="180"/>
      <c r="D8" s="180"/>
      <c r="E8" s="183" t="s">
        <v>73</v>
      </c>
      <c r="F8" s="180"/>
      <c r="G8" s="180"/>
      <c r="H8" s="180"/>
      <c r="I8" s="180"/>
    </row>
    <row r="9" spans="1:9" ht="25.05" customHeight="1" x14ac:dyDescent="0.3">
      <c r="A9" s="153" t="s">
        <v>74</v>
      </c>
      <c r="B9" s="182" t="s">
        <v>536</v>
      </c>
      <c r="C9" s="180"/>
      <c r="D9" s="180"/>
      <c r="E9" s="183" t="s">
        <v>75</v>
      </c>
      <c r="F9" s="180"/>
      <c r="G9" s="180"/>
      <c r="H9" s="180"/>
      <c r="I9" s="180"/>
    </row>
    <row r="10" spans="1:9" ht="25.05" customHeight="1" x14ac:dyDescent="0.3">
      <c r="A10" s="153" t="s">
        <v>76</v>
      </c>
      <c r="B10" s="182" t="s">
        <v>537</v>
      </c>
      <c r="C10" s="180"/>
      <c r="D10" s="180"/>
      <c r="E10" s="183" t="s">
        <v>17</v>
      </c>
      <c r="F10" s="180"/>
      <c r="G10" s="180"/>
      <c r="H10" s="180"/>
      <c r="I10" s="180"/>
    </row>
    <row r="13" spans="1:9" x14ac:dyDescent="0.3">
      <c r="A13" s="149" t="s">
        <v>18</v>
      </c>
      <c r="B13" s="149" t="s">
        <v>19</v>
      </c>
      <c r="C13" s="149" t="s">
        <v>20</v>
      </c>
      <c r="D13" s="149" t="s">
        <v>1</v>
      </c>
      <c r="E13" s="149" t="s">
        <v>21</v>
      </c>
      <c r="F13" s="149" t="s">
        <v>12</v>
      </c>
      <c r="G13" s="149" t="s">
        <v>4</v>
      </c>
      <c r="H13" s="149" t="s">
        <v>5</v>
      </c>
      <c r="I13" s="149" t="s">
        <v>22</v>
      </c>
    </row>
    <row r="14" spans="1:9" ht="20.399999999999999" x14ac:dyDescent="0.3">
      <c r="A14" s="150" t="s">
        <v>192</v>
      </c>
      <c r="B14" s="150"/>
      <c r="C14" s="150" t="s">
        <v>23</v>
      </c>
      <c r="D14" s="150"/>
      <c r="E14" s="150"/>
      <c r="F14" s="150"/>
      <c r="G14" s="151"/>
      <c r="H14" s="151"/>
      <c r="I14" s="151">
        <v>3362.36</v>
      </c>
    </row>
    <row r="15" spans="1:9" x14ac:dyDescent="0.3">
      <c r="A15" s="150" t="s">
        <v>192</v>
      </c>
      <c r="B15" s="150"/>
      <c r="C15" s="150" t="s">
        <v>24</v>
      </c>
      <c r="D15" s="150"/>
      <c r="E15" s="150"/>
      <c r="F15" s="150"/>
      <c r="G15" s="151"/>
      <c r="H15" s="151"/>
      <c r="I15" s="151">
        <v>3362.36</v>
      </c>
    </row>
    <row r="16" spans="1:9" ht="40.799999999999997" x14ac:dyDescent="0.3">
      <c r="A16" s="154" t="s">
        <v>192</v>
      </c>
      <c r="B16" s="154" t="s">
        <v>192</v>
      </c>
      <c r="C16" s="154" t="s">
        <v>193</v>
      </c>
      <c r="D16" s="154" t="s">
        <v>194</v>
      </c>
      <c r="E16" s="154" t="s">
        <v>195</v>
      </c>
      <c r="F16" s="155" t="s">
        <v>119</v>
      </c>
      <c r="G16" s="155">
        <v>114.41</v>
      </c>
      <c r="H16" s="155"/>
      <c r="I16" s="155">
        <v>3476.77</v>
      </c>
    </row>
    <row r="17" spans="1:9" ht="40.799999999999997" x14ac:dyDescent="0.3">
      <c r="A17" s="154" t="s">
        <v>192</v>
      </c>
      <c r="B17" s="154" t="s">
        <v>192</v>
      </c>
      <c r="C17" s="154" t="s">
        <v>115</v>
      </c>
      <c r="D17" s="154" t="s">
        <v>196</v>
      </c>
      <c r="E17" s="154" t="s">
        <v>197</v>
      </c>
      <c r="F17" s="155" t="s">
        <v>116</v>
      </c>
      <c r="G17" s="155">
        <v>505.68</v>
      </c>
      <c r="H17" s="155"/>
      <c r="I17" s="155">
        <v>3982.45</v>
      </c>
    </row>
    <row r="18" spans="1:9" ht="81.599999999999994" x14ac:dyDescent="0.3">
      <c r="A18" s="154" t="s">
        <v>216</v>
      </c>
      <c r="B18" s="154" t="s">
        <v>216</v>
      </c>
      <c r="C18" s="154" t="s">
        <v>217</v>
      </c>
      <c r="D18" s="154" t="s">
        <v>218</v>
      </c>
      <c r="E18" s="154" t="s">
        <v>219</v>
      </c>
      <c r="F18" s="155" t="s">
        <v>220</v>
      </c>
      <c r="G18" s="155"/>
      <c r="H18" s="155">
        <v>322.02999999999997</v>
      </c>
      <c r="I18" s="155">
        <v>3660.42</v>
      </c>
    </row>
    <row r="19" spans="1:9" ht="20.399999999999999" x14ac:dyDescent="0.3">
      <c r="A19" s="154" t="s">
        <v>216</v>
      </c>
      <c r="B19" s="154" t="s">
        <v>216</v>
      </c>
      <c r="C19" s="154" t="s">
        <v>221</v>
      </c>
      <c r="D19" s="154" t="s">
        <v>222</v>
      </c>
      <c r="E19" s="154" t="s">
        <v>219</v>
      </c>
      <c r="F19" s="155" t="s">
        <v>223</v>
      </c>
      <c r="G19" s="155"/>
      <c r="H19" s="155">
        <v>1</v>
      </c>
      <c r="I19" s="155">
        <v>3659.42</v>
      </c>
    </row>
    <row r="20" spans="1:9" ht="40.799999999999997" x14ac:dyDescent="0.3">
      <c r="A20" s="154" t="s">
        <v>216</v>
      </c>
      <c r="B20" s="154" t="s">
        <v>216</v>
      </c>
      <c r="C20" s="154" t="s">
        <v>224</v>
      </c>
      <c r="D20" s="154" t="s">
        <v>225</v>
      </c>
      <c r="E20" s="154" t="s">
        <v>226</v>
      </c>
      <c r="F20" s="155" t="s">
        <v>143</v>
      </c>
      <c r="G20" s="155">
        <v>2542.38</v>
      </c>
      <c r="H20" s="155"/>
      <c r="I20" s="155">
        <v>6201.8</v>
      </c>
    </row>
    <row r="21" spans="1:9" ht="51" x14ac:dyDescent="0.3">
      <c r="A21" s="154" t="s">
        <v>260</v>
      </c>
      <c r="B21" s="154" t="s">
        <v>260</v>
      </c>
      <c r="C21" s="154" t="s">
        <v>261</v>
      </c>
      <c r="D21" s="154" t="s">
        <v>262</v>
      </c>
      <c r="E21" s="154" t="s">
        <v>263</v>
      </c>
      <c r="F21" s="155" t="s">
        <v>264</v>
      </c>
      <c r="G21" s="155"/>
      <c r="H21" s="155">
        <v>586.63</v>
      </c>
      <c r="I21" s="155">
        <v>5615.17</v>
      </c>
    </row>
    <row r="22" spans="1:9" ht="20.399999999999999" x14ac:dyDescent="0.3">
      <c r="A22" s="154" t="s">
        <v>260</v>
      </c>
      <c r="B22" s="154" t="s">
        <v>260</v>
      </c>
      <c r="C22" s="154" t="s">
        <v>221</v>
      </c>
      <c r="D22" s="154" t="s">
        <v>222</v>
      </c>
      <c r="E22" s="154" t="s">
        <v>263</v>
      </c>
      <c r="F22" s="155" t="s">
        <v>223</v>
      </c>
      <c r="G22" s="155"/>
      <c r="H22" s="155">
        <v>1</v>
      </c>
      <c r="I22" s="155">
        <v>5614.17</v>
      </c>
    </row>
    <row r="23" spans="1:9" ht="51" x14ac:dyDescent="0.3">
      <c r="A23" s="154" t="s">
        <v>288</v>
      </c>
      <c r="B23" s="154" t="s">
        <v>288</v>
      </c>
      <c r="C23" s="154" t="s">
        <v>289</v>
      </c>
      <c r="D23" s="154" t="s">
        <v>290</v>
      </c>
      <c r="E23" s="154" t="s">
        <v>291</v>
      </c>
      <c r="F23" s="155" t="s">
        <v>292</v>
      </c>
      <c r="G23" s="155"/>
      <c r="H23" s="155">
        <v>271.60000000000002</v>
      </c>
      <c r="I23" s="155">
        <v>5342.57</v>
      </c>
    </row>
    <row r="24" spans="1:9" ht="20.399999999999999" x14ac:dyDescent="0.3">
      <c r="A24" s="154" t="s">
        <v>288</v>
      </c>
      <c r="B24" s="154" t="s">
        <v>288</v>
      </c>
      <c r="C24" s="154" t="s">
        <v>221</v>
      </c>
      <c r="D24" s="154" t="s">
        <v>222</v>
      </c>
      <c r="E24" s="154" t="s">
        <v>291</v>
      </c>
      <c r="F24" s="155" t="s">
        <v>223</v>
      </c>
      <c r="G24" s="155"/>
      <c r="H24" s="155">
        <v>1</v>
      </c>
      <c r="I24" s="155">
        <v>5341.57</v>
      </c>
    </row>
    <row r="25" spans="1:9" ht="51" x14ac:dyDescent="0.3">
      <c r="A25" s="154" t="s">
        <v>288</v>
      </c>
      <c r="B25" s="154" t="s">
        <v>288</v>
      </c>
      <c r="C25" s="154" t="s">
        <v>289</v>
      </c>
      <c r="D25" s="154" t="s">
        <v>293</v>
      </c>
      <c r="E25" s="154" t="s">
        <v>294</v>
      </c>
      <c r="F25" s="155" t="s">
        <v>292</v>
      </c>
      <c r="G25" s="155"/>
      <c r="H25" s="155">
        <v>271.60000000000002</v>
      </c>
      <c r="I25" s="155">
        <v>5069.97</v>
      </c>
    </row>
    <row r="26" spans="1:9" ht="20.399999999999999" x14ac:dyDescent="0.3">
      <c r="A26" s="154" t="s">
        <v>288</v>
      </c>
      <c r="B26" s="154" t="s">
        <v>288</v>
      </c>
      <c r="C26" s="154" t="s">
        <v>221</v>
      </c>
      <c r="D26" s="154" t="s">
        <v>222</v>
      </c>
      <c r="E26" s="154" t="s">
        <v>294</v>
      </c>
      <c r="F26" s="155" t="s">
        <v>223</v>
      </c>
      <c r="G26" s="155"/>
      <c r="H26" s="155">
        <v>1</v>
      </c>
      <c r="I26" s="155">
        <v>5068.97</v>
      </c>
    </row>
    <row r="27" spans="1:9" ht="51" x14ac:dyDescent="0.3">
      <c r="A27" s="154" t="s">
        <v>288</v>
      </c>
      <c r="B27" s="154" t="s">
        <v>288</v>
      </c>
      <c r="C27" s="154" t="s">
        <v>295</v>
      </c>
      <c r="D27" s="154" t="s">
        <v>296</v>
      </c>
      <c r="E27" s="154" t="s">
        <v>297</v>
      </c>
      <c r="F27" s="155" t="s">
        <v>298</v>
      </c>
      <c r="G27" s="155"/>
      <c r="H27" s="155">
        <v>67.900000000000006</v>
      </c>
      <c r="I27" s="155">
        <v>5001.07</v>
      </c>
    </row>
    <row r="28" spans="1:9" ht="20.399999999999999" x14ac:dyDescent="0.3">
      <c r="A28" s="154" t="s">
        <v>288</v>
      </c>
      <c r="B28" s="154" t="s">
        <v>288</v>
      </c>
      <c r="C28" s="154" t="s">
        <v>221</v>
      </c>
      <c r="D28" s="154" t="s">
        <v>222</v>
      </c>
      <c r="E28" s="154" t="s">
        <v>297</v>
      </c>
      <c r="F28" s="155" t="s">
        <v>223</v>
      </c>
      <c r="G28" s="155"/>
      <c r="H28" s="155">
        <v>1</v>
      </c>
      <c r="I28" s="155">
        <v>5000.07</v>
      </c>
    </row>
    <row r="29" spans="1:9" ht="51" x14ac:dyDescent="0.3">
      <c r="A29" s="154" t="s">
        <v>288</v>
      </c>
      <c r="B29" s="154" t="s">
        <v>288</v>
      </c>
      <c r="C29" s="154" t="s">
        <v>295</v>
      </c>
      <c r="D29" s="154" t="s">
        <v>299</v>
      </c>
      <c r="E29" s="154" t="s">
        <v>300</v>
      </c>
      <c r="F29" s="155" t="s">
        <v>298</v>
      </c>
      <c r="G29" s="155"/>
      <c r="H29" s="155">
        <v>67.900000000000006</v>
      </c>
      <c r="I29" s="155">
        <v>4932.17</v>
      </c>
    </row>
    <row r="30" spans="1:9" ht="20.399999999999999" x14ac:dyDescent="0.3">
      <c r="A30" s="154" t="s">
        <v>288</v>
      </c>
      <c r="B30" s="154" t="s">
        <v>288</v>
      </c>
      <c r="C30" s="154" t="s">
        <v>221</v>
      </c>
      <c r="D30" s="154" t="s">
        <v>222</v>
      </c>
      <c r="E30" s="154" t="s">
        <v>300</v>
      </c>
      <c r="F30" s="155" t="s">
        <v>223</v>
      </c>
      <c r="G30" s="155"/>
      <c r="H30" s="155">
        <v>1</v>
      </c>
      <c r="I30" s="155">
        <v>4931.17</v>
      </c>
    </row>
    <row r="31" spans="1:9" ht="40.799999999999997" x14ac:dyDescent="0.3">
      <c r="A31" s="154" t="s">
        <v>288</v>
      </c>
      <c r="B31" s="154" t="s">
        <v>288</v>
      </c>
      <c r="C31" s="154" t="s">
        <v>301</v>
      </c>
      <c r="D31" s="154" t="s">
        <v>302</v>
      </c>
      <c r="E31" s="154" t="s">
        <v>303</v>
      </c>
      <c r="F31" s="155" t="s">
        <v>298</v>
      </c>
      <c r="G31" s="155"/>
      <c r="H31" s="155">
        <v>2246.96</v>
      </c>
      <c r="I31" s="155">
        <v>2684.21</v>
      </c>
    </row>
    <row r="32" spans="1:9" ht="20.399999999999999" x14ac:dyDescent="0.3">
      <c r="A32" s="154" t="s">
        <v>288</v>
      </c>
      <c r="B32" s="154" t="s">
        <v>288</v>
      </c>
      <c r="C32" s="154" t="s">
        <v>221</v>
      </c>
      <c r="D32" s="154" t="s">
        <v>222</v>
      </c>
      <c r="E32" s="154" t="s">
        <v>303</v>
      </c>
      <c r="F32" s="155" t="s">
        <v>223</v>
      </c>
      <c r="G32" s="155"/>
      <c r="H32" s="155">
        <v>2.25</v>
      </c>
      <c r="I32" s="155">
        <v>2681.96</v>
      </c>
    </row>
    <row r="33" spans="1:9" ht="40.799999999999997" x14ac:dyDescent="0.3">
      <c r="A33" s="154" t="s">
        <v>288</v>
      </c>
      <c r="B33" s="154" t="s">
        <v>288</v>
      </c>
      <c r="C33" s="154" t="s">
        <v>301</v>
      </c>
      <c r="D33" s="154" t="s">
        <v>304</v>
      </c>
      <c r="E33" s="154" t="s">
        <v>305</v>
      </c>
      <c r="F33" s="155" t="s">
        <v>298</v>
      </c>
      <c r="G33" s="155"/>
      <c r="H33" s="155">
        <v>1147.97</v>
      </c>
      <c r="I33" s="155">
        <v>1533.99</v>
      </c>
    </row>
    <row r="34" spans="1:9" ht="20.399999999999999" x14ac:dyDescent="0.3">
      <c r="A34" s="154" t="s">
        <v>288</v>
      </c>
      <c r="B34" s="154" t="s">
        <v>288</v>
      </c>
      <c r="C34" s="154" t="s">
        <v>221</v>
      </c>
      <c r="D34" s="154" t="s">
        <v>222</v>
      </c>
      <c r="E34" s="154" t="s">
        <v>305</v>
      </c>
      <c r="F34" s="155" t="s">
        <v>223</v>
      </c>
      <c r="G34" s="155"/>
      <c r="H34" s="155">
        <v>1.1499999999999999</v>
      </c>
      <c r="I34" s="155">
        <v>1532.84</v>
      </c>
    </row>
    <row r="35" spans="1:9" ht="40.799999999999997" x14ac:dyDescent="0.3">
      <c r="A35" s="154" t="s">
        <v>288</v>
      </c>
      <c r="B35" s="154" t="s">
        <v>288</v>
      </c>
      <c r="C35" s="154" t="s">
        <v>306</v>
      </c>
      <c r="D35" s="154" t="s">
        <v>307</v>
      </c>
      <c r="E35" s="154" t="s">
        <v>308</v>
      </c>
      <c r="F35" s="155" t="s">
        <v>309</v>
      </c>
      <c r="G35" s="155"/>
      <c r="H35" s="155">
        <v>81.36</v>
      </c>
      <c r="I35" s="155">
        <v>1451.48</v>
      </c>
    </row>
    <row r="36" spans="1:9" ht="20.399999999999999" x14ac:dyDescent="0.3">
      <c r="A36" s="154" t="s">
        <v>288</v>
      </c>
      <c r="B36" s="154" t="s">
        <v>288</v>
      </c>
      <c r="C36" s="154" t="s">
        <v>221</v>
      </c>
      <c r="D36" s="154" t="s">
        <v>222</v>
      </c>
      <c r="E36" s="154" t="s">
        <v>308</v>
      </c>
      <c r="F36" s="155" t="s">
        <v>223</v>
      </c>
      <c r="G36" s="155"/>
      <c r="H36" s="155">
        <v>1</v>
      </c>
      <c r="I36" s="155">
        <v>1450.48</v>
      </c>
    </row>
    <row r="37" spans="1:9" ht="51" x14ac:dyDescent="0.3">
      <c r="A37" s="154" t="s">
        <v>326</v>
      </c>
      <c r="B37" s="154" t="s">
        <v>326</v>
      </c>
      <c r="C37" s="154" t="s">
        <v>327</v>
      </c>
      <c r="D37" s="154" t="s">
        <v>328</v>
      </c>
      <c r="E37" s="154" t="s">
        <v>329</v>
      </c>
      <c r="F37" s="155" t="s">
        <v>138</v>
      </c>
      <c r="G37" s="155">
        <v>338.98</v>
      </c>
      <c r="H37" s="155"/>
      <c r="I37" s="155">
        <v>1789.46</v>
      </c>
    </row>
    <row r="38" spans="1:9" ht="51" x14ac:dyDescent="0.3">
      <c r="A38" s="154" t="s">
        <v>326</v>
      </c>
      <c r="B38" s="154" t="s">
        <v>326</v>
      </c>
      <c r="C38" s="154" t="s">
        <v>330</v>
      </c>
      <c r="D38" s="154" t="s">
        <v>331</v>
      </c>
      <c r="E38" s="154" t="s">
        <v>332</v>
      </c>
      <c r="F38" s="155" t="s">
        <v>135</v>
      </c>
      <c r="G38" s="155">
        <v>300</v>
      </c>
      <c r="H38" s="155"/>
      <c r="I38" s="155">
        <v>2089.46</v>
      </c>
    </row>
    <row r="39" spans="1:9" ht="40.799999999999997" x14ac:dyDescent="0.3">
      <c r="A39" s="154" t="s">
        <v>326</v>
      </c>
      <c r="B39" s="154" t="s">
        <v>326</v>
      </c>
      <c r="C39" s="154" t="s">
        <v>333</v>
      </c>
      <c r="D39" s="154" t="s">
        <v>334</v>
      </c>
      <c r="E39" s="154" t="s">
        <v>335</v>
      </c>
      <c r="F39" s="155" t="s">
        <v>104</v>
      </c>
      <c r="G39" s="155">
        <v>237.29</v>
      </c>
      <c r="H39" s="155"/>
      <c r="I39" s="155">
        <v>2326.75</v>
      </c>
    </row>
    <row r="40" spans="1:9" ht="40.799999999999997" x14ac:dyDescent="0.3">
      <c r="A40" s="154" t="s">
        <v>336</v>
      </c>
      <c r="B40" s="154" t="s">
        <v>336</v>
      </c>
      <c r="C40" s="154" t="s">
        <v>344</v>
      </c>
      <c r="D40" s="154" t="s">
        <v>345</v>
      </c>
      <c r="E40" s="154" t="s">
        <v>346</v>
      </c>
      <c r="F40" s="155" t="s">
        <v>347</v>
      </c>
      <c r="G40" s="155"/>
      <c r="H40" s="155">
        <v>1500</v>
      </c>
      <c r="I40" s="155">
        <v>826.75</v>
      </c>
    </row>
    <row r="41" spans="1:9" ht="20.399999999999999" x14ac:dyDescent="0.3">
      <c r="A41" s="154" t="s">
        <v>336</v>
      </c>
      <c r="B41" s="154" t="s">
        <v>336</v>
      </c>
      <c r="C41" s="154" t="s">
        <v>221</v>
      </c>
      <c r="D41" s="154" t="s">
        <v>222</v>
      </c>
      <c r="E41" s="154" t="s">
        <v>346</v>
      </c>
      <c r="F41" s="155" t="s">
        <v>223</v>
      </c>
      <c r="G41" s="155"/>
      <c r="H41" s="155">
        <v>1.5</v>
      </c>
      <c r="I41" s="155">
        <v>825.25</v>
      </c>
    </row>
    <row r="42" spans="1:9" ht="71.400000000000006" x14ac:dyDescent="0.3">
      <c r="A42" s="154" t="s">
        <v>336</v>
      </c>
      <c r="B42" s="154" t="s">
        <v>336</v>
      </c>
      <c r="C42" s="154" t="s">
        <v>348</v>
      </c>
      <c r="D42" s="154" t="s">
        <v>349</v>
      </c>
      <c r="E42" s="154" t="s">
        <v>350</v>
      </c>
      <c r="F42" s="155" t="s">
        <v>220</v>
      </c>
      <c r="G42" s="155"/>
      <c r="H42" s="155">
        <v>186.23</v>
      </c>
      <c r="I42" s="155">
        <v>639.02</v>
      </c>
    </row>
    <row r="43" spans="1:9" ht="20.399999999999999" x14ac:dyDescent="0.3">
      <c r="A43" s="154" t="s">
        <v>336</v>
      </c>
      <c r="B43" s="154" t="s">
        <v>336</v>
      </c>
      <c r="C43" s="154" t="s">
        <v>221</v>
      </c>
      <c r="D43" s="154" t="s">
        <v>222</v>
      </c>
      <c r="E43" s="154" t="s">
        <v>350</v>
      </c>
      <c r="F43" s="155" t="s">
        <v>223</v>
      </c>
      <c r="G43" s="155"/>
      <c r="H43" s="155">
        <v>1</v>
      </c>
      <c r="I43" s="155">
        <v>638.02</v>
      </c>
    </row>
    <row r="44" spans="1:9" ht="40.799999999999997" x14ac:dyDescent="0.3">
      <c r="A44" s="154" t="s">
        <v>351</v>
      </c>
      <c r="B44" s="154" t="s">
        <v>351</v>
      </c>
      <c r="C44" s="154" t="s">
        <v>357</v>
      </c>
      <c r="D44" s="154" t="s">
        <v>358</v>
      </c>
      <c r="E44" s="154" t="s">
        <v>359</v>
      </c>
      <c r="F44" s="155" t="s">
        <v>123</v>
      </c>
      <c r="G44" s="155">
        <v>2189.83</v>
      </c>
      <c r="H44" s="155"/>
      <c r="I44" s="155">
        <v>2827.85</v>
      </c>
    </row>
    <row r="45" spans="1:9" ht="40.799999999999997" x14ac:dyDescent="0.3">
      <c r="A45" s="154" t="s">
        <v>351</v>
      </c>
      <c r="B45" s="154" t="s">
        <v>351</v>
      </c>
      <c r="C45" s="154" t="s">
        <v>360</v>
      </c>
      <c r="D45" s="154" t="s">
        <v>361</v>
      </c>
      <c r="E45" s="154" t="s">
        <v>362</v>
      </c>
      <c r="F45" s="155" t="s">
        <v>363</v>
      </c>
      <c r="G45" s="155">
        <v>2966.1</v>
      </c>
      <c r="H45" s="155"/>
      <c r="I45" s="155">
        <v>5793.95</v>
      </c>
    </row>
    <row r="46" spans="1:9" ht="51" x14ac:dyDescent="0.3">
      <c r="A46" s="154" t="s">
        <v>369</v>
      </c>
      <c r="B46" s="154" t="s">
        <v>369</v>
      </c>
      <c r="C46" s="154" t="s">
        <v>370</v>
      </c>
      <c r="D46" s="154" t="s">
        <v>371</v>
      </c>
      <c r="E46" s="154" t="s">
        <v>372</v>
      </c>
      <c r="F46" s="155" t="s">
        <v>103</v>
      </c>
      <c r="G46" s="155">
        <v>2542.37</v>
      </c>
      <c r="H46" s="155"/>
      <c r="I46" s="155">
        <v>8336.32</v>
      </c>
    </row>
    <row r="47" spans="1:9" ht="40.799999999999997" x14ac:dyDescent="0.3">
      <c r="A47" s="154" t="s">
        <v>383</v>
      </c>
      <c r="B47" s="154" t="s">
        <v>383</v>
      </c>
      <c r="C47" s="154" t="s">
        <v>384</v>
      </c>
      <c r="D47" s="154" t="s">
        <v>385</v>
      </c>
      <c r="E47" s="154" t="s">
        <v>386</v>
      </c>
      <c r="F47" s="155" t="s">
        <v>142</v>
      </c>
      <c r="G47" s="155">
        <v>508.47</v>
      </c>
      <c r="H47" s="155"/>
      <c r="I47" s="155">
        <v>8844.7900000000009</v>
      </c>
    </row>
    <row r="48" spans="1:9" ht="71.400000000000006" x14ac:dyDescent="0.3">
      <c r="A48" s="154" t="s">
        <v>417</v>
      </c>
      <c r="B48" s="154" t="s">
        <v>417</v>
      </c>
      <c r="C48" s="154" t="s">
        <v>418</v>
      </c>
      <c r="D48" s="154" t="s">
        <v>419</v>
      </c>
      <c r="E48" s="154" t="s">
        <v>420</v>
      </c>
      <c r="F48" s="155" t="s">
        <v>90</v>
      </c>
      <c r="G48" s="155">
        <v>956.89</v>
      </c>
      <c r="H48" s="155"/>
      <c r="I48" s="155">
        <v>9801.68</v>
      </c>
    </row>
    <row r="49" spans="1:9" ht="40.799999999999997" x14ac:dyDescent="0.3">
      <c r="A49" s="154" t="s">
        <v>417</v>
      </c>
      <c r="B49" s="154" t="s">
        <v>417</v>
      </c>
      <c r="C49" s="154" t="s">
        <v>115</v>
      </c>
      <c r="D49" s="154" t="s">
        <v>421</v>
      </c>
      <c r="E49" s="154" t="s">
        <v>422</v>
      </c>
      <c r="F49" s="155" t="s">
        <v>116</v>
      </c>
      <c r="G49" s="155">
        <v>1016.94</v>
      </c>
      <c r="H49" s="155"/>
      <c r="I49" s="155">
        <v>10818.62</v>
      </c>
    </row>
    <row r="50" spans="1:9" ht="71.400000000000006" x14ac:dyDescent="0.3">
      <c r="A50" s="154" t="s">
        <v>417</v>
      </c>
      <c r="B50" s="154" t="s">
        <v>417</v>
      </c>
      <c r="C50" s="154" t="s">
        <v>423</v>
      </c>
      <c r="D50" s="154" t="s">
        <v>424</v>
      </c>
      <c r="E50" s="154" t="s">
        <v>425</v>
      </c>
      <c r="F50" s="155" t="s">
        <v>426</v>
      </c>
      <c r="G50" s="155">
        <v>1694.92</v>
      </c>
      <c r="H50" s="155"/>
      <c r="I50" s="155">
        <v>12513.54</v>
      </c>
    </row>
    <row r="51" spans="1:9" ht="40.799999999999997" x14ac:dyDescent="0.3">
      <c r="A51" s="154" t="s">
        <v>448</v>
      </c>
      <c r="B51" s="154" t="s">
        <v>448</v>
      </c>
      <c r="C51" s="154" t="s">
        <v>449</v>
      </c>
      <c r="D51" s="154" t="s">
        <v>450</v>
      </c>
      <c r="E51" s="154" t="s">
        <v>451</v>
      </c>
      <c r="F51" s="155" t="s">
        <v>122</v>
      </c>
      <c r="G51" s="155">
        <v>19316.560000000001</v>
      </c>
      <c r="H51" s="155"/>
      <c r="I51" s="155">
        <v>31830.1</v>
      </c>
    </row>
    <row r="52" spans="1:9" ht="40.799999999999997" x14ac:dyDescent="0.3">
      <c r="A52" s="154" t="s">
        <v>448</v>
      </c>
      <c r="B52" s="154" t="s">
        <v>448</v>
      </c>
      <c r="C52" s="154" t="s">
        <v>115</v>
      </c>
      <c r="D52" s="154" t="s">
        <v>452</v>
      </c>
      <c r="E52" s="154" t="s">
        <v>453</v>
      </c>
      <c r="F52" s="155" t="s">
        <v>116</v>
      </c>
      <c r="G52" s="155">
        <v>652.75</v>
      </c>
      <c r="H52" s="155"/>
      <c r="I52" s="155">
        <v>32482.85</v>
      </c>
    </row>
    <row r="53" spans="1:9" ht="40.799999999999997" x14ac:dyDescent="0.3">
      <c r="A53" s="154" t="s">
        <v>448</v>
      </c>
      <c r="B53" s="154" t="s">
        <v>448</v>
      </c>
      <c r="C53" s="154" t="s">
        <v>360</v>
      </c>
      <c r="D53" s="154" t="s">
        <v>454</v>
      </c>
      <c r="E53" s="154" t="s">
        <v>455</v>
      </c>
      <c r="F53" s="155" t="s">
        <v>363</v>
      </c>
      <c r="G53" s="155">
        <v>343.73</v>
      </c>
      <c r="H53" s="155"/>
      <c r="I53" s="155">
        <v>32826.58</v>
      </c>
    </row>
    <row r="54" spans="1:9" ht="40.799999999999997" x14ac:dyDescent="0.3">
      <c r="A54" s="154" t="s">
        <v>477</v>
      </c>
      <c r="B54" s="154" t="s">
        <v>477</v>
      </c>
      <c r="C54" s="154" t="s">
        <v>449</v>
      </c>
      <c r="D54" s="154" t="s">
        <v>450</v>
      </c>
      <c r="E54" s="154" t="s">
        <v>478</v>
      </c>
      <c r="F54" s="155" t="s">
        <v>122</v>
      </c>
      <c r="G54" s="155">
        <v>5820.36</v>
      </c>
      <c r="H54" s="155"/>
      <c r="I54" s="155">
        <v>38646.94</v>
      </c>
    </row>
    <row r="55" spans="1:9" ht="71.400000000000006" x14ac:dyDescent="0.3">
      <c r="A55" s="154" t="s">
        <v>477</v>
      </c>
      <c r="B55" s="154" t="s">
        <v>477</v>
      </c>
      <c r="C55" s="154" t="s">
        <v>479</v>
      </c>
      <c r="D55" s="154" t="s">
        <v>480</v>
      </c>
      <c r="E55" s="154" t="s">
        <v>481</v>
      </c>
      <c r="F55" s="155" t="s">
        <v>482</v>
      </c>
      <c r="G55" s="155"/>
      <c r="H55" s="155">
        <v>37753.730000000003</v>
      </c>
      <c r="I55" s="155">
        <v>893.21</v>
      </c>
    </row>
    <row r="56" spans="1:9" ht="20.399999999999999" x14ac:dyDescent="0.3">
      <c r="A56" s="154" t="s">
        <v>477</v>
      </c>
      <c r="B56" s="154" t="s">
        <v>477</v>
      </c>
      <c r="C56" s="154" t="s">
        <v>221</v>
      </c>
      <c r="D56" s="154" t="s">
        <v>222</v>
      </c>
      <c r="E56" s="154" t="s">
        <v>481</v>
      </c>
      <c r="F56" s="155" t="s">
        <v>223</v>
      </c>
      <c r="G56" s="155"/>
      <c r="H56" s="155">
        <v>37.75</v>
      </c>
      <c r="I56" s="155">
        <v>855.46</v>
      </c>
    </row>
    <row r="57" spans="1:9" ht="71.400000000000006" x14ac:dyDescent="0.3">
      <c r="A57" s="154" t="s">
        <v>483</v>
      </c>
      <c r="B57" s="154" t="s">
        <v>483</v>
      </c>
      <c r="C57" s="154" t="s">
        <v>505</v>
      </c>
      <c r="D57" s="154" t="s">
        <v>506</v>
      </c>
      <c r="E57" s="154" t="s">
        <v>507</v>
      </c>
      <c r="F57" s="155" t="s">
        <v>508</v>
      </c>
      <c r="G57" s="155"/>
      <c r="H57" s="155">
        <v>200</v>
      </c>
      <c r="I57" s="155">
        <v>655.46</v>
      </c>
    </row>
    <row r="58" spans="1:9" ht="20.399999999999999" x14ac:dyDescent="0.3">
      <c r="A58" s="154" t="s">
        <v>483</v>
      </c>
      <c r="B58" s="154" t="s">
        <v>483</v>
      </c>
      <c r="C58" s="154" t="s">
        <v>221</v>
      </c>
      <c r="D58" s="154" t="s">
        <v>222</v>
      </c>
      <c r="E58" s="154" t="s">
        <v>507</v>
      </c>
      <c r="F58" s="155" t="s">
        <v>223</v>
      </c>
      <c r="G58" s="155"/>
      <c r="H58" s="155">
        <v>1</v>
      </c>
      <c r="I58" s="155">
        <v>654.46</v>
      </c>
    </row>
    <row r="59" spans="1:9" ht="51" x14ac:dyDescent="0.3">
      <c r="A59" s="154" t="s">
        <v>483</v>
      </c>
      <c r="B59" s="154" t="s">
        <v>483</v>
      </c>
      <c r="C59" s="154" t="s">
        <v>509</v>
      </c>
      <c r="D59" s="154" t="s">
        <v>510</v>
      </c>
      <c r="E59" s="154" t="s">
        <v>511</v>
      </c>
      <c r="F59" s="155" t="s">
        <v>512</v>
      </c>
      <c r="G59" s="155"/>
      <c r="H59" s="155">
        <v>218.52</v>
      </c>
      <c r="I59" s="155">
        <v>435.94</v>
      </c>
    </row>
    <row r="60" spans="1:9" ht="51" x14ac:dyDescent="0.3">
      <c r="A60" s="154" t="s">
        <v>483</v>
      </c>
      <c r="B60" s="154" t="s">
        <v>483</v>
      </c>
      <c r="C60" s="154" t="s">
        <v>509</v>
      </c>
      <c r="D60" s="154" t="s">
        <v>513</v>
      </c>
      <c r="E60" s="154" t="s">
        <v>514</v>
      </c>
      <c r="F60" s="155" t="s">
        <v>512</v>
      </c>
      <c r="G60" s="155"/>
      <c r="H60" s="155">
        <v>328</v>
      </c>
      <c r="I60" s="155">
        <v>107.94</v>
      </c>
    </row>
    <row r="61" spans="1:9" ht="40.799999999999997" x14ac:dyDescent="0.3">
      <c r="A61" s="154" t="s">
        <v>483</v>
      </c>
      <c r="B61" s="154" t="s">
        <v>483</v>
      </c>
      <c r="C61" s="154" t="s">
        <v>515</v>
      </c>
      <c r="D61" s="154" t="s">
        <v>516</v>
      </c>
      <c r="E61" s="154" t="s">
        <v>517</v>
      </c>
      <c r="F61" s="155" t="s">
        <v>119</v>
      </c>
      <c r="G61" s="155">
        <v>2870.76</v>
      </c>
      <c r="H61" s="155"/>
      <c r="I61" s="155">
        <v>2978.7</v>
      </c>
    </row>
    <row r="62" spans="1:9" ht="61.2" x14ac:dyDescent="0.3">
      <c r="A62" s="154" t="s">
        <v>538</v>
      </c>
      <c r="B62" s="154" t="s">
        <v>538</v>
      </c>
      <c r="C62" s="154" t="s">
        <v>539</v>
      </c>
      <c r="D62" s="154" t="s">
        <v>540</v>
      </c>
      <c r="E62" s="154" t="s">
        <v>541</v>
      </c>
      <c r="F62" s="155" t="s">
        <v>542</v>
      </c>
      <c r="G62" s="155"/>
      <c r="H62" s="155">
        <v>972.88</v>
      </c>
      <c r="I62" s="155">
        <v>2005.82</v>
      </c>
    </row>
    <row r="63" spans="1:9" ht="20.399999999999999" x14ac:dyDescent="0.3">
      <c r="A63" s="154" t="s">
        <v>538</v>
      </c>
      <c r="B63" s="154" t="s">
        <v>538</v>
      </c>
      <c r="C63" s="154" t="s">
        <v>221</v>
      </c>
      <c r="D63" s="154" t="s">
        <v>222</v>
      </c>
      <c r="E63" s="154" t="s">
        <v>541</v>
      </c>
      <c r="F63" s="155" t="s">
        <v>223</v>
      </c>
      <c r="G63" s="155"/>
      <c r="H63" s="155">
        <v>1</v>
      </c>
      <c r="I63" s="155">
        <v>2004.82</v>
      </c>
    </row>
    <row r="64" spans="1:9" ht="20.399999999999999" x14ac:dyDescent="0.3">
      <c r="A64" s="150" t="s">
        <v>538</v>
      </c>
      <c r="B64" s="150"/>
      <c r="C64" s="150" t="s">
        <v>25</v>
      </c>
      <c r="D64" s="150"/>
      <c r="E64" s="150"/>
      <c r="F64" s="150"/>
      <c r="G64" s="151">
        <v>44918.42</v>
      </c>
      <c r="H64" s="151">
        <v>46275.96</v>
      </c>
      <c r="I64" s="151">
        <v>2004.82</v>
      </c>
    </row>
    <row r="65" spans="1:9" x14ac:dyDescent="0.3">
      <c r="A65" s="150" t="s">
        <v>538</v>
      </c>
      <c r="B65" s="150"/>
      <c r="C65" s="150" t="s">
        <v>24</v>
      </c>
      <c r="D65" s="150"/>
      <c r="E65" s="150"/>
      <c r="F65" s="150"/>
      <c r="G65" s="151"/>
      <c r="H65" s="151"/>
      <c r="I65" s="151">
        <v>2004.82</v>
      </c>
    </row>
    <row r="69" spans="1:9" ht="19.8" x14ac:dyDescent="0.4">
      <c r="I69" s="152" t="s">
        <v>543</v>
      </c>
    </row>
    <row r="73" spans="1:9" x14ac:dyDescent="0.3">
      <c r="A73" s="184" t="s">
        <v>79</v>
      </c>
      <c r="B73" s="184"/>
      <c r="C73" s="184"/>
      <c r="D73" s="185" t="s">
        <v>80</v>
      </c>
      <c r="E73" s="184"/>
      <c r="F73" s="184"/>
      <c r="G73" s="186" t="s">
        <v>81</v>
      </c>
      <c r="H73" s="184"/>
      <c r="I73" s="184"/>
    </row>
    <row r="74" spans="1:9" x14ac:dyDescent="0.3">
      <c r="A74" s="187" t="s">
        <v>82</v>
      </c>
      <c r="B74" s="187"/>
      <c r="C74" s="187"/>
      <c r="D74" s="188" t="s">
        <v>83</v>
      </c>
      <c r="E74" s="187"/>
      <c r="F74" s="187"/>
      <c r="G74" s="189" t="s">
        <v>84</v>
      </c>
      <c r="H74" s="187"/>
      <c r="I74" s="187"/>
    </row>
    <row r="75" spans="1:9" x14ac:dyDescent="0.3">
      <c r="A75" s="187" t="s">
        <v>85</v>
      </c>
      <c r="B75" s="187"/>
      <c r="C75" s="187"/>
      <c r="D75" s="188" t="s">
        <v>86</v>
      </c>
      <c r="E75" s="187"/>
      <c r="F75" s="187"/>
      <c r="G75" s="189" t="s">
        <v>87</v>
      </c>
      <c r="H75" s="187"/>
      <c r="I75" s="187"/>
    </row>
  </sheetData>
  <mergeCells count="17">
    <mergeCell ref="A74:C74"/>
    <mergeCell ref="D74:F74"/>
    <mergeCell ref="G74:I74"/>
    <mergeCell ref="A75:C75"/>
    <mergeCell ref="D75:F75"/>
    <mergeCell ref="G75:I75"/>
    <mergeCell ref="A73:C73"/>
    <mergeCell ref="D73:F73"/>
    <mergeCell ref="G73:I73"/>
    <mergeCell ref="B10:D10"/>
    <mergeCell ref="E10:I10"/>
    <mergeCell ref="A7:D7"/>
    <mergeCell ref="E7:I7"/>
    <mergeCell ref="B8:D8"/>
    <mergeCell ref="E8:I8"/>
    <mergeCell ref="B9:D9"/>
    <mergeCell ref="E9:I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6" sqref="B26"/>
    </sheetView>
  </sheetViews>
  <sheetFormatPr defaultRowHeight="14.4" x14ac:dyDescent="0.3"/>
  <cols>
    <col min="1" max="1" width="13" style="156" customWidth="1"/>
    <col min="2" max="2" width="52" style="156" customWidth="1"/>
    <col min="3" max="5" width="10.44140625" style="156" customWidth="1"/>
    <col min="6" max="16384" width="8.88671875" style="156"/>
  </cols>
  <sheetData>
    <row r="1" spans="1:5" x14ac:dyDescent="0.3">
      <c r="A1" s="190" t="s">
        <v>77</v>
      </c>
      <c r="B1" s="191"/>
      <c r="C1" s="191"/>
      <c r="D1" s="191"/>
      <c r="E1" s="191"/>
    </row>
    <row r="2" spans="1:5" x14ac:dyDescent="0.3">
      <c r="A2" s="165" t="s">
        <v>0</v>
      </c>
      <c r="B2" s="165" t="s">
        <v>41</v>
      </c>
      <c r="C2" s="165" t="s">
        <v>37</v>
      </c>
      <c r="D2" s="165" t="s">
        <v>38</v>
      </c>
      <c r="E2" s="165" t="s">
        <v>22</v>
      </c>
    </row>
    <row r="3" spans="1:5" x14ac:dyDescent="0.3">
      <c r="A3" s="156" t="s">
        <v>227</v>
      </c>
      <c r="B3" s="156" t="s">
        <v>238</v>
      </c>
      <c r="D3" s="59">
        <v>16000</v>
      </c>
      <c r="E3" s="59">
        <v>18492.86</v>
      </c>
    </row>
    <row r="4" spans="1:5" x14ac:dyDescent="0.3">
      <c r="A4" s="156" t="s">
        <v>257</v>
      </c>
      <c r="B4" s="156" t="s">
        <v>258</v>
      </c>
      <c r="C4" s="59">
        <v>32</v>
      </c>
      <c r="E4" s="59">
        <v>18460.86</v>
      </c>
    </row>
    <row r="5" spans="1:5" x14ac:dyDescent="0.3">
      <c r="A5" s="156" t="s">
        <v>257</v>
      </c>
      <c r="B5" s="156" t="s">
        <v>259</v>
      </c>
      <c r="C5" s="59">
        <v>16000</v>
      </c>
      <c r="E5" s="59">
        <v>2460.86</v>
      </c>
    </row>
    <row r="6" spans="1:5" x14ac:dyDescent="0.3">
      <c r="A6" s="156" t="s">
        <v>310</v>
      </c>
      <c r="B6" s="156" t="s">
        <v>311</v>
      </c>
      <c r="D6" s="59">
        <v>2251.86</v>
      </c>
      <c r="E6" s="59">
        <v>4712.72</v>
      </c>
    </row>
    <row r="7" spans="1:5" x14ac:dyDescent="0.3">
      <c r="A7" s="156" t="s">
        <v>435</v>
      </c>
      <c r="B7" s="156" t="s">
        <v>436</v>
      </c>
      <c r="D7" s="59">
        <v>7000</v>
      </c>
      <c r="E7" s="59">
        <v>11712.72</v>
      </c>
    </row>
    <row r="8" spans="1:5" x14ac:dyDescent="0.3">
      <c r="A8" s="156" t="s">
        <v>435</v>
      </c>
      <c r="B8" s="156" t="s">
        <v>437</v>
      </c>
      <c r="C8" s="59">
        <v>20.54</v>
      </c>
      <c r="E8" s="59">
        <v>11692.18</v>
      </c>
    </row>
    <row r="9" spans="1:5" x14ac:dyDescent="0.3">
      <c r="A9" s="156" t="s">
        <v>435</v>
      </c>
      <c r="B9" s="156" t="s">
        <v>438</v>
      </c>
      <c r="C9" s="59">
        <v>10271.19</v>
      </c>
      <c r="E9" s="59">
        <v>1420.99</v>
      </c>
    </row>
    <row r="10" spans="1:5" x14ac:dyDescent="0.3">
      <c r="A10" s="156" t="s">
        <v>462</v>
      </c>
      <c r="B10" s="156" t="s">
        <v>463</v>
      </c>
      <c r="C10" s="59">
        <v>2.41</v>
      </c>
      <c r="E10" s="59">
        <v>1418.58</v>
      </c>
    </row>
    <row r="11" spans="1:5" x14ac:dyDescent="0.3">
      <c r="A11" s="156" t="s">
        <v>462</v>
      </c>
      <c r="B11" s="156" t="s">
        <v>464</v>
      </c>
      <c r="C11" s="59">
        <v>1206.78</v>
      </c>
      <c r="E11" s="59">
        <v>211.8</v>
      </c>
    </row>
    <row r="12" spans="1:5" x14ac:dyDescent="0.3">
      <c r="A12" s="156" t="s">
        <v>524</v>
      </c>
      <c r="B12" s="156" t="s">
        <v>525</v>
      </c>
      <c r="D12" s="59">
        <v>338.98</v>
      </c>
      <c r="E12" s="59">
        <v>550.78</v>
      </c>
    </row>
    <row r="13" spans="1:5" x14ac:dyDescent="0.3">
      <c r="A13" s="156" t="s">
        <v>524</v>
      </c>
      <c r="B13" s="156" t="s">
        <v>526</v>
      </c>
      <c r="D13" s="59">
        <v>273.82</v>
      </c>
      <c r="E13" s="59">
        <v>824.6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XFD1048576"/>
    </sheetView>
  </sheetViews>
  <sheetFormatPr defaultColWidth="9.109375" defaultRowHeight="14.4" x14ac:dyDescent="0.3"/>
  <cols>
    <col min="1" max="1" width="12.109375" style="157" customWidth="1"/>
    <col min="2" max="2" width="30.44140625" style="157" customWidth="1"/>
    <col min="3" max="3" width="11.88671875" style="157" customWidth="1"/>
    <col min="4" max="4" width="12.33203125" style="157" customWidth="1"/>
    <col min="5" max="5" width="11.44140625" style="157" customWidth="1"/>
    <col min="6" max="6" width="11.33203125" style="157" customWidth="1"/>
    <col min="7" max="8" width="23" style="157" customWidth="1"/>
    <col min="9" max="9" width="26.33203125" style="157" customWidth="1"/>
    <col min="10" max="10" width="33.6640625" style="157" customWidth="1"/>
    <col min="11" max="11" width="28" style="157" customWidth="1"/>
    <col min="12" max="16" width="9.109375" style="157" hidden="1" customWidth="1"/>
    <col min="17" max="256" width="9.109375" style="157"/>
    <col min="257" max="257" width="12.109375" style="157" customWidth="1"/>
    <col min="258" max="258" width="30.44140625" style="157" customWidth="1"/>
    <col min="259" max="259" width="11.88671875" style="157" customWidth="1"/>
    <col min="260" max="260" width="12.33203125" style="157" customWidth="1"/>
    <col min="261" max="261" width="11.44140625" style="157" customWidth="1"/>
    <col min="262" max="262" width="11.33203125" style="157" customWidth="1"/>
    <col min="263" max="264" width="23" style="157" customWidth="1"/>
    <col min="265" max="265" width="26.33203125" style="157" customWidth="1"/>
    <col min="266" max="266" width="33.6640625" style="157" customWidth="1"/>
    <col min="267" max="267" width="28" style="157" customWidth="1"/>
    <col min="268" max="272" width="0" style="157" hidden="1" customWidth="1"/>
    <col min="273" max="512" width="9.109375" style="157"/>
    <col min="513" max="513" width="12.109375" style="157" customWidth="1"/>
    <col min="514" max="514" width="30.44140625" style="157" customWidth="1"/>
    <col min="515" max="515" width="11.88671875" style="157" customWidth="1"/>
    <col min="516" max="516" width="12.33203125" style="157" customWidth="1"/>
    <col min="517" max="517" width="11.44140625" style="157" customWidth="1"/>
    <col min="518" max="518" width="11.33203125" style="157" customWidth="1"/>
    <col min="519" max="520" width="23" style="157" customWidth="1"/>
    <col min="521" max="521" width="26.33203125" style="157" customWidth="1"/>
    <col min="522" max="522" width="33.6640625" style="157" customWidth="1"/>
    <col min="523" max="523" width="28" style="157" customWidth="1"/>
    <col min="524" max="528" width="0" style="157" hidden="1" customWidth="1"/>
    <col min="529" max="768" width="9.109375" style="157"/>
    <col min="769" max="769" width="12.109375" style="157" customWidth="1"/>
    <col min="770" max="770" width="30.44140625" style="157" customWidth="1"/>
    <col min="771" max="771" width="11.88671875" style="157" customWidth="1"/>
    <col min="772" max="772" width="12.33203125" style="157" customWidth="1"/>
    <col min="773" max="773" width="11.44140625" style="157" customWidth="1"/>
    <col min="774" max="774" width="11.33203125" style="157" customWidth="1"/>
    <col min="775" max="776" width="23" style="157" customWidth="1"/>
    <col min="777" max="777" width="26.33203125" style="157" customWidth="1"/>
    <col min="778" max="778" width="33.6640625" style="157" customWidth="1"/>
    <col min="779" max="779" width="28" style="157" customWidth="1"/>
    <col min="780" max="784" width="0" style="157" hidden="1" customWidth="1"/>
    <col min="785" max="1024" width="9.109375" style="157"/>
    <col min="1025" max="1025" width="12.109375" style="157" customWidth="1"/>
    <col min="1026" max="1026" width="30.44140625" style="157" customWidth="1"/>
    <col min="1027" max="1027" width="11.88671875" style="157" customWidth="1"/>
    <col min="1028" max="1028" width="12.33203125" style="157" customWidth="1"/>
    <col min="1029" max="1029" width="11.44140625" style="157" customWidth="1"/>
    <col min="1030" max="1030" width="11.33203125" style="157" customWidth="1"/>
    <col min="1031" max="1032" width="23" style="157" customWidth="1"/>
    <col min="1033" max="1033" width="26.33203125" style="157" customWidth="1"/>
    <col min="1034" max="1034" width="33.6640625" style="157" customWidth="1"/>
    <col min="1035" max="1035" width="28" style="157" customWidth="1"/>
    <col min="1036" max="1040" width="0" style="157" hidden="1" customWidth="1"/>
    <col min="1041" max="1280" width="9.109375" style="157"/>
    <col min="1281" max="1281" width="12.109375" style="157" customWidth="1"/>
    <col min="1282" max="1282" width="30.44140625" style="157" customWidth="1"/>
    <col min="1283" max="1283" width="11.88671875" style="157" customWidth="1"/>
    <col min="1284" max="1284" width="12.33203125" style="157" customWidth="1"/>
    <col min="1285" max="1285" width="11.44140625" style="157" customWidth="1"/>
    <col min="1286" max="1286" width="11.33203125" style="157" customWidth="1"/>
    <col min="1287" max="1288" width="23" style="157" customWidth="1"/>
    <col min="1289" max="1289" width="26.33203125" style="157" customWidth="1"/>
    <col min="1290" max="1290" width="33.6640625" style="157" customWidth="1"/>
    <col min="1291" max="1291" width="28" style="157" customWidth="1"/>
    <col min="1292" max="1296" width="0" style="157" hidden="1" customWidth="1"/>
    <col min="1297" max="1536" width="9.109375" style="157"/>
    <col min="1537" max="1537" width="12.109375" style="157" customWidth="1"/>
    <col min="1538" max="1538" width="30.44140625" style="157" customWidth="1"/>
    <col min="1539" max="1539" width="11.88671875" style="157" customWidth="1"/>
    <col min="1540" max="1540" width="12.33203125" style="157" customWidth="1"/>
    <col min="1541" max="1541" width="11.44140625" style="157" customWidth="1"/>
    <col min="1542" max="1542" width="11.33203125" style="157" customWidth="1"/>
    <col min="1543" max="1544" width="23" style="157" customWidth="1"/>
    <col min="1545" max="1545" width="26.33203125" style="157" customWidth="1"/>
    <col min="1546" max="1546" width="33.6640625" style="157" customWidth="1"/>
    <col min="1547" max="1547" width="28" style="157" customWidth="1"/>
    <col min="1548" max="1552" width="0" style="157" hidden="1" customWidth="1"/>
    <col min="1553" max="1792" width="9.109375" style="157"/>
    <col min="1793" max="1793" width="12.109375" style="157" customWidth="1"/>
    <col min="1794" max="1794" width="30.44140625" style="157" customWidth="1"/>
    <col min="1795" max="1795" width="11.88671875" style="157" customWidth="1"/>
    <col min="1796" max="1796" width="12.33203125" style="157" customWidth="1"/>
    <col min="1797" max="1797" width="11.44140625" style="157" customWidth="1"/>
    <col min="1798" max="1798" width="11.33203125" style="157" customWidth="1"/>
    <col min="1799" max="1800" width="23" style="157" customWidth="1"/>
    <col min="1801" max="1801" width="26.33203125" style="157" customWidth="1"/>
    <col min="1802" max="1802" width="33.6640625" style="157" customWidth="1"/>
    <col min="1803" max="1803" width="28" style="157" customWidth="1"/>
    <col min="1804" max="1808" width="0" style="157" hidden="1" customWidth="1"/>
    <col min="1809" max="2048" width="9.109375" style="157"/>
    <col min="2049" max="2049" width="12.109375" style="157" customWidth="1"/>
    <col min="2050" max="2050" width="30.44140625" style="157" customWidth="1"/>
    <col min="2051" max="2051" width="11.88671875" style="157" customWidth="1"/>
    <col min="2052" max="2052" width="12.33203125" style="157" customWidth="1"/>
    <col min="2053" max="2053" width="11.44140625" style="157" customWidth="1"/>
    <col min="2054" max="2054" width="11.33203125" style="157" customWidth="1"/>
    <col min="2055" max="2056" width="23" style="157" customWidth="1"/>
    <col min="2057" max="2057" width="26.33203125" style="157" customWidth="1"/>
    <col min="2058" max="2058" width="33.6640625" style="157" customWidth="1"/>
    <col min="2059" max="2059" width="28" style="157" customWidth="1"/>
    <col min="2060" max="2064" width="0" style="157" hidden="1" customWidth="1"/>
    <col min="2065" max="2304" width="9.109375" style="157"/>
    <col min="2305" max="2305" width="12.109375" style="157" customWidth="1"/>
    <col min="2306" max="2306" width="30.44140625" style="157" customWidth="1"/>
    <col min="2307" max="2307" width="11.88671875" style="157" customWidth="1"/>
    <col min="2308" max="2308" width="12.33203125" style="157" customWidth="1"/>
    <col min="2309" max="2309" width="11.44140625" style="157" customWidth="1"/>
    <col min="2310" max="2310" width="11.33203125" style="157" customWidth="1"/>
    <col min="2311" max="2312" width="23" style="157" customWidth="1"/>
    <col min="2313" max="2313" width="26.33203125" style="157" customWidth="1"/>
    <col min="2314" max="2314" width="33.6640625" style="157" customWidth="1"/>
    <col min="2315" max="2315" width="28" style="157" customWidth="1"/>
    <col min="2316" max="2320" width="0" style="157" hidden="1" customWidth="1"/>
    <col min="2321" max="2560" width="9.109375" style="157"/>
    <col min="2561" max="2561" width="12.109375" style="157" customWidth="1"/>
    <col min="2562" max="2562" width="30.44140625" style="157" customWidth="1"/>
    <col min="2563" max="2563" width="11.88671875" style="157" customWidth="1"/>
    <col min="2564" max="2564" width="12.33203125" style="157" customWidth="1"/>
    <col min="2565" max="2565" width="11.44140625" style="157" customWidth="1"/>
    <col min="2566" max="2566" width="11.33203125" style="157" customWidth="1"/>
    <col min="2567" max="2568" width="23" style="157" customWidth="1"/>
    <col min="2569" max="2569" width="26.33203125" style="157" customWidth="1"/>
    <col min="2570" max="2570" width="33.6640625" style="157" customWidth="1"/>
    <col min="2571" max="2571" width="28" style="157" customWidth="1"/>
    <col min="2572" max="2576" width="0" style="157" hidden="1" customWidth="1"/>
    <col min="2577" max="2816" width="9.109375" style="157"/>
    <col min="2817" max="2817" width="12.109375" style="157" customWidth="1"/>
    <col min="2818" max="2818" width="30.44140625" style="157" customWidth="1"/>
    <col min="2819" max="2819" width="11.88671875" style="157" customWidth="1"/>
    <col min="2820" max="2820" width="12.33203125" style="157" customWidth="1"/>
    <col min="2821" max="2821" width="11.44140625" style="157" customWidth="1"/>
    <col min="2822" max="2822" width="11.33203125" style="157" customWidth="1"/>
    <col min="2823" max="2824" width="23" style="157" customWidth="1"/>
    <col min="2825" max="2825" width="26.33203125" style="157" customWidth="1"/>
    <col min="2826" max="2826" width="33.6640625" style="157" customWidth="1"/>
    <col min="2827" max="2827" width="28" style="157" customWidth="1"/>
    <col min="2828" max="2832" width="0" style="157" hidden="1" customWidth="1"/>
    <col min="2833" max="3072" width="9.109375" style="157"/>
    <col min="3073" max="3073" width="12.109375" style="157" customWidth="1"/>
    <col min="3074" max="3074" width="30.44140625" style="157" customWidth="1"/>
    <col min="3075" max="3075" width="11.88671875" style="157" customWidth="1"/>
    <col min="3076" max="3076" width="12.33203125" style="157" customWidth="1"/>
    <col min="3077" max="3077" width="11.44140625" style="157" customWidth="1"/>
    <col min="3078" max="3078" width="11.33203125" style="157" customWidth="1"/>
    <col min="3079" max="3080" width="23" style="157" customWidth="1"/>
    <col min="3081" max="3081" width="26.33203125" style="157" customWidth="1"/>
    <col min="3082" max="3082" width="33.6640625" style="157" customWidth="1"/>
    <col min="3083" max="3083" width="28" style="157" customWidth="1"/>
    <col min="3084" max="3088" width="0" style="157" hidden="1" customWidth="1"/>
    <col min="3089" max="3328" width="9.109375" style="157"/>
    <col min="3329" max="3329" width="12.109375" style="157" customWidth="1"/>
    <col min="3330" max="3330" width="30.44140625" style="157" customWidth="1"/>
    <col min="3331" max="3331" width="11.88671875" style="157" customWidth="1"/>
    <col min="3332" max="3332" width="12.33203125" style="157" customWidth="1"/>
    <col min="3333" max="3333" width="11.44140625" style="157" customWidth="1"/>
    <col min="3334" max="3334" width="11.33203125" style="157" customWidth="1"/>
    <col min="3335" max="3336" width="23" style="157" customWidth="1"/>
    <col min="3337" max="3337" width="26.33203125" style="157" customWidth="1"/>
    <col min="3338" max="3338" width="33.6640625" style="157" customWidth="1"/>
    <col min="3339" max="3339" width="28" style="157" customWidth="1"/>
    <col min="3340" max="3344" width="0" style="157" hidden="1" customWidth="1"/>
    <col min="3345" max="3584" width="9.109375" style="157"/>
    <col min="3585" max="3585" width="12.109375" style="157" customWidth="1"/>
    <col min="3586" max="3586" width="30.44140625" style="157" customWidth="1"/>
    <col min="3587" max="3587" width="11.88671875" style="157" customWidth="1"/>
    <col min="3588" max="3588" width="12.33203125" style="157" customWidth="1"/>
    <col min="3589" max="3589" width="11.44140625" style="157" customWidth="1"/>
    <col min="3590" max="3590" width="11.33203125" style="157" customWidth="1"/>
    <col min="3591" max="3592" width="23" style="157" customWidth="1"/>
    <col min="3593" max="3593" width="26.33203125" style="157" customWidth="1"/>
    <col min="3594" max="3594" width="33.6640625" style="157" customWidth="1"/>
    <col min="3595" max="3595" width="28" style="157" customWidth="1"/>
    <col min="3596" max="3600" width="0" style="157" hidden="1" customWidth="1"/>
    <col min="3601" max="3840" width="9.109375" style="157"/>
    <col min="3841" max="3841" width="12.109375" style="157" customWidth="1"/>
    <col min="3842" max="3842" width="30.44140625" style="157" customWidth="1"/>
    <col min="3843" max="3843" width="11.88671875" style="157" customWidth="1"/>
    <col min="3844" max="3844" width="12.33203125" style="157" customWidth="1"/>
    <col min="3845" max="3845" width="11.44140625" style="157" customWidth="1"/>
    <col min="3846" max="3846" width="11.33203125" style="157" customWidth="1"/>
    <col min="3847" max="3848" width="23" style="157" customWidth="1"/>
    <col min="3849" max="3849" width="26.33203125" style="157" customWidth="1"/>
    <col min="3850" max="3850" width="33.6640625" style="157" customWidth="1"/>
    <col min="3851" max="3851" width="28" style="157" customWidth="1"/>
    <col min="3852" max="3856" width="0" style="157" hidden="1" customWidth="1"/>
    <col min="3857" max="4096" width="9.109375" style="157"/>
    <col min="4097" max="4097" width="12.109375" style="157" customWidth="1"/>
    <col min="4098" max="4098" width="30.44140625" style="157" customWidth="1"/>
    <col min="4099" max="4099" width="11.88671875" style="157" customWidth="1"/>
    <col min="4100" max="4100" width="12.33203125" style="157" customWidth="1"/>
    <col min="4101" max="4101" width="11.44140625" style="157" customWidth="1"/>
    <col min="4102" max="4102" width="11.33203125" style="157" customWidth="1"/>
    <col min="4103" max="4104" width="23" style="157" customWidth="1"/>
    <col min="4105" max="4105" width="26.33203125" style="157" customWidth="1"/>
    <col min="4106" max="4106" width="33.6640625" style="157" customWidth="1"/>
    <col min="4107" max="4107" width="28" style="157" customWidth="1"/>
    <col min="4108" max="4112" width="0" style="157" hidden="1" customWidth="1"/>
    <col min="4113" max="4352" width="9.109375" style="157"/>
    <col min="4353" max="4353" width="12.109375" style="157" customWidth="1"/>
    <col min="4354" max="4354" width="30.44140625" style="157" customWidth="1"/>
    <col min="4355" max="4355" width="11.88671875" style="157" customWidth="1"/>
    <col min="4356" max="4356" width="12.33203125" style="157" customWidth="1"/>
    <col min="4357" max="4357" width="11.44140625" style="157" customWidth="1"/>
    <col min="4358" max="4358" width="11.33203125" style="157" customWidth="1"/>
    <col min="4359" max="4360" width="23" style="157" customWidth="1"/>
    <col min="4361" max="4361" width="26.33203125" style="157" customWidth="1"/>
    <col min="4362" max="4362" width="33.6640625" style="157" customWidth="1"/>
    <col min="4363" max="4363" width="28" style="157" customWidth="1"/>
    <col min="4364" max="4368" width="0" style="157" hidden="1" customWidth="1"/>
    <col min="4369" max="4608" width="9.109375" style="157"/>
    <col min="4609" max="4609" width="12.109375" style="157" customWidth="1"/>
    <col min="4610" max="4610" width="30.44140625" style="157" customWidth="1"/>
    <col min="4611" max="4611" width="11.88671875" style="157" customWidth="1"/>
    <col min="4612" max="4612" width="12.33203125" style="157" customWidth="1"/>
    <col min="4613" max="4613" width="11.44140625" style="157" customWidth="1"/>
    <col min="4614" max="4614" width="11.33203125" style="157" customWidth="1"/>
    <col min="4615" max="4616" width="23" style="157" customWidth="1"/>
    <col min="4617" max="4617" width="26.33203125" style="157" customWidth="1"/>
    <col min="4618" max="4618" width="33.6640625" style="157" customWidth="1"/>
    <col min="4619" max="4619" width="28" style="157" customWidth="1"/>
    <col min="4620" max="4624" width="0" style="157" hidden="1" customWidth="1"/>
    <col min="4625" max="4864" width="9.109375" style="157"/>
    <col min="4865" max="4865" width="12.109375" style="157" customWidth="1"/>
    <col min="4866" max="4866" width="30.44140625" style="157" customWidth="1"/>
    <col min="4867" max="4867" width="11.88671875" style="157" customWidth="1"/>
    <col min="4868" max="4868" width="12.33203125" style="157" customWidth="1"/>
    <col min="4869" max="4869" width="11.44140625" style="157" customWidth="1"/>
    <col min="4870" max="4870" width="11.33203125" style="157" customWidth="1"/>
    <col min="4871" max="4872" width="23" style="157" customWidth="1"/>
    <col min="4873" max="4873" width="26.33203125" style="157" customWidth="1"/>
    <col min="4874" max="4874" width="33.6640625" style="157" customWidth="1"/>
    <col min="4875" max="4875" width="28" style="157" customWidth="1"/>
    <col min="4876" max="4880" width="0" style="157" hidden="1" customWidth="1"/>
    <col min="4881" max="5120" width="9.109375" style="157"/>
    <col min="5121" max="5121" width="12.109375" style="157" customWidth="1"/>
    <col min="5122" max="5122" width="30.44140625" style="157" customWidth="1"/>
    <col min="5123" max="5123" width="11.88671875" style="157" customWidth="1"/>
    <col min="5124" max="5124" width="12.33203125" style="157" customWidth="1"/>
    <col min="5125" max="5125" width="11.44140625" style="157" customWidth="1"/>
    <col min="5126" max="5126" width="11.33203125" style="157" customWidth="1"/>
    <col min="5127" max="5128" width="23" style="157" customWidth="1"/>
    <col min="5129" max="5129" width="26.33203125" style="157" customWidth="1"/>
    <col min="5130" max="5130" width="33.6640625" style="157" customWidth="1"/>
    <col min="5131" max="5131" width="28" style="157" customWidth="1"/>
    <col min="5132" max="5136" width="0" style="157" hidden="1" customWidth="1"/>
    <col min="5137" max="5376" width="9.109375" style="157"/>
    <col min="5377" max="5377" width="12.109375" style="157" customWidth="1"/>
    <col min="5378" max="5378" width="30.44140625" style="157" customWidth="1"/>
    <col min="5379" max="5379" width="11.88671875" style="157" customWidth="1"/>
    <col min="5380" max="5380" width="12.33203125" style="157" customWidth="1"/>
    <col min="5381" max="5381" width="11.44140625" style="157" customWidth="1"/>
    <col min="5382" max="5382" width="11.33203125" style="157" customWidth="1"/>
    <col min="5383" max="5384" width="23" style="157" customWidth="1"/>
    <col min="5385" max="5385" width="26.33203125" style="157" customWidth="1"/>
    <col min="5386" max="5386" width="33.6640625" style="157" customWidth="1"/>
    <col min="5387" max="5387" width="28" style="157" customWidth="1"/>
    <col min="5388" max="5392" width="0" style="157" hidden="1" customWidth="1"/>
    <col min="5393" max="5632" width="9.109375" style="157"/>
    <col min="5633" max="5633" width="12.109375" style="157" customWidth="1"/>
    <col min="5634" max="5634" width="30.44140625" style="157" customWidth="1"/>
    <col min="5635" max="5635" width="11.88671875" style="157" customWidth="1"/>
    <col min="5636" max="5636" width="12.33203125" style="157" customWidth="1"/>
    <col min="5637" max="5637" width="11.44140625" style="157" customWidth="1"/>
    <col min="5638" max="5638" width="11.33203125" style="157" customWidth="1"/>
    <col min="5639" max="5640" width="23" style="157" customWidth="1"/>
    <col min="5641" max="5641" width="26.33203125" style="157" customWidth="1"/>
    <col min="5642" max="5642" width="33.6640625" style="157" customWidth="1"/>
    <col min="5643" max="5643" width="28" style="157" customWidth="1"/>
    <col min="5644" max="5648" width="0" style="157" hidden="1" customWidth="1"/>
    <col min="5649" max="5888" width="9.109375" style="157"/>
    <col min="5889" max="5889" width="12.109375" style="157" customWidth="1"/>
    <col min="5890" max="5890" width="30.44140625" style="157" customWidth="1"/>
    <col min="5891" max="5891" width="11.88671875" style="157" customWidth="1"/>
    <col min="5892" max="5892" width="12.33203125" style="157" customWidth="1"/>
    <col min="5893" max="5893" width="11.44140625" style="157" customWidth="1"/>
    <col min="5894" max="5894" width="11.33203125" style="157" customWidth="1"/>
    <col min="5895" max="5896" width="23" style="157" customWidth="1"/>
    <col min="5897" max="5897" width="26.33203125" style="157" customWidth="1"/>
    <col min="5898" max="5898" width="33.6640625" style="157" customWidth="1"/>
    <col min="5899" max="5899" width="28" style="157" customWidth="1"/>
    <col min="5900" max="5904" width="0" style="157" hidden="1" customWidth="1"/>
    <col min="5905" max="6144" width="9.109375" style="157"/>
    <col min="6145" max="6145" width="12.109375" style="157" customWidth="1"/>
    <col min="6146" max="6146" width="30.44140625" style="157" customWidth="1"/>
    <col min="6147" max="6147" width="11.88671875" style="157" customWidth="1"/>
    <col min="6148" max="6148" width="12.33203125" style="157" customWidth="1"/>
    <col min="6149" max="6149" width="11.44140625" style="157" customWidth="1"/>
    <col min="6150" max="6150" width="11.33203125" style="157" customWidth="1"/>
    <col min="6151" max="6152" width="23" style="157" customWidth="1"/>
    <col min="6153" max="6153" width="26.33203125" style="157" customWidth="1"/>
    <col min="6154" max="6154" width="33.6640625" style="157" customWidth="1"/>
    <col min="6155" max="6155" width="28" style="157" customWidth="1"/>
    <col min="6156" max="6160" width="0" style="157" hidden="1" customWidth="1"/>
    <col min="6161" max="6400" width="9.109375" style="157"/>
    <col min="6401" max="6401" width="12.109375" style="157" customWidth="1"/>
    <col min="6402" max="6402" width="30.44140625" style="157" customWidth="1"/>
    <col min="6403" max="6403" width="11.88671875" style="157" customWidth="1"/>
    <col min="6404" max="6404" width="12.33203125" style="157" customWidth="1"/>
    <col min="6405" max="6405" width="11.44140625" style="157" customWidth="1"/>
    <col min="6406" max="6406" width="11.33203125" style="157" customWidth="1"/>
    <col min="6407" max="6408" width="23" style="157" customWidth="1"/>
    <col min="6409" max="6409" width="26.33203125" style="157" customWidth="1"/>
    <col min="6410" max="6410" width="33.6640625" style="157" customWidth="1"/>
    <col min="6411" max="6411" width="28" style="157" customWidth="1"/>
    <col min="6412" max="6416" width="0" style="157" hidden="1" customWidth="1"/>
    <col min="6417" max="6656" width="9.109375" style="157"/>
    <col min="6657" max="6657" width="12.109375" style="157" customWidth="1"/>
    <col min="6658" max="6658" width="30.44140625" style="157" customWidth="1"/>
    <col min="6659" max="6659" width="11.88671875" style="157" customWidth="1"/>
    <col min="6660" max="6660" width="12.33203125" style="157" customWidth="1"/>
    <col min="6661" max="6661" width="11.44140625" style="157" customWidth="1"/>
    <col min="6662" max="6662" width="11.33203125" style="157" customWidth="1"/>
    <col min="6663" max="6664" width="23" style="157" customWidth="1"/>
    <col min="6665" max="6665" width="26.33203125" style="157" customWidth="1"/>
    <col min="6666" max="6666" width="33.6640625" style="157" customWidth="1"/>
    <col min="6667" max="6667" width="28" style="157" customWidth="1"/>
    <col min="6668" max="6672" width="0" style="157" hidden="1" customWidth="1"/>
    <col min="6673" max="6912" width="9.109375" style="157"/>
    <col min="6913" max="6913" width="12.109375" style="157" customWidth="1"/>
    <col min="6914" max="6914" width="30.44140625" style="157" customWidth="1"/>
    <col min="6915" max="6915" width="11.88671875" style="157" customWidth="1"/>
    <col min="6916" max="6916" width="12.33203125" style="157" customWidth="1"/>
    <col min="6917" max="6917" width="11.44140625" style="157" customWidth="1"/>
    <col min="6918" max="6918" width="11.33203125" style="157" customWidth="1"/>
    <col min="6919" max="6920" width="23" style="157" customWidth="1"/>
    <col min="6921" max="6921" width="26.33203125" style="157" customWidth="1"/>
    <col min="6922" max="6922" width="33.6640625" style="157" customWidth="1"/>
    <col min="6923" max="6923" width="28" style="157" customWidth="1"/>
    <col min="6924" max="6928" width="0" style="157" hidden="1" customWidth="1"/>
    <col min="6929" max="7168" width="9.109375" style="157"/>
    <col min="7169" max="7169" width="12.109375" style="157" customWidth="1"/>
    <col min="7170" max="7170" width="30.44140625" style="157" customWidth="1"/>
    <col min="7171" max="7171" width="11.88671875" style="157" customWidth="1"/>
    <col min="7172" max="7172" width="12.33203125" style="157" customWidth="1"/>
    <col min="7173" max="7173" width="11.44140625" style="157" customWidth="1"/>
    <col min="7174" max="7174" width="11.33203125" style="157" customWidth="1"/>
    <col min="7175" max="7176" width="23" style="157" customWidth="1"/>
    <col min="7177" max="7177" width="26.33203125" style="157" customWidth="1"/>
    <col min="7178" max="7178" width="33.6640625" style="157" customWidth="1"/>
    <col min="7179" max="7179" width="28" style="157" customWidth="1"/>
    <col min="7180" max="7184" width="0" style="157" hidden="1" customWidth="1"/>
    <col min="7185" max="7424" width="9.109375" style="157"/>
    <col min="7425" max="7425" width="12.109375" style="157" customWidth="1"/>
    <col min="7426" max="7426" width="30.44140625" style="157" customWidth="1"/>
    <col min="7427" max="7427" width="11.88671875" style="157" customWidth="1"/>
    <col min="7428" max="7428" width="12.33203125" style="157" customWidth="1"/>
    <col min="7429" max="7429" width="11.44140625" style="157" customWidth="1"/>
    <col min="7430" max="7430" width="11.33203125" style="157" customWidth="1"/>
    <col min="7431" max="7432" width="23" style="157" customWidth="1"/>
    <col min="7433" max="7433" width="26.33203125" style="157" customWidth="1"/>
    <col min="7434" max="7434" width="33.6640625" style="157" customWidth="1"/>
    <col min="7435" max="7435" width="28" style="157" customWidth="1"/>
    <col min="7436" max="7440" width="0" style="157" hidden="1" customWidth="1"/>
    <col min="7441" max="7680" width="9.109375" style="157"/>
    <col min="7681" max="7681" width="12.109375" style="157" customWidth="1"/>
    <col min="7682" max="7682" width="30.44140625" style="157" customWidth="1"/>
    <col min="7683" max="7683" width="11.88671875" style="157" customWidth="1"/>
    <col min="7684" max="7684" width="12.33203125" style="157" customWidth="1"/>
    <col min="7685" max="7685" width="11.44140625" style="157" customWidth="1"/>
    <col min="7686" max="7686" width="11.33203125" style="157" customWidth="1"/>
    <col min="7687" max="7688" width="23" style="157" customWidth="1"/>
    <col min="7689" max="7689" width="26.33203125" style="157" customWidth="1"/>
    <col min="7690" max="7690" width="33.6640625" style="157" customWidth="1"/>
    <col min="7691" max="7691" width="28" style="157" customWidth="1"/>
    <col min="7692" max="7696" width="0" style="157" hidden="1" customWidth="1"/>
    <col min="7697" max="7936" width="9.109375" style="157"/>
    <col min="7937" max="7937" width="12.109375" style="157" customWidth="1"/>
    <col min="7938" max="7938" width="30.44140625" style="157" customWidth="1"/>
    <col min="7939" max="7939" width="11.88671875" style="157" customWidth="1"/>
    <col min="7940" max="7940" width="12.33203125" style="157" customWidth="1"/>
    <col min="7941" max="7941" width="11.44140625" style="157" customWidth="1"/>
    <col min="7942" max="7942" width="11.33203125" style="157" customWidth="1"/>
    <col min="7943" max="7944" width="23" style="157" customWidth="1"/>
    <col min="7945" max="7945" width="26.33203125" style="157" customWidth="1"/>
    <col min="7946" max="7946" width="33.6640625" style="157" customWidth="1"/>
    <col min="7947" max="7947" width="28" style="157" customWidth="1"/>
    <col min="7948" max="7952" width="0" style="157" hidden="1" customWidth="1"/>
    <col min="7953" max="8192" width="9.109375" style="157"/>
    <col min="8193" max="8193" width="12.109375" style="157" customWidth="1"/>
    <col min="8194" max="8194" width="30.44140625" style="157" customWidth="1"/>
    <col min="8195" max="8195" width="11.88671875" style="157" customWidth="1"/>
    <col min="8196" max="8196" width="12.33203125" style="157" customWidth="1"/>
    <col min="8197" max="8197" width="11.44140625" style="157" customWidth="1"/>
    <col min="8198" max="8198" width="11.33203125" style="157" customWidth="1"/>
    <col min="8199" max="8200" width="23" style="157" customWidth="1"/>
    <col min="8201" max="8201" width="26.33203125" style="157" customWidth="1"/>
    <col min="8202" max="8202" width="33.6640625" style="157" customWidth="1"/>
    <col min="8203" max="8203" width="28" style="157" customWidth="1"/>
    <col min="8204" max="8208" width="0" style="157" hidden="1" customWidth="1"/>
    <col min="8209" max="8448" width="9.109375" style="157"/>
    <col min="8449" max="8449" width="12.109375" style="157" customWidth="1"/>
    <col min="8450" max="8450" width="30.44140625" style="157" customWidth="1"/>
    <col min="8451" max="8451" width="11.88671875" style="157" customWidth="1"/>
    <col min="8452" max="8452" width="12.33203125" style="157" customWidth="1"/>
    <col min="8453" max="8453" width="11.44140625" style="157" customWidth="1"/>
    <col min="8454" max="8454" width="11.33203125" style="157" customWidth="1"/>
    <col min="8455" max="8456" width="23" style="157" customWidth="1"/>
    <col min="8457" max="8457" width="26.33203125" style="157" customWidth="1"/>
    <col min="8458" max="8458" width="33.6640625" style="157" customWidth="1"/>
    <col min="8459" max="8459" width="28" style="157" customWidth="1"/>
    <col min="8460" max="8464" width="0" style="157" hidden="1" customWidth="1"/>
    <col min="8465" max="8704" width="9.109375" style="157"/>
    <col min="8705" max="8705" width="12.109375" style="157" customWidth="1"/>
    <col min="8706" max="8706" width="30.44140625" style="157" customWidth="1"/>
    <col min="8707" max="8707" width="11.88671875" style="157" customWidth="1"/>
    <col min="8708" max="8708" width="12.33203125" style="157" customWidth="1"/>
    <col min="8709" max="8709" width="11.44140625" style="157" customWidth="1"/>
    <col min="8710" max="8710" width="11.33203125" style="157" customWidth="1"/>
    <col min="8711" max="8712" width="23" style="157" customWidth="1"/>
    <col min="8713" max="8713" width="26.33203125" style="157" customWidth="1"/>
    <col min="8714" max="8714" width="33.6640625" style="157" customWidth="1"/>
    <col min="8715" max="8715" width="28" style="157" customWidth="1"/>
    <col min="8716" max="8720" width="0" style="157" hidden="1" customWidth="1"/>
    <col min="8721" max="8960" width="9.109375" style="157"/>
    <col min="8961" max="8961" width="12.109375" style="157" customWidth="1"/>
    <col min="8962" max="8962" width="30.44140625" style="157" customWidth="1"/>
    <col min="8963" max="8963" width="11.88671875" style="157" customWidth="1"/>
    <col min="8964" max="8964" width="12.33203125" style="157" customWidth="1"/>
    <col min="8965" max="8965" width="11.44140625" style="157" customWidth="1"/>
    <col min="8966" max="8966" width="11.33203125" style="157" customWidth="1"/>
    <col min="8967" max="8968" width="23" style="157" customWidth="1"/>
    <col min="8969" max="8969" width="26.33203125" style="157" customWidth="1"/>
    <col min="8970" max="8970" width="33.6640625" style="157" customWidth="1"/>
    <col min="8971" max="8971" width="28" style="157" customWidth="1"/>
    <col min="8972" max="8976" width="0" style="157" hidden="1" customWidth="1"/>
    <col min="8977" max="9216" width="9.109375" style="157"/>
    <col min="9217" max="9217" width="12.109375" style="157" customWidth="1"/>
    <col min="9218" max="9218" width="30.44140625" style="157" customWidth="1"/>
    <col min="9219" max="9219" width="11.88671875" style="157" customWidth="1"/>
    <col min="9220" max="9220" width="12.33203125" style="157" customWidth="1"/>
    <col min="9221" max="9221" width="11.44140625" style="157" customWidth="1"/>
    <col min="9222" max="9222" width="11.33203125" style="157" customWidth="1"/>
    <col min="9223" max="9224" width="23" style="157" customWidth="1"/>
    <col min="9225" max="9225" width="26.33203125" style="157" customWidth="1"/>
    <col min="9226" max="9226" width="33.6640625" style="157" customWidth="1"/>
    <col min="9227" max="9227" width="28" style="157" customWidth="1"/>
    <col min="9228" max="9232" width="0" style="157" hidden="1" customWidth="1"/>
    <col min="9233" max="9472" width="9.109375" style="157"/>
    <col min="9473" max="9473" width="12.109375" style="157" customWidth="1"/>
    <col min="9474" max="9474" width="30.44140625" style="157" customWidth="1"/>
    <col min="9475" max="9475" width="11.88671875" style="157" customWidth="1"/>
    <col min="9476" max="9476" width="12.33203125" style="157" customWidth="1"/>
    <col min="9477" max="9477" width="11.44140625" style="157" customWidth="1"/>
    <col min="9478" max="9478" width="11.33203125" style="157" customWidth="1"/>
    <col min="9479" max="9480" width="23" style="157" customWidth="1"/>
    <col min="9481" max="9481" width="26.33203125" style="157" customWidth="1"/>
    <col min="9482" max="9482" width="33.6640625" style="157" customWidth="1"/>
    <col min="9483" max="9483" width="28" style="157" customWidth="1"/>
    <col min="9484" max="9488" width="0" style="157" hidden="1" customWidth="1"/>
    <col min="9489" max="9728" width="9.109375" style="157"/>
    <col min="9729" max="9729" width="12.109375" style="157" customWidth="1"/>
    <col min="9730" max="9730" width="30.44140625" style="157" customWidth="1"/>
    <col min="9731" max="9731" width="11.88671875" style="157" customWidth="1"/>
    <col min="9732" max="9732" width="12.33203125" style="157" customWidth="1"/>
    <col min="9733" max="9733" width="11.44140625" style="157" customWidth="1"/>
    <col min="9734" max="9734" width="11.33203125" style="157" customWidth="1"/>
    <col min="9735" max="9736" width="23" style="157" customWidth="1"/>
    <col min="9737" max="9737" width="26.33203125" style="157" customWidth="1"/>
    <col min="9738" max="9738" width="33.6640625" style="157" customWidth="1"/>
    <col min="9739" max="9739" width="28" style="157" customWidth="1"/>
    <col min="9740" max="9744" width="0" style="157" hidden="1" customWidth="1"/>
    <col min="9745" max="9984" width="9.109375" style="157"/>
    <col min="9985" max="9985" width="12.109375" style="157" customWidth="1"/>
    <col min="9986" max="9986" width="30.44140625" style="157" customWidth="1"/>
    <col min="9987" max="9987" width="11.88671875" style="157" customWidth="1"/>
    <col min="9988" max="9988" width="12.33203125" style="157" customWidth="1"/>
    <col min="9989" max="9989" width="11.44140625" style="157" customWidth="1"/>
    <col min="9990" max="9990" width="11.33203125" style="157" customWidth="1"/>
    <col min="9991" max="9992" width="23" style="157" customWidth="1"/>
    <col min="9993" max="9993" width="26.33203125" style="157" customWidth="1"/>
    <col min="9994" max="9994" width="33.6640625" style="157" customWidth="1"/>
    <col min="9995" max="9995" width="28" style="157" customWidth="1"/>
    <col min="9996" max="10000" width="0" style="157" hidden="1" customWidth="1"/>
    <col min="10001" max="10240" width="9.109375" style="157"/>
    <col min="10241" max="10241" width="12.109375" style="157" customWidth="1"/>
    <col min="10242" max="10242" width="30.44140625" style="157" customWidth="1"/>
    <col min="10243" max="10243" width="11.88671875" style="157" customWidth="1"/>
    <col min="10244" max="10244" width="12.33203125" style="157" customWidth="1"/>
    <col min="10245" max="10245" width="11.44140625" style="157" customWidth="1"/>
    <col min="10246" max="10246" width="11.33203125" style="157" customWidth="1"/>
    <col min="10247" max="10248" width="23" style="157" customWidth="1"/>
    <col min="10249" max="10249" width="26.33203125" style="157" customWidth="1"/>
    <col min="10250" max="10250" width="33.6640625" style="157" customWidth="1"/>
    <col min="10251" max="10251" width="28" style="157" customWidth="1"/>
    <col min="10252" max="10256" width="0" style="157" hidden="1" customWidth="1"/>
    <col min="10257" max="10496" width="9.109375" style="157"/>
    <col min="10497" max="10497" width="12.109375" style="157" customWidth="1"/>
    <col min="10498" max="10498" width="30.44140625" style="157" customWidth="1"/>
    <col min="10499" max="10499" width="11.88671875" style="157" customWidth="1"/>
    <col min="10500" max="10500" width="12.33203125" style="157" customWidth="1"/>
    <col min="10501" max="10501" width="11.44140625" style="157" customWidth="1"/>
    <col min="10502" max="10502" width="11.33203125" style="157" customWidth="1"/>
    <col min="10503" max="10504" width="23" style="157" customWidth="1"/>
    <col min="10505" max="10505" width="26.33203125" style="157" customWidth="1"/>
    <col min="10506" max="10506" width="33.6640625" style="157" customWidth="1"/>
    <col min="10507" max="10507" width="28" style="157" customWidth="1"/>
    <col min="10508" max="10512" width="0" style="157" hidden="1" customWidth="1"/>
    <col min="10513" max="10752" width="9.109375" style="157"/>
    <col min="10753" max="10753" width="12.109375" style="157" customWidth="1"/>
    <col min="10754" max="10754" width="30.44140625" style="157" customWidth="1"/>
    <col min="10755" max="10755" width="11.88671875" style="157" customWidth="1"/>
    <col min="10756" max="10756" width="12.33203125" style="157" customWidth="1"/>
    <col min="10757" max="10757" width="11.44140625" style="157" customWidth="1"/>
    <col min="10758" max="10758" width="11.33203125" style="157" customWidth="1"/>
    <col min="10759" max="10760" width="23" style="157" customWidth="1"/>
    <col min="10761" max="10761" width="26.33203125" style="157" customWidth="1"/>
    <col min="10762" max="10762" width="33.6640625" style="157" customWidth="1"/>
    <col min="10763" max="10763" width="28" style="157" customWidth="1"/>
    <col min="10764" max="10768" width="0" style="157" hidden="1" customWidth="1"/>
    <col min="10769" max="11008" width="9.109375" style="157"/>
    <col min="11009" max="11009" width="12.109375" style="157" customWidth="1"/>
    <col min="11010" max="11010" width="30.44140625" style="157" customWidth="1"/>
    <col min="11011" max="11011" width="11.88671875" style="157" customWidth="1"/>
    <col min="11012" max="11012" width="12.33203125" style="157" customWidth="1"/>
    <col min="11013" max="11013" width="11.44140625" style="157" customWidth="1"/>
    <col min="11014" max="11014" width="11.33203125" style="157" customWidth="1"/>
    <col min="11015" max="11016" width="23" style="157" customWidth="1"/>
    <col min="11017" max="11017" width="26.33203125" style="157" customWidth="1"/>
    <col min="11018" max="11018" width="33.6640625" style="157" customWidth="1"/>
    <col min="11019" max="11019" width="28" style="157" customWidth="1"/>
    <col min="11020" max="11024" width="0" style="157" hidden="1" customWidth="1"/>
    <col min="11025" max="11264" width="9.109375" style="157"/>
    <col min="11265" max="11265" width="12.109375" style="157" customWidth="1"/>
    <col min="11266" max="11266" width="30.44140625" style="157" customWidth="1"/>
    <col min="11267" max="11267" width="11.88671875" style="157" customWidth="1"/>
    <col min="11268" max="11268" width="12.33203125" style="157" customWidth="1"/>
    <col min="11269" max="11269" width="11.44140625" style="157" customWidth="1"/>
    <col min="11270" max="11270" width="11.33203125" style="157" customWidth="1"/>
    <col min="11271" max="11272" width="23" style="157" customWidth="1"/>
    <col min="11273" max="11273" width="26.33203125" style="157" customWidth="1"/>
    <col min="11274" max="11274" width="33.6640625" style="157" customWidth="1"/>
    <col min="11275" max="11275" width="28" style="157" customWidth="1"/>
    <col min="11276" max="11280" width="0" style="157" hidden="1" customWidth="1"/>
    <col min="11281" max="11520" width="9.109375" style="157"/>
    <col min="11521" max="11521" width="12.109375" style="157" customWidth="1"/>
    <col min="11522" max="11522" width="30.44140625" style="157" customWidth="1"/>
    <col min="11523" max="11523" width="11.88671875" style="157" customWidth="1"/>
    <col min="11524" max="11524" width="12.33203125" style="157" customWidth="1"/>
    <col min="11525" max="11525" width="11.44140625" style="157" customWidth="1"/>
    <col min="11526" max="11526" width="11.33203125" style="157" customWidth="1"/>
    <col min="11527" max="11528" width="23" style="157" customWidth="1"/>
    <col min="11529" max="11529" width="26.33203125" style="157" customWidth="1"/>
    <col min="11530" max="11530" width="33.6640625" style="157" customWidth="1"/>
    <col min="11531" max="11531" width="28" style="157" customWidth="1"/>
    <col min="11532" max="11536" width="0" style="157" hidden="1" customWidth="1"/>
    <col min="11537" max="11776" width="9.109375" style="157"/>
    <col min="11777" max="11777" width="12.109375" style="157" customWidth="1"/>
    <col min="11778" max="11778" width="30.44140625" style="157" customWidth="1"/>
    <col min="11779" max="11779" width="11.88671875" style="157" customWidth="1"/>
    <col min="11780" max="11780" width="12.33203125" style="157" customWidth="1"/>
    <col min="11781" max="11781" width="11.44140625" style="157" customWidth="1"/>
    <col min="11782" max="11782" width="11.33203125" style="157" customWidth="1"/>
    <col min="11783" max="11784" width="23" style="157" customWidth="1"/>
    <col min="11785" max="11785" width="26.33203125" style="157" customWidth="1"/>
    <col min="11786" max="11786" width="33.6640625" style="157" customWidth="1"/>
    <col min="11787" max="11787" width="28" style="157" customWidth="1"/>
    <col min="11788" max="11792" width="0" style="157" hidden="1" customWidth="1"/>
    <col min="11793" max="12032" width="9.109375" style="157"/>
    <col min="12033" max="12033" width="12.109375" style="157" customWidth="1"/>
    <col min="12034" max="12034" width="30.44140625" style="157" customWidth="1"/>
    <col min="12035" max="12035" width="11.88671875" style="157" customWidth="1"/>
    <col min="12036" max="12036" width="12.33203125" style="157" customWidth="1"/>
    <col min="12037" max="12037" width="11.44140625" style="157" customWidth="1"/>
    <col min="12038" max="12038" width="11.33203125" style="157" customWidth="1"/>
    <col min="12039" max="12040" width="23" style="157" customWidth="1"/>
    <col min="12041" max="12041" width="26.33203125" style="157" customWidth="1"/>
    <col min="12042" max="12042" width="33.6640625" style="157" customWidth="1"/>
    <col min="12043" max="12043" width="28" style="157" customWidth="1"/>
    <col min="12044" max="12048" width="0" style="157" hidden="1" customWidth="1"/>
    <col min="12049" max="12288" width="9.109375" style="157"/>
    <col min="12289" max="12289" width="12.109375" style="157" customWidth="1"/>
    <col min="12290" max="12290" width="30.44140625" style="157" customWidth="1"/>
    <col min="12291" max="12291" width="11.88671875" style="157" customWidth="1"/>
    <col min="12292" max="12292" width="12.33203125" style="157" customWidth="1"/>
    <col min="12293" max="12293" width="11.44140625" style="157" customWidth="1"/>
    <col min="12294" max="12294" width="11.33203125" style="157" customWidth="1"/>
    <col min="12295" max="12296" width="23" style="157" customWidth="1"/>
    <col min="12297" max="12297" width="26.33203125" style="157" customWidth="1"/>
    <col min="12298" max="12298" width="33.6640625" style="157" customWidth="1"/>
    <col min="12299" max="12299" width="28" style="157" customWidth="1"/>
    <col min="12300" max="12304" width="0" style="157" hidden="1" customWidth="1"/>
    <col min="12305" max="12544" width="9.109375" style="157"/>
    <col min="12545" max="12545" width="12.109375" style="157" customWidth="1"/>
    <col min="12546" max="12546" width="30.44140625" style="157" customWidth="1"/>
    <col min="12547" max="12547" width="11.88671875" style="157" customWidth="1"/>
    <col min="12548" max="12548" width="12.33203125" style="157" customWidth="1"/>
    <col min="12549" max="12549" width="11.44140625" style="157" customWidth="1"/>
    <col min="12550" max="12550" width="11.33203125" style="157" customWidth="1"/>
    <col min="12551" max="12552" width="23" style="157" customWidth="1"/>
    <col min="12553" max="12553" width="26.33203125" style="157" customWidth="1"/>
    <col min="12554" max="12554" width="33.6640625" style="157" customWidth="1"/>
    <col min="12555" max="12555" width="28" style="157" customWidth="1"/>
    <col min="12556" max="12560" width="0" style="157" hidden="1" customWidth="1"/>
    <col min="12561" max="12800" width="9.109375" style="157"/>
    <col min="12801" max="12801" width="12.109375" style="157" customWidth="1"/>
    <col min="12802" max="12802" width="30.44140625" style="157" customWidth="1"/>
    <col min="12803" max="12803" width="11.88671875" style="157" customWidth="1"/>
    <col min="12804" max="12804" width="12.33203125" style="157" customWidth="1"/>
    <col min="12805" max="12805" width="11.44140625" style="157" customWidth="1"/>
    <col min="12806" max="12806" width="11.33203125" style="157" customWidth="1"/>
    <col min="12807" max="12808" width="23" style="157" customWidth="1"/>
    <col min="12809" max="12809" width="26.33203125" style="157" customWidth="1"/>
    <col min="12810" max="12810" width="33.6640625" style="157" customWidth="1"/>
    <col min="12811" max="12811" width="28" style="157" customWidth="1"/>
    <col min="12812" max="12816" width="0" style="157" hidden="1" customWidth="1"/>
    <col min="12817" max="13056" width="9.109375" style="157"/>
    <col min="13057" max="13057" width="12.109375" style="157" customWidth="1"/>
    <col min="13058" max="13058" width="30.44140625" style="157" customWidth="1"/>
    <col min="13059" max="13059" width="11.88671875" style="157" customWidth="1"/>
    <col min="13060" max="13060" width="12.33203125" style="157" customWidth="1"/>
    <col min="13061" max="13061" width="11.44140625" style="157" customWidth="1"/>
    <col min="13062" max="13062" width="11.33203125" style="157" customWidth="1"/>
    <col min="13063" max="13064" width="23" style="157" customWidth="1"/>
    <col min="13065" max="13065" width="26.33203125" style="157" customWidth="1"/>
    <col min="13066" max="13066" width="33.6640625" style="157" customWidth="1"/>
    <col min="13067" max="13067" width="28" style="157" customWidth="1"/>
    <col min="13068" max="13072" width="0" style="157" hidden="1" customWidth="1"/>
    <col min="13073" max="13312" width="9.109375" style="157"/>
    <col min="13313" max="13313" width="12.109375" style="157" customWidth="1"/>
    <col min="13314" max="13314" width="30.44140625" style="157" customWidth="1"/>
    <col min="13315" max="13315" width="11.88671875" style="157" customWidth="1"/>
    <col min="13316" max="13316" width="12.33203125" style="157" customWidth="1"/>
    <col min="13317" max="13317" width="11.44140625" style="157" customWidth="1"/>
    <col min="13318" max="13318" width="11.33203125" style="157" customWidth="1"/>
    <col min="13319" max="13320" width="23" style="157" customWidth="1"/>
    <col min="13321" max="13321" width="26.33203125" style="157" customWidth="1"/>
    <col min="13322" max="13322" width="33.6640625" style="157" customWidth="1"/>
    <col min="13323" max="13323" width="28" style="157" customWidth="1"/>
    <col min="13324" max="13328" width="0" style="157" hidden="1" customWidth="1"/>
    <col min="13329" max="13568" width="9.109375" style="157"/>
    <col min="13569" max="13569" width="12.109375" style="157" customWidth="1"/>
    <col min="13570" max="13570" width="30.44140625" style="157" customWidth="1"/>
    <col min="13571" max="13571" width="11.88671875" style="157" customWidth="1"/>
    <col min="13572" max="13572" width="12.33203125" style="157" customWidth="1"/>
    <col min="13573" max="13573" width="11.44140625" style="157" customWidth="1"/>
    <col min="13574" max="13574" width="11.33203125" style="157" customWidth="1"/>
    <col min="13575" max="13576" width="23" style="157" customWidth="1"/>
    <col min="13577" max="13577" width="26.33203125" style="157" customWidth="1"/>
    <col min="13578" max="13578" width="33.6640625" style="157" customWidth="1"/>
    <col min="13579" max="13579" width="28" style="157" customWidth="1"/>
    <col min="13580" max="13584" width="0" style="157" hidden="1" customWidth="1"/>
    <col min="13585" max="13824" width="9.109375" style="157"/>
    <col min="13825" max="13825" width="12.109375" style="157" customWidth="1"/>
    <col min="13826" max="13826" width="30.44140625" style="157" customWidth="1"/>
    <col min="13827" max="13827" width="11.88671875" style="157" customWidth="1"/>
    <col min="13828" max="13828" width="12.33203125" style="157" customWidth="1"/>
    <col min="13829" max="13829" width="11.44140625" style="157" customWidth="1"/>
    <col min="13830" max="13830" width="11.33203125" style="157" customWidth="1"/>
    <col min="13831" max="13832" width="23" style="157" customWidth="1"/>
    <col min="13833" max="13833" width="26.33203125" style="157" customWidth="1"/>
    <col min="13834" max="13834" width="33.6640625" style="157" customWidth="1"/>
    <col min="13835" max="13835" width="28" style="157" customWidth="1"/>
    <col min="13836" max="13840" width="0" style="157" hidden="1" customWidth="1"/>
    <col min="13841" max="14080" width="9.109375" style="157"/>
    <col min="14081" max="14081" width="12.109375" style="157" customWidth="1"/>
    <col min="14082" max="14082" width="30.44140625" style="157" customWidth="1"/>
    <col min="14083" max="14083" width="11.88671875" style="157" customWidth="1"/>
    <col min="14084" max="14084" width="12.33203125" style="157" customWidth="1"/>
    <col min="14085" max="14085" width="11.44140625" style="157" customWidth="1"/>
    <col min="14086" max="14086" width="11.33203125" style="157" customWidth="1"/>
    <col min="14087" max="14088" width="23" style="157" customWidth="1"/>
    <col min="14089" max="14089" width="26.33203125" style="157" customWidth="1"/>
    <col min="14090" max="14090" width="33.6640625" style="157" customWidth="1"/>
    <col min="14091" max="14091" width="28" style="157" customWidth="1"/>
    <col min="14092" max="14096" width="0" style="157" hidden="1" customWidth="1"/>
    <col min="14097" max="14336" width="9.109375" style="157"/>
    <col min="14337" max="14337" width="12.109375" style="157" customWidth="1"/>
    <col min="14338" max="14338" width="30.44140625" style="157" customWidth="1"/>
    <col min="14339" max="14339" width="11.88671875" style="157" customWidth="1"/>
    <col min="14340" max="14340" width="12.33203125" style="157" customWidth="1"/>
    <col min="14341" max="14341" width="11.44140625" style="157" customWidth="1"/>
    <col min="14342" max="14342" width="11.33203125" style="157" customWidth="1"/>
    <col min="14343" max="14344" width="23" style="157" customWidth="1"/>
    <col min="14345" max="14345" width="26.33203125" style="157" customWidth="1"/>
    <col min="14346" max="14346" width="33.6640625" style="157" customWidth="1"/>
    <col min="14347" max="14347" width="28" style="157" customWidth="1"/>
    <col min="14348" max="14352" width="0" style="157" hidden="1" customWidth="1"/>
    <col min="14353" max="14592" width="9.109375" style="157"/>
    <col min="14593" max="14593" width="12.109375" style="157" customWidth="1"/>
    <col min="14594" max="14594" width="30.44140625" style="157" customWidth="1"/>
    <col min="14595" max="14595" width="11.88671875" style="157" customWidth="1"/>
    <col min="14596" max="14596" width="12.33203125" style="157" customWidth="1"/>
    <col min="14597" max="14597" width="11.44140625" style="157" customWidth="1"/>
    <col min="14598" max="14598" width="11.33203125" style="157" customWidth="1"/>
    <col min="14599" max="14600" width="23" style="157" customWidth="1"/>
    <col min="14601" max="14601" width="26.33203125" style="157" customWidth="1"/>
    <col min="14602" max="14602" width="33.6640625" style="157" customWidth="1"/>
    <col min="14603" max="14603" width="28" style="157" customWidth="1"/>
    <col min="14604" max="14608" width="0" style="157" hidden="1" customWidth="1"/>
    <col min="14609" max="14848" width="9.109375" style="157"/>
    <col min="14849" max="14849" width="12.109375" style="157" customWidth="1"/>
    <col min="14850" max="14850" width="30.44140625" style="157" customWidth="1"/>
    <col min="14851" max="14851" width="11.88671875" style="157" customWidth="1"/>
    <col min="14852" max="14852" width="12.33203125" style="157" customWidth="1"/>
    <col min="14853" max="14853" width="11.44140625" style="157" customWidth="1"/>
    <col min="14854" max="14854" width="11.33203125" style="157" customWidth="1"/>
    <col min="14855" max="14856" width="23" style="157" customWidth="1"/>
    <col min="14857" max="14857" width="26.33203125" style="157" customWidth="1"/>
    <col min="14858" max="14858" width="33.6640625" style="157" customWidth="1"/>
    <col min="14859" max="14859" width="28" style="157" customWidth="1"/>
    <col min="14860" max="14864" width="0" style="157" hidden="1" customWidth="1"/>
    <col min="14865" max="15104" width="9.109375" style="157"/>
    <col min="15105" max="15105" width="12.109375" style="157" customWidth="1"/>
    <col min="15106" max="15106" width="30.44140625" style="157" customWidth="1"/>
    <col min="15107" max="15107" width="11.88671875" style="157" customWidth="1"/>
    <col min="15108" max="15108" width="12.33203125" style="157" customWidth="1"/>
    <col min="15109" max="15109" width="11.44140625" style="157" customWidth="1"/>
    <col min="15110" max="15110" width="11.33203125" style="157" customWidth="1"/>
    <col min="15111" max="15112" width="23" style="157" customWidth="1"/>
    <col min="15113" max="15113" width="26.33203125" style="157" customWidth="1"/>
    <col min="15114" max="15114" width="33.6640625" style="157" customWidth="1"/>
    <col min="15115" max="15115" width="28" style="157" customWidth="1"/>
    <col min="15116" max="15120" width="0" style="157" hidden="1" customWidth="1"/>
    <col min="15121" max="15360" width="9.109375" style="157"/>
    <col min="15361" max="15361" width="12.109375" style="157" customWidth="1"/>
    <col min="15362" max="15362" width="30.44140625" style="157" customWidth="1"/>
    <col min="15363" max="15363" width="11.88671875" style="157" customWidth="1"/>
    <col min="15364" max="15364" width="12.33203125" style="157" customWidth="1"/>
    <col min="15365" max="15365" width="11.44140625" style="157" customWidth="1"/>
    <col min="15366" max="15366" width="11.33203125" style="157" customWidth="1"/>
    <col min="15367" max="15368" width="23" style="157" customWidth="1"/>
    <col min="15369" max="15369" width="26.33203125" style="157" customWidth="1"/>
    <col min="15370" max="15370" width="33.6640625" style="157" customWidth="1"/>
    <col min="15371" max="15371" width="28" style="157" customWidth="1"/>
    <col min="15372" max="15376" width="0" style="157" hidden="1" customWidth="1"/>
    <col min="15377" max="15616" width="9.109375" style="157"/>
    <col min="15617" max="15617" width="12.109375" style="157" customWidth="1"/>
    <col min="15618" max="15618" width="30.44140625" style="157" customWidth="1"/>
    <col min="15619" max="15619" width="11.88671875" style="157" customWidth="1"/>
    <col min="15620" max="15620" width="12.33203125" style="157" customWidth="1"/>
    <col min="15621" max="15621" width="11.44140625" style="157" customWidth="1"/>
    <col min="15622" max="15622" width="11.33203125" style="157" customWidth="1"/>
    <col min="15623" max="15624" width="23" style="157" customWidth="1"/>
    <col min="15625" max="15625" width="26.33203125" style="157" customWidth="1"/>
    <col min="15626" max="15626" width="33.6640625" style="157" customWidth="1"/>
    <col min="15627" max="15627" width="28" style="157" customWidth="1"/>
    <col min="15628" max="15632" width="0" style="157" hidden="1" customWidth="1"/>
    <col min="15633" max="15872" width="9.109375" style="157"/>
    <col min="15873" max="15873" width="12.109375" style="157" customWidth="1"/>
    <col min="15874" max="15874" width="30.44140625" style="157" customWidth="1"/>
    <col min="15875" max="15875" width="11.88671875" style="157" customWidth="1"/>
    <col min="15876" max="15876" width="12.33203125" style="157" customWidth="1"/>
    <col min="15877" max="15877" width="11.44140625" style="157" customWidth="1"/>
    <col min="15878" max="15878" width="11.33203125" style="157" customWidth="1"/>
    <col min="15879" max="15880" width="23" style="157" customWidth="1"/>
    <col min="15881" max="15881" width="26.33203125" style="157" customWidth="1"/>
    <col min="15882" max="15882" width="33.6640625" style="157" customWidth="1"/>
    <col min="15883" max="15883" width="28" style="157" customWidth="1"/>
    <col min="15884" max="15888" width="0" style="157" hidden="1" customWidth="1"/>
    <col min="15889" max="16128" width="9.109375" style="157"/>
    <col min="16129" max="16129" width="12.109375" style="157" customWidth="1"/>
    <col min="16130" max="16130" width="30.44140625" style="157" customWidth="1"/>
    <col min="16131" max="16131" width="11.88671875" style="157" customWidth="1"/>
    <col min="16132" max="16132" width="12.33203125" style="157" customWidth="1"/>
    <col min="16133" max="16133" width="11.44140625" style="157" customWidth="1"/>
    <col min="16134" max="16134" width="11.33203125" style="157" customWidth="1"/>
    <col min="16135" max="16136" width="23" style="157" customWidth="1"/>
    <col min="16137" max="16137" width="26.33203125" style="157" customWidth="1"/>
    <col min="16138" max="16138" width="33.6640625" style="157" customWidth="1"/>
    <col min="16139" max="16139" width="28" style="157" customWidth="1"/>
    <col min="16140" max="16144" width="0" style="157" hidden="1" customWidth="1"/>
    <col min="16145" max="16384" width="9.109375" style="157"/>
  </cols>
  <sheetData>
    <row r="1" spans="1:16" x14ac:dyDescent="0.3">
      <c r="A1" s="199" t="s">
        <v>78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158"/>
      <c r="M1" s="158"/>
      <c r="N1" s="158"/>
      <c r="O1" s="158"/>
      <c r="P1" s="56"/>
    </row>
    <row r="2" spans="1:16" x14ac:dyDescent="0.3">
      <c r="A2" s="200" t="s">
        <v>545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158"/>
      <c r="M2" s="158"/>
      <c r="N2" s="158"/>
      <c r="O2" s="158"/>
      <c r="P2" s="56"/>
    </row>
    <row r="3" spans="1:16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 x14ac:dyDescent="0.3">
      <c r="A4" s="145" t="s">
        <v>26</v>
      </c>
      <c r="B4" s="56" t="s">
        <v>27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3">
      <c r="A5" s="145" t="s">
        <v>12</v>
      </c>
      <c r="B5" s="56" t="s">
        <v>17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</row>
    <row r="6" spans="1:16" x14ac:dyDescent="0.3">
      <c r="A6" s="145" t="s">
        <v>28</v>
      </c>
      <c r="B6" s="56" t="s">
        <v>29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</row>
    <row r="7" spans="1:16" x14ac:dyDescent="0.3">
      <c r="A7" s="145" t="s">
        <v>30</v>
      </c>
      <c r="B7" s="145" t="s">
        <v>31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 x14ac:dyDescent="0.3">
      <c r="A8" s="145" t="s">
        <v>32</v>
      </c>
      <c r="B8" s="56"/>
      <c r="C8" s="201"/>
      <c r="D8" s="201"/>
      <c r="E8" s="198" t="s">
        <v>180</v>
      </c>
      <c r="F8" s="198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1:16" x14ac:dyDescent="0.3">
      <c r="A9" s="162" t="s">
        <v>0</v>
      </c>
      <c r="B9" s="159" t="s">
        <v>33</v>
      </c>
      <c r="C9" s="202" t="s">
        <v>34</v>
      </c>
      <c r="D9" s="203"/>
      <c r="E9" s="204" t="s">
        <v>35</v>
      </c>
      <c r="F9" s="205"/>
      <c r="G9" s="210" t="s">
        <v>36</v>
      </c>
      <c r="H9" s="210"/>
      <c r="I9" s="146" t="s">
        <v>12</v>
      </c>
      <c r="J9" s="208" t="s">
        <v>1</v>
      </c>
      <c r="K9" s="209"/>
      <c r="L9" s="56"/>
      <c r="M9" s="56"/>
      <c r="N9" s="56"/>
      <c r="O9" s="56"/>
      <c r="P9" s="56"/>
    </row>
    <row r="10" spans="1:16" x14ac:dyDescent="0.3">
      <c r="A10" s="160"/>
      <c r="B10" s="161"/>
      <c r="C10" s="147" t="s">
        <v>37</v>
      </c>
      <c r="D10" s="148" t="s">
        <v>38</v>
      </c>
      <c r="E10" s="206"/>
      <c r="F10" s="207"/>
      <c r="G10" s="207"/>
      <c r="H10" s="207"/>
      <c r="I10" s="57"/>
      <c r="J10" s="211"/>
      <c r="K10" s="212"/>
      <c r="L10" s="56"/>
      <c r="M10" s="56"/>
      <c r="N10" s="56"/>
      <c r="O10" s="56"/>
      <c r="P10" s="56"/>
    </row>
    <row r="11" spans="1:16" ht="14.4" customHeight="1" x14ac:dyDescent="0.3">
      <c r="A11" s="64" t="s">
        <v>186</v>
      </c>
      <c r="B11" s="163" t="s">
        <v>93</v>
      </c>
      <c r="C11" s="65">
        <v>316.72000000000003</v>
      </c>
      <c r="D11" s="66">
        <v>0</v>
      </c>
      <c r="E11" s="192" t="s">
        <v>187</v>
      </c>
      <c r="F11" s="193"/>
      <c r="G11" s="194" t="s">
        <v>27</v>
      </c>
      <c r="H11" s="194"/>
      <c r="I11" s="67" t="s">
        <v>94</v>
      </c>
      <c r="J11" s="195" t="s">
        <v>188</v>
      </c>
      <c r="K11" s="196"/>
      <c r="L11" s="56" t="s">
        <v>189</v>
      </c>
      <c r="M11" s="56" t="s">
        <v>95</v>
      </c>
      <c r="N11" s="145"/>
      <c r="O11" s="145"/>
      <c r="P11" s="56"/>
    </row>
    <row r="12" spans="1:16" ht="14.4" customHeight="1" x14ac:dyDescent="0.3">
      <c r="A12" s="64" t="s">
        <v>186</v>
      </c>
      <c r="B12" s="163" t="s">
        <v>96</v>
      </c>
      <c r="C12" s="65">
        <v>1.58</v>
      </c>
      <c r="D12" s="66">
        <v>0</v>
      </c>
      <c r="E12" s="192" t="s">
        <v>190</v>
      </c>
      <c r="F12" s="193"/>
      <c r="G12" s="194" t="s">
        <v>97</v>
      </c>
      <c r="H12" s="194"/>
      <c r="I12" s="67" t="s">
        <v>94</v>
      </c>
      <c r="J12" s="195" t="s">
        <v>98</v>
      </c>
      <c r="K12" s="196"/>
      <c r="L12" s="56" t="s">
        <v>191</v>
      </c>
      <c r="M12" s="56" t="s">
        <v>95</v>
      </c>
      <c r="N12" s="145"/>
      <c r="O12" s="145"/>
      <c r="P12" s="56"/>
    </row>
    <row r="13" spans="1:16" ht="14.4" customHeight="1" x14ac:dyDescent="0.3">
      <c r="A13" s="64" t="s">
        <v>227</v>
      </c>
      <c r="B13" s="163" t="s">
        <v>228</v>
      </c>
      <c r="C13" s="65">
        <v>0</v>
      </c>
      <c r="D13" s="66">
        <v>1518.7</v>
      </c>
      <c r="E13" s="192" t="s">
        <v>229</v>
      </c>
      <c r="F13" s="193"/>
      <c r="G13" s="194" t="s">
        <v>230</v>
      </c>
      <c r="H13" s="194"/>
      <c r="I13" s="67" t="s">
        <v>118</v>
      </c>
      <c r="J13" s="195" t="s">
        <v>231</v>
      </c>
      <c r="K13" s="196"/>
      <c r="L13" s="56" t="s">
        <v>191</v>
      </c>
      <c r="M13" s="56" t="s">
        <v>232</v>
      </c>
      <c r="N13" s="145"/>
      <c r="O13" s="145"/>
      <c r="P13" s="56"/>
    </row>
    <row r="14" spans="1:16" ht="14.4" customHeight="1" x14ac:dyDescent="0.3">
      <c r="A14" s="64" t="s">
        <v>373</v>
      </c>
      <c r="B14" s="163" t="s">
        <v>93</v>
      </c>
      <c r="C14" s="65">
        <v>250</v>
      </c>
      <c r="D14" s="66">
        <v>0</v>
      </c>
      <c r="E14" s="192" t="s">
        <v>374</v>
      </c>
      <c r="F14" s="193"/>
      <c r="G14" s="194" t="s">
        <v>27</v>
      </c>
      <c r="H14" s="194"/>
      <c r="I14" s="67" t="s">
        <v>94</v>
      </c>
      <c r="J14" s="195" t="s">
        <v>375</v>
      </c>
      <c r="K14" s="196"/>
      <c r="L14" s="56" t="s">
        <v>376</v>
      </c>
      <c r="M14" s="56" t="s">
        <v>232</v>
      </c>
      <c r="N14" s="145"/>
      <c r="O14" s="145"/>
      <c r="P14" s="56"/>
    </row>
    <row r="15" spans="1:16" ht="14.4" customHeight="1" x14ac:dyDescent="0.3">
      <c r="A15" s="64" t="s">
        <v>373</v>
      </c>
      <c r="B15" s="163" t="s">
        <v>96</v>
      </c>
      <c r="C15" s="65">
        <v>1.25</v>
      </c>
      <c r="D15" s="66">
        <v>0</v>
      </c>
      <c r="E15" s="192" t="s">
        <v>377</v>
      </c>
      <c r="F15" s="193"/>
      <c r="G15" s="194" t="s">
        <v>97</v>
      </c>
      <c r="H15" s="194"/>
      <c r="I15" s="67" t="s">
        <v>94</v>
      </c>
      <c r="J15" s="195" t="s">
        <v>98</v>
      </c>
      <c r="K15" s="196"/>
      <c r="L15" s="56" t="s">
        <v>378</v>
      </c>
      <c r="M15" s="56" t="s">
        <v>232</v>
      </c>
      <c r="N15" s="145"/>
      <c r="O15" s="145"/>
      <c r="P15" s="56"/>
    </row>
    <row r="16" spans="1:16" ht="14.4" customHeight="1" x14ac:dyDescent="0.3">
      <c r="A16" s="64" t="s">
        <v>400</v>
      </c>
      <c r="B16" s="163" t="s">
        <v>228</v>
      </c>
      <c r="C16" s="65">
        <v>0</v>
      </c>
      <c r="D16" s="66">
        <v>3042.38</v>
      </c>
      <c r="E16" s="192" t="s">
        <v>401</v>
      </c>
      <c r="F16" s="193"/>
      <c r="G16" s="194" t="s">
        <v>230</v>
      </c>
      <c r="H16" s="194"/>
      <c r="I16" s="67" t="s">
        <v>118</v>
      </c>
      <c r="J16" s="195" t="s">
        <v>402</v>
      </c>
      <c r="K16" s="196"/>
      <c r="L16" s="56" t="s">
        <v>378</v>
      </c>
      <c r="M16" s="56" t="s">
        <v>403</v>
      </c>
      <c r="N16" s="145"/>
      <c r="O16" s="145"/>
      <c r="P16" s="56"/>
    </row>
    <row r="17" spans="1:16" ht="14.4" customHeight="1" x14ac:dyDescent="0.3">
      <c r="A17" s="64" t="s">
        <v>400</v>
      </c>
      <c r="B17" s="163" t="s">
        <v>93</v>
      </c>
      <c r="C17" s="65">
        <v>4550</v>
      </c>
      <c r="D17" s="66">
        <v>0</v>
      </c>
      <c r="E17" s="192" t="s">
        <v>404</v>
      </c>
      <c r="F17" s="193"/>
      <c r="G17" s="194" t="s">
        <v>27</v>
      </c>
      <c r="H17" s="194"/>
      <c r="I17" s="67" t="s">
        <v>94</v>
      </c>
      <c r="J17" s="195" t="s">
        <v>375</v>
      </c>
      <c r="K17" s="196"/>
      <c r="L17" s="56" t="s">
        <v>405</v>
      </c>
      <c r="M17" s="56" t="s">
        <v>403</v>
      </c>
      <c r="N17" s="145"/>
      <c r="O17" s="145"/>
      <c r="P17" s="56"/>
    </row>
    <row r="18" spans="1:16" ht="14.4" customHeight="1" x14ac:dyDescent="0.3">
      <c r="A18" s="64" t="s">
        <v>400</v>
      </c>
      <c r="B18" s="163" t="s">
        <v>96</v>
      </c>
      <c r="C18" s="65">
        <v>22.75</v>
      </c>
      <c r="D18" s="66">
        <v>0</v>
      </c>
      <c r="E18" s="192" t="s">
        <v>406</v>
      </c>
      <c r="F18" s="193"/>
      <c r="G18" s="194" t="s">
        <v>97</v>
      </c>
      <c r="H18" s="194"/>
      <c r="I18" s="67" t="s">
        <v>94</v>
      </c>
      <c r="J18" s="195" t="s">
        <v>98</v>
      </c>
      <c r="K18" s="196"/>
      <c r="L18" s="56" t="s">
        <v>407</v>
      </c>
      <c r="M18" s="56" t="s">
        <v>403</v>
      </c>
      <c r="N18" s="145"/>
      <c r="O18" s="145"/>
      <c r="P18" s="56"/>
    </row>
    <row r="19" spans="1:16" ht="14.4" customHeight="1" x14ac:dyDescent="0.3">
      <c r="A19" s="64" t="s">
        <v>546</v>
      </c>
      <c r="B19" s="163" t="s">
        <v>228</v>
      </c>
      <c r="C19" s="65">
        <v>0</v>
      </c>
      <c r="D19" s="66">
        <v>2181.0700000000002</v>
      </c>
      <c r="E19" s="192" t="s">
        <v>547</v>
      </c>
      <c r="F19" s="193"/>
      <c r="G19" s="194" t="s">
        <v>230</v>
      </c>
      <c r="H19" s="194"/>
      <c r="I19" s="67" t="s">
        <v>118</v>
      </c>
      <c r="J19" s="195" t="s">
        <v>548</v>
      </c>
      <c r="K19" s="196"/>
      <c r="L19" s="56" t="s">
        <v>407</v>
      </c>
      <c r="M19" s="56" t="s">
        <v>549</v>
      </c>
      <c r="N19" s="145"/>
      <c r="O19" s="145"/>
      <c r="P19" s="56"/>
    </row>
    <row r="20" spans="1:16" ht="14.4" customHeight="1" x14ac:dyDescent="0.3">
      <c r="A20" s="64" t="s">
        <v>546</v>
      </c>
      <c r="B20" s="163" t="s">
        <v>550</v>
      </c>
      <c r="C20" s="65">
        <v>0</v>
      </c>
      <c r="D20" s="66">
        <v>5932.2</v>
      </c>
      <c r="E20" s="192" t="s">
        <v>551</v>
      </c>
      <c r="F20" s="193"/>
      <c r="G20" s="194" t="s">
        <v>552</v>
      </c>
      <c r="H20" s="194"/>
      <c r="I20" s="67" t="s">
        <v>122</v>
      </c>
      <c r="J20" s="195" t="s">
        <v>553</v>
      </c>
      <c r="K20" s="196"/>
      <c r="L20" s="56" t="s">
        <v>407</v>
      </c>
      <c r="M20" s="56" t="s">
        <v>554</v>
      </c>
      <c r="N20" s="145"/>
      <c r="O20" s="145"/>
      <c r="P20" s="56"/>
    </row>
    <row r="21" spans="1:16" ht="14.4" customHeight="1" x14ac:dyDescent="0.3">
      <c r="A21" s="145" t="s">
        <v>39</v>
      </c>
      <c r="B21" s="56"/>
      <c r="C21" s="58">
        <v>5142.3</v>
      </c>
      <c r="D21" s="58">
        <v>12674.35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</row>
    <row r="22" spans="1:16" x14ac:dyDescent="0.3">
      <c r="A22" s="145" t="s">
        <v>40</v>
      </c>
      <c r="B22" s="56"/>
      <c r="C22" s="197"/>
      <c r="D22" s="197"/>
      <c r="E22" s="198" t="s">
        <v>551</v>
      </c>
      <c r="F22" s="198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ht="14.4" customHeight="1" x14ac:dyDescent="0.3"/>
    <row r="26" spans="1:16" ht="14.4" customHeight="1" x14ac:dyDescent="0.3"/>
  </sheetData>
  <mergeCells count="43">
    <mergeCell ref="C22:D22"/>
    <mergeCell ref="E22:F22"/>
    <mergeCell ref="A1:K1"/>
    <mergeCell ref="A2:K2"/>
    <mergeCell ref="C8:D8"/>
    <mergeCell ref="C9:D9"/>
    <mergeCell ref="E9:F9"/>
    <mergeCell ref="E8:F8"/>
    <mergeCell ref="E10:F10"/>
    <mergeCell ref="J9:K9"/>
    <mergeCell ref="G10:H10"/>
    <mergeCell ref="G9:H9"/>
    <mergeCell ref="J10:K10"/>
    <mergeCell ref="E11:F11"/>
    <mergeCell ref="G11:H11"/>
    <mergeCell ref="E13:F13"/>
    <mergeCell ref="G13:H13"/>
    <mergeCell ref="J11:K11"/>
    <mergeCell ref="G12:H12"/>
    <mergeCell ref="J12:K12"/>
    <mergeCell ref="E17:F17"/>
    <mergeCell ref="J13:K13"/>
    <mergeCell ref="E15:F15"/>
    <mergeCell ref="E12:F12"/>
    <mergeCell ref="E14:F14"/>
    <mergeCell ref="G14:H14"/>
    <mergeCell ref="J14:K14"/>
    <mergeCell ref="G15:H15"/>
    <mergeCell ref="J15:K15"/>
    <mergeCell ref="E16:F16"/>
    <mergeCell ref="G16:H16"/>
    <mergeCell ref="J16:K16"/>
    <mergeCell ref="G17:H17"/>
    <mergeCell ref="J17:K17"/>
    <mergeCell ref="E18:F18"/>
    <mergeCell ref="G18:H18"/>
    <mergeCell ref="J18:K18"/>
    <mergeCell ref="E20:F20"/>
    <mergeCell ref="E19:F19"/>
    <mergeCell ref="G19:H19"/>
    <mergeCell ref="J19:K19"/>
    <mergeCell ref="G20:H20"/>
    <mergeCell ref="J20:K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workbookViewId="0">
      <pane ySplit="4" topLeftCell="A37" activePane="bottomLeft" state="frozen"/>
      <selection pane="bottomLeft" activeCell="D59" sqref="D59"/>
    </sheetView>
  </sheetViews>
  <sheetFormatPr defaultRowHeight="14.4" x14ac:dyDescent="0.3"/>
  <cols>
    <col min="1" max="1" width="3.44140625" customWidth="1"/>
    <col min="2" max="2" width="12" style="20" customWidth="1"/>
    <col min="3" max="3" width="41" customWidth="1"/>
    <col min="4" max="4" width="36.6640625" style="21" customWidth="1"/>
    <col min="5" max="5" width="10.88671875" customWidth="1"/>
    <col min="6" max="6" width="9.44140625" customWidth="1"/>
    <col min="7" max="7" width="9" bestFit="1" customWidth="1"/>
  </cols>
  <sheetData>
    <row r="2" spans="2:9" ht="30" customHeight="1" x14ac:dyDescent="0.3">
      <c r="B2" s="213" t="s">
        <v>184</v>
      </c>
      <c r="C2" s="213"/>
      <c r="D2" s="213"/>
      <c r="E2" s="213"/>
      <c r="F2" s="213"/>
      <c r="G2" s="213"/>
    </row>
    <row r="3" spans="2:9" ht="16.8" x14ac:dyDescent="0.3">
      <c r="B3" s="1"/>
      <c r="C3" s="2"/>
      <c r="D3" s="3"/>
      <c r="E3" s="2"/>
      <c r="F3" s="2"/>
      <c r="G3" s="2"/>
    </row>
    <row r="4" spans="2:9" x14ac:dyDescent="0.3">
      <c r="B4" s="4" t="s">
        <v>0</v>
      </c>
      <c r="C4" s="5" t="s">
        <v>9</v>
      </c>
      <c r="D4" s="5" t="s">
        <v>1</v>
      </c>
      <c r="E4" s="5" t="s">
        <v>4</v>
      </c>
      <c r="F4" s="5" t="s">
        <v>5</v>
      </c>
      <c r="G4" s="5" t="s">
        <v>6</v>
      </c>
    </row>
    <row r="5" spans="2:9" ht="12.6" customHeight="1" x14ac:dyDescent="0.3">
      <c r="B5" s="6"/>
      <c r="C5" s="214" t="s">
        <v>185</v>
      </c>
      <c r="D5" s="214"/>
      <c r="E5" s="7"/>
      <c r="F5" s="8"/>
      <c r="G5" s="42">
        <v>4597.3800000000037</v>
      </c>
    </row>
    <row r="6" spans="2:9" ht="12.6" customHeight="1" x14ac:dyDescent="0.3">
      <c r="B6" s="9">
        <v>44713</v>
      </c>
      <c r="C6" s="10" t="s">
        <v>112</v>
      </c>
      <c r="D6" s="10" t="s">
        <v>111</v>
      </c>
      <c r="E6" s="11">
        <v>91.02</v>
      </c>
      <c r="F6" s="11"/>
      <c r="G6" s="12">
        <f>G5+E6-F6</f>
        <v>4688.4000000000042</v>
      </c>
    </row>
    <row r="7" spans="2:9" ht="12.6" customHeight="1" x14ac:dyDescent="0.3">
      <c r="B7" s="9">
        <v>44713</v>
      </c>
      <c r="C7" s="10" t="s">
        <v>117</v>
      </c>
      <c r="D7" s="10" t="s">
        <v>111</v>
      </c>
      <c r="E7" s="11">
        <v>20.59</v>
      </c>
      <c r="F7" s="11"/>
      <c r="G7" s="12">
        <f>G6+E7-F7</f>
        <v>4708.9900000000043</v>
      </c>
      <c r="I7" s="13"/>
    </row>
    <row r="8" spans="2:9" ht="12.6" customHeight="1" x14ac:dyDescent="0.3">
      <c r="B8" s="9">
        <v>44714</v>
      </c>
      <c r="C8" s="10" t="s">
        <v>215</v>
      </c>
      <c r="D8" s="10" t="s">
        <v>111</v>
      </c>
      <c r="E8" s="11">
        <v>273.37</v>
      </c>
      <c r="F8" s="11"/>
      <c r="G8" s="12">
        <f>G7+E8-F8</f>
        <v>4982.3600000000042</v>
      </c>
      <c r="I8" s="13"/>
    </row>
    <row r="9" spans="2:9" ht="12.6" customHeight="1" x14ac:dyDescent="0.3">
      <c r="B9" s="9">
        <v>44715</v>
      </c>
      <c r="C9" s="10" t="s">
        <v>13</v>
      </c>
      <c r="D9" s="10" t="s">
        <v>241</v>
      </c>
      <c r="E9" s="11"/>
      <c r="F9" s="11">
        <v>57.97</v>
      </c>
      <c r="G9" s="12">
        <f t="shared" ref="G9:G30" si="0">G8+E9-F9</f>
        <v>4924.390000000004</v>
      </c>
    </row>
    <row r="10" spans="2:9" ht="12.6" customHeight="1" x14ac:dyDescent="0.3">
      <c r="B10" s="9">
        <v>44715</v>
      </c>
      <c r="C10" s="18" t="s">
        <v>243</v>
      </c>
      <c r="D10" s="10" t="s">
        <v>244</v>
      </c>
      <c r="E10" s="11">
        <v>457.62</v>
      </c>
      <c r="F10" s="11"/>
      <c r="G10" s="12">
        <f t="shared" si="0"/>
        <v>5382.0100000000039</v>
      </c>
    </row>
    <row r="11" spans="2:9" ht="12.6" customHeight="1" x14ac:dyDescent="0.3">
      <c r="B11" s="9">
        <v>44719</v>
      </c>
      <c r="C11" s="10" t="s">
        <v>281</v>
      </c>
      <c r="D11" s="14" t="s">
        <v>271</v>
      </c>
      <c r="E11" s="16"/>
      <c r="F11" s="16">
        <v>14.64</v>
      </c>
      <c r="G11" s="12">
        <f t="shared" si="0"/>
        <v>5367.3700000000035</v>
      </c>
    </row>
    <row r="12" spans="2:9" ht="12.6" customHeight="1" x14ac:dyDescent="0.3">
      <c r="B12" s="9">
        <v>44720</v>
      </c>
      <c r="C12" s="10" t="s">
        <v>105</v>
      </c>
      <c r="D12" s="10" t="s">
        <v>111</v>
      </c>
      <c r="E12" s="16">
        <v>405.33</v>
      </c>
      <c r="F12" s="16"/>
      <c r="G12" s="12">
        <f t="shared" si="0"/>
        <v>5772.7000000000035</v>
      </c>
    </row>
    <row r="13" spans="2:9" ht="12.6" customHeight="1" x14ac:dyDescent="0.3">
      <c r="B13" s="9">
        <v>44720</v>
      </c>
      <c r="C13" s="10" t="s">
        <v>325</v>
      </c>
      <c r="D13" s="10" t="s">
        <v>244</v>
      </c>
      <c r="E13" s="11">
        <v>61.02</v>
      </c>
      <c r="F13" s="11"/>
      <c r="G13" s="12">
        <f t="shared" si="0"/>
        <v>5833.7200000000039</v>
      </c>
    </row>
    <row r="14" spans="2:9" ht="12.6" customHeight="1" x14ac:dyDescent="0.3">
      <c r="B14" s="9">
        <v>44720</v>
      </c>
      <c r="C14" s="10" t="s">
        <v>124</v>
      </c>
      <c r="D14" s="10" t="s">
        <v>244</v>
      </c>
      <c r="E14" s="11">
        <v>54</v>
      </c>
      <c r="F14" s="11"/>
      <c r="G14" s="12">
        <f t="shared" si="0"/>
        <v>5887.7200000000039</v>
      </c>
    </row>
    <row r="15" spans="2:9" ht="12.6" customHeight="1" x14ac:dyDescent="0.3">
      <c r="B15" s="9">
        <v>44720</v>
      </c>
      <c r="C15" s="10" t="s">
        <v>106</v>
      </c>
      <c r="D15" s="14" t="s">
        <v>244</v>
      </c>
      <c r="E15" s="14">
        <v>42.71</v>
      </c>
      <c r="F15" s="14"/>
      <c r="G15" s="12">
        <f t="shared" si="0"/>
        <v>5930.4300000000039</v>
      </c>
    </row>
    <row r="16" spans="2:9" ht="12.6" customHeight="1" x14ac:dyDescent="0.3">
      <c r="B16" s="9">
        <v>44721</v>
      </c>
      <c r="C16" s="10" t="s">
        <v>13</v>
      </c>
      <c r="D16" s="14" t="s">
        <v>343</v>
      </c>
      <c r="E16" s="14"/>
      <c r="F16" s="14">
        <v>33.520000000000003</v>
      </c>
      <c r="G16" s="12">
        <f t="shared" si="0"/>
        <v>5896.9100000000035</v>
      </c>
    </row>
    <row r="17" spans="2:7" ht="12.6" customHeight="1" x14ac:dyDescent="0.3">
      <c r="B17" s="9">
        <v>44722</v>
      </c>
      <c r="C17" s="10" t="s">
        <v>159</v>
      </c>
      <c r="D17" s="14" t="s">
        <v>244</v>
      </c>
      <c r="E17" s="14">
        <v>533.9</v>
      </c>
      <c r="F17" s="14"/>
      <c r="G17" s="12">
        <f t="shared" si="0"/>
        <v>6430.8100000000031</v>
      </c>
    </row>
    <row r="18" spans="2:7" ht="12.6" customHeight="1" x14ac:dyDescent="0.3">
      <c r="B18" s="9">
        <v>44722</v>
      </c>
      <c r="C18" s="18" t="s">
        <v>120</v>
      </c>
      <c r="D18" s="14" t="s">
        <v>244</v>
      </c>
      <c r="E18" s="14">
        <v>394.17</v>
      </c>
      <c r="F18" s="14"/>
      <c r="G18" s="12">
        <f t="shared" si="0"/>
        <v>6824.9800000000032</v>
      </c>
    </row>
    <row r="19" spans="2:7" ht="12.6" customHeight="1" x14ac:dyDescent="0.3">
      <c r="B19" s="9">
        <v>44725</v>
      </c>
      <c r="C19" s="10" t="s">
        <v>107</v>
      </c>
      <c r="D19" s="10" t="s">
        <v>244</v>
      </c>
      <c r="E19" s="14">
        <v>457.63</v>
      </c>
      <c r="F19" s="14"/>
      <c r="G19" s="12">
        <f t="shared" si="0"/>
        <v>7282.6100000000033</v>
      </c>
    </row>
    <row r="20" spans="2:7" ht="12.6" customHeight="1" x14ac:dyDescent="0.3">
      <c r="B20" s="9">
        <v>44726</v>
      </c>
      <c r="C20" s="10" t="s">
        <v>215</v>
      </c>
      <c r="D20" s="17" t="s">
        <v>244</v>
      </c>
      <c r="E20" s="11">
        <v>547.63</v>
      </c>
      <c r="F20" s="11"/>
      <c r="G20" s="12">
        <f t="shared" si="0"/>
        <v>7830.2400000000034</v>
      </c>
    </row>
    <row r="21" spans="2:7" ht="12.6" customHeight="1" x14ac:dyDescent="0.3">
      <c r="B21" s="9">
        <v>44726</v>
      </c>
      <c r="C21" s="10" t="s">
        <v>125</v>
      </c>
      <c r="D21" s="17" t="s">
        <v>244</v>
      </c>
      <c r="E21" s="11">
        <v>91.52</v>
      </c>
      <c r="F21" s="11"/>
      <c r="G21" s="12">
        <f t="shared" si="0"/>
        <v>7921.7600000000039</v>
      </c>
    </row>
    <row r="22" spans="2:7" ht="12.6" customHeight="1" x14ac:dyDescent="0.3">
      <c r="B22" s="9">
        <v>44728</v>
      </c>
      <c r="C22" s="10" t="s">
        <v>408</v>
      </c>
      <c r="D22" s="17" t="s">
        <v>111</v>
      </c>
      <c r="E22" s="16">
        <v>172.07</v>
      </c>
      <c r="F22" s="16"/>
      <c r="G22" s="12">
        <f t="shared" si="0"/>
        <v>8093.8300000000036</v>
      </c>
    </row>
    <row r="23" spans="2:7" ht="12.6" customHeight="1" x14ac:dyDescent="0.3">
      <c r="B23" s="9">
        <v>44729</v>
      </c>
      <c r="C23" s="14" t="s">
        <v>430</v>
      </c>
      <c r="D23" s="17" t="s">
        <v>244</v>
      </c>
      <c r="E23" s="16">
        <v>305.08999999999997</v>
      </c>
      <c r="F23" s="16"/>
      <c r="G23" s="12">
        <f t="shared" si="0"/>
        <v>8398.9200000000037</v>
      </c>
    </row>
    <row r="24" spans="2:7" ht="12.6" customHeight="1" x14ac:dyDescent="0.3">
      <c r="B24" s="9">
        <v>44730</v>
      </c>
      <c r="C24" s="14" t="s">
        <v>411</v>
      </c>
      <c r="D24" s="16" t="s">
        <v>434</v>
      </c>
      <c r="E24" s="16"/>
      <c r="F24" s="12">
        <v>3351.19</v>
      </c>
      <c r="G24" s="12">
        <f t="shared" si="0"/>
        <v>5047.7300000000032</v>
      </c>
    </row>
    <row r="25" spans="2:7" ht="12.6" customHeight="1" x14ac:dyDescent="0.3">
      <c r="B25" s="40">
        <v>44732</v>
      </c>
      <c r="C25" s="18" t="s">
        <v>112</v>
      </c>
      <c r="D25" s="14" t="s">
        <v>244</v>
      </c>
      <c r="E25" s="16">
        <v>183.05</v>
      </c>
      <c r="F25" s="11"/>
      <c r="G25" s="12">
        <f t="shared" si="0"/>
        <v>5230.7800000000034</v>
      </c>
    </row>
    <row r="26" spans="2:7" ht="12.6" customHeight="1" x14ac:dyDescent="0.3">
      <c r="B26" s="40">
        <v>44732</v>
      </c>
      <c r="C26" s="15" t="s">
        <v>121</v>
      </c>
      <c r="D26" s="16" t="s">
        <v>111</v>
      </c>
      <c r="E26" s="16">
        <v>4524.6499999999996</v>
      </c>
      <c r="F26" s="11"/>
      <c r="G26" s="12">
        <f t="shared" si="0"/>
        <v>9755.4300000000039</v>
      </c>
    </row>
    <row r="27" spans="2:7" ht="12.6" customHeight="1" x14ac:dyDescent="0.3">
      <c r="B27" s="40">
        <v>44732</v>
      </c>
      <c r="C27" s="18" t="s">
        <v>112</v>
      </c>
      <c r="D27" s="14" t="s">
        <v>111</v>
      </c>
      <c r="E27" s="16">
        <v>117.5</v>
      </c>
      <c r="F27" s="16"/>
      <c r="G27" s="12">
        <f t="shared" si="0"/>
        <v>9872.9300000000039</v>
      </c>
    </row>
    <row r="28" spans="2:7" ht="12.6" customHeight="1" x14ac:dyDescent="0.3">
      <c r="B28" s="40">
        <v>44732</v>
      </c>
      <c r="C28" s="10" t="s">
        <v>159</v>
      </c>
      <c r="D28" s="10" t="s">
        <v>111</v>
      </c>
      <c r="E28" s="16">
        <v>61.87</v>
      </c>
      <c r="F28" s="16"/>
      <c r="G28" s="12">
        <f t="shared" si="0"/>
        <v>9934.8000000000047</v>
      </c>
    </row>
    <row r="29" spans="2:7" ht="12.6" customHeight="1" x14ac:dyDescent="0.3">
      <c r="B29" s="40">
        <v>44732</v>
      </c>
      <c r="C29" s="10" t="s">
        <v>267</v>
      </c>
      <c r="D29" s="17" t="s">
        <v>447</v>
      </c>
      <c r="E29" s="16"/>
      <c r="F29" s="16">
        <v>4728.8100000000004</v>
      </c>
      <c r="G29" s="12">
        <f t="shared" si="0"/>
        <v>5205.9900000000043</v>
      </c>
    </row>
    <row r="30" spans="2:7" ht="12.6" customHeight="1" x14ac:dyDescent="0.3">
      <c r="B30" s="40">
        <v>44732</v>
      </c>
      <c r="C30" s="10" t="s">
        <v>267</v>
      </c>
      <c r="D30" s="17" t="s">
        <v>447</v>
      </c>
      <c r="E30" s="16"/>
      <c r="F30" s="16"/>
      <c r="G30" s="12">
        <f t="shared" si="0"/>
        <v>5205.9900000000043</v>
      </c>
    </row>
    <row r="31" spans="2:7" ht="12.6" customHeight="1" x14ac:dyDescent="0.3">
      <c r="B31" s="9">
        <v>44733</v>
      </c>
      <c r="C31" s="14" t="s">
        <v>460</v>
      </c>
      <c r="D31" s="17" t="s">
        <v>476</v>
      </c>
      <c r="E31" s="16"/>
      <c r="F31" s="16">
        <v>217.22</v>
      </c>
      <c r="G31" s="12">
        <f t="shared" ref="G31:G50" si="1">G30+E31-F31</f>
        <v>4988.7700000000041</v>
      </c>
    </row>
    <row r="32" spans="2:7" ht="12.6" customHeight="1" x14ac:dyDescent="0.3">
      <c r="B32" s="9">
        <v>44733</v>
      </c>
      <c r="C32" s="15" t="s">
        <v>121</v>
      </c>
      <c r="D32" s="17" t="s">
        <v>244</v>
      </c>
      <c r="E32" s="16">
        <v>1067.8</v>
      </c>
      <c r="F32" s="16"/>
      <c r="G32" s="12">
        <f t="shared" si="1"/>
        <v>6056.5700000000043</v>
      </c>
    </row>
    <row r="33" spans="2:7" ht="12.6" customHeight="1" x14ac:dyDescent="0.3">
      <c r="B33" s="9">
        <v>44733</v>
      </c>
      <c r="C33" s="17" t="s">
        <v>117</v>
      </c>
      <c r="D33" s="16" t="s">
        <v>244</v>
      </c>
      <c r="E33" s="16">
        <v>516.74</v>
      </c>
      <c r="F33" s="16"/>
      <c r="G33" s="12">
        <f t="shared" si="1"/>
        <v>6573.310000000004</v>
      </c>
    </row>
    <row r="34" spans="2:7" ht="12.6" customHeight="1" x14ac:dyDescent="0.3">
      <c r="B34" s="9">
        <v>44733</v>
      </c>
      <c r="C34" s="17" t="s">
        <v>215</v>
      </c>
      <c r="D34" s="16" t="s">
        <v>111</v>
      </c>
      <c r="E34" s="16">
        <v>392.59</v>
      </c>
      <c r="F34" s="16"/>
      <c r="G34" s="12">
        <f t="shared" si="1"/>
        <v>6965.9000000000042</v>
      </c>
    </row>
    <row r="35" spans="2:7" ht="12.6" customHeight="1" x14ac:dyDescent="0.3">
      <c r="B35" s="9">
        <v>44733</v>
      </c>
      <c r="C35" s="17" t="s">
        <v>458</v>
      </c>
      <c r="D35" s="17" t="s">
        <v>459</v>
      </c>
      <c r="E35" s="16"/>
      <c r="F35" s="16">
        <v>6795.67</v>
      </c>
      <c r="G35" s="12">
        <f t="shared" si="1"/>
        <v>170.23000000000411</v>
      </c>
    </row>
    <row r="36" spans="2:7" ht="12.6" customHeight="1" x14ac:dyDescent="0.3">
      <c r="B36" s="9">
        <v>44733</v>
      </c>
      <c r="C36" s="14" t="s">
        <v>110</v>
      </c>
      <c r="D36" s="17" t="s">
        <v>244</v>
      </c>
      <c r="E36" s="16">
        <v>36.61</v>
      </c>
      <c r="F36" s="16"/>
      <c r="G36" s="12">
        <f t="shared" si="1"/>
        <v>206.84000000000412</v>
      </c>
    </row>
    <row r="37" spans="2:7" s="55" customFormat="1" ht="12.6" customHeight="1" x14ac:dyDescent="0.3">
      <c r="B37" s="9">
        <v>44733</v>
      </c>
      <c r="C37" s="18" t="s">
        <v>110</v>
      </c>
      <c r="D37" s="17" t="s">
        <v>111</v>
      </c>
      <c r="E37" s="16">
        <v>25.32</v>
      </c>
      <c r="F37" s="16"/>
      <c r="G37" s="12">
        <f t="shared" si="1"/>
        <v>232.16000000000412</v>
      </c>
    </row>
    <row r="38" spans="2:7" s="55" customFormat="1" ht="12.6" customHeight="1" x14ac:dyDescent="0.3">
      <c r="B38" s="9">
        <v>44734</v>
      </c>
      <c r="C38" s="15" t="s">
        <v>503</v>
      </c>
      <c r="D38" s="17" t="s">
        <v>244</v>
      </c>
      <c r="E38" s="16">
        <v>30.51</v>
      </c>
      <c r="F38" s="16"/>
      <c r="G38" s="12">
        <f t="shared" si="1"/>
        <v>262.67000000000411</v>
      </c>
    </row>
    <row r="39" spans="2:7" s="55" customFormat="1" ht="12.6" customHeight="1" x14ac:dyDescent="0.3">
      <c r="B39" s="9">
        <v>44734</v>
      </c>
      <c r="C39" s="17" t="s">
        <v>503</v>
      </c>
      <c r="D39" s="17" t="s">
        <v>111</v>
      </c>
      <c r="E39" s="16">
        <v>18.78</v>
      </c>
      <c r="F39" s="16"/>
      <c r="G39" s="12">
        <f t="shared" si="1"/>
        <v>281.45000000000414</v>
      </c>
    </row>
    <row r="40" spans="2:7" s="127" customFormat="1" ht="12.6" customHeight="1" x14ac:dyDescent="0.3">
      <c r="B40" s="9">
        <v>44734</v>
      </c>
      <c r="C40" s="15" t="s">
        <v>492</v>
      </c>
      <c r="D40" s="16" t="s">
        <v>504</v>
      </c>
      <c r="E40" s="16"/>
      <c r="F40" s="16">
        <f>59.04+39.33</f>
        <v>98.37</v>
      </c>
      <c r="G40" s="12">
        <f t="shared" si="1"/>
        <v>183.08000000000413</v>
      </c>
    </row>
    <row r="41" spans="2:7" s="127" customFormat="1" ht="12.6" customHeight="1" x14ac:dyDescent="0.3">
      <c r="B41" s="9">
        <v>44735</v>
      </c>
      <c r="C41" s="15" t="s">
        <v>151</v>
      </c>
      <c r="D41" s="16" t="s">
        <v>244</v>
      </c>
      <c r="E41" s="16">
        <v>61.02</v>
      </c>
      <c r="F41" s="16"/>
      <c r="G41" s="12">
        <f t="shared" si="1"/>
        <v>244.10000000000414</v>
      </c>
    </row>
    <row r="42" spans="2:7" s="127" customFormat="1" ht="12.6" customHeight="1" x14ac:dyDescent="0.3">
      <c r="B42" s="9">
        <v>44736</v>
      </c>
      <c r="C42" s="15" t="s">
        <v>460</v>
      </c>
      <c r="D42" s="16" t="s">
        <v>535</v>
      </c>
      <c r="E42" s="16"/>
      <c r="F42" s="16">
        <v>175.12</v>
      </c>
      <c r="G42" s="12">
        <f t="shared" si="1"/>
        <v>68.980000000004139</v>
      </c>
    </row>
    <row r="43" spans="2:7" s="55" customFormat="1" ht="12.6" customHeight="1" x14ac:dyDescent="0.3">
      <c r="B43" s="9"/>
      <c r="C43" s="15"/>
      <c r="D43" s="17"/>
      <c r="E43" s="16"/>
      <c r="F43" s="16"/>
      <c r="G43" s="12">
        <f t="shared" si="1"/>
        <v>68.980000000004139</v>
      </c>
    </row>
    <row r="44" spans="2:7" s="128" customFormat="1" ht="12.6" customHeight="1" x14ac:dyDescent="0.3">
      <c r="B44" s="9"/>
      <c r="C44" s="129"/>
      <c r="D44" s="17"/>
      <c r="E44" s="16"/>
      <c r="F44" s="16"/>
      <c r="G44" s="12">
        <f t="shared" si="1"/>
        <v>68.980000000004139</v>
      </c>
    </row>
    <row r="45" spans="2:7" s="128" customFormat="1" ht="12.6" customHeight="1" x14ac:dyDescent="0.3">
      <c r="B45" s="9"/>
      <c r="C45" s="18"/>
      <c r="D45" s="17"/>
      <c r="E45" s="16"/>
      <c r="F45" s="16"/>
      <c r="G45" s="12">
        <f t="shared" si="1"/>
        <v>68.980000000004139</v>
      </c>
    </row>
    <row r="46" spans="2:7" s="128" customFormat="1" ht="12.6" customHeight="1" x14ac:dyDescent="0.3">
      <c r="B46" s="9"/>
      <c r="C46" s="17"/>
      <c r="D46" s="16"/>
      <c r="E46" s="16"/>
      <c r="F46" s="16"/>
      <c r="G46" s="12">
        <f t="shared" si="1"/>
        <v>68.980000000004139</v>
      </c>
    </row>
    <row r="47" spans="2:7" s="128" customFormat="1" ht="12.6" customHeight="1" x14ac:dyDescent="0.3">
      <c r="B47" s="9"/>
      <c r="C47" s="129"/>
      <c r="D47" s="17"/>
      <c r="E47" s="16"/>
      <c r="F47" s="16"/>
      <c r="G47" s="12">
        <f t="shared" si="1"/>
        <v>68.980000000004139</v>
      </c>
    </row>
    <row r="48" spans="2:7" s="55" customFormat="1" ht="12.6" customHeight="1" x14ac:dyDescent="0.3">
      <c r="B48" s="9"/>
      <c r="C48" s="17"/>
      <c r="D48" s="17"/>
      <c r="E48" s="16"/>
      <c r="F48" s="16"/>
      <c r="G48" s="12">
        <f t="shared" si="1"/>
        <v>68.980000000004139</v>
      </c>
    </row>
    <row r="49" spans="2:7" s="136" customFormat="1" ht="12.6" customHeight="1" x14ac:dyDescent="0.3">
      <c r="B49" s="9"/>
      <c r="C49" s="17"/>
      <c r="D49" s="17"/>
      <c r="E49" s="16"/>
      <c r="F49" s="16"/>
      <c r="G49" s="12">
        <f t="shared" si="1"/>
        <v>68.980000000004139</v>
      </c>
    </row>
    <row r="50" spans="2:7" s="55" customFormat="1" ht="12.6" customHeight="1" x14ac:dyDescent="0.3">
      <c r="B50" s="9"/>
      <c r="C50" s="17"/>
      <c r="D50" s="16"/>
      <c r="E50" s="16"/>
      <c r="F50" s="16"/>
      <c r="G50" s="12">
        <f t="shared" si="1"/>
        <v>68.980000000004139</v>
      </c>
    </row>
    <row r="51" spans="2:7" ht="21" customHeight="1" x14ac:dyDescent="0.3">
      <c r="B51" s="215" t="s">
        <v>10</v>
      </c>
      <c r="C51" s="216"/>
      <c r="D51" s="217"/>
      <c r="E51" s="19">
        <f>SUM(E6:E50)</f>
        <v>10944.110000000002</v>
      </c>
      <c r="F51" s="19">
        <f>SUM(F6:F50)</f>
        <v>15472.510000000002</v>
      </c>
      <c r="G51" s="19"/>
    </row>
  </sheetData>
  <mergeCells count="3">
    <mergeCell ref="B2:G2"/>
    <mergeCell ref="C5:D5"/>
    <mergeCell ref="B51:D51"/>
  </mergeCells>
  <conditionalFormatting sqref="E6">
    <cfRule type="expression" dxfId="245" priority="554">
      <formula>#REF!="Məxaric"</formula>
    </cfRule>
  </conditionalFormatting>
  <conditionalFormatting sqref="E6">
    <cfRule type="expression" dxfId="244" priority="550">
      <formula>#REF!="Məxaric"</formula>
    </cfRule>
    <cfRule type="expression" dxfId="243" priority="552">
      <formula>#REF!="Məxaric"+"Sair Xərclər"</formula>
    </cfRule>
    <cfRule type="expression" dxfId="242" priority="553">
      <formula>#REF!="Məxaric"+"Sair Xərclər"</formula>
    </cfRule>
  </conditionalFormatting>
  <conditionalFormatting sqref="F6">
    <cfRule type="expression" dxfId="241" priority="551">
      <formula>#REF!="Mədaxil"</formula>
    </cfRule>
  </conditionalFormatting>
  <conditionalFormatting sqref="D6">
    <cfRule type="expression" dxfId="240" priority="549">
      <formula>B6="Mədaxil"</formula>
    </cfRule>
  </conditionalFormatting>
  <conditionalFormatting sqref="C6">
    <cfRule type="expression" dxfId="239" priority="548">
      <formula>B6="Məxaric"</formula>
    </cfRule>
  </conditionalFormatting>
  <conditionalFormatting sqref="C6">
    <cfRule type="expression" dxfId="238" priority="545">
      <formula>B6="Məxaric"</formula>
    </cfRule>
    <cfRule type="expression" dxfId="237" priority="546">
      <formula>B6="Məxaric"+"Sair Xərclər"</formula>
    </cfRule>
    <cfRule type="expression" dxfId="236" priority="547">
      <formula>B6="Məxaric"+"Sair Xərclər"</formula>
    </cfRule>
  </conditionalFormatting>
  <conditionalFormatting sqref="D7">
    <cfRule type="expression" dxfId="235" priority="544">
      <formula>B7="Mədaxil"</formula>
    </cfRule>
  </conditionalFormatting>
  <conditionalFormatting sqref="E7">
    <cfRule type="expression" dxfId="234" priority="543">
      <formula>#REF!="Məxaric"</formula>
    </cfRule>
  </conditionalFormatting>
  <conditionalFormatting sqref="E7">
    <cfRule type="expression" dxfId="233" priority="539">
      <formula>#REF!="Məxaric"</formula>
    </cfRule>
    <cfRule type="expression" dxfId="232" priority="541">
      <formula>#REF!="Məxaric"+"Sair Xərclər"</formula>
    </cfRule>
    <cfRule type="expression" dxfId="231" priority="542">
      <formula>#REF!="Məxaric"+"Sair Xərclər"</formula>
    </cfRule>
  </conditionalFormatting>
  <conditionalFormatting sqref="F7">
    <cfRule type="expression" dxfId="230" priority="540">
      <formula>#REF!="Mədaxil"</formula>
    </cfRule>
  </conditionalFormatting>
  <conditionalFormatting sqref="C7">
    <cfRule type="expression" dxfId="229" priority="538">
      <formula>B7="Məxaric"</formula>
    </cfRule>
  </conditionalFormatting>
  <conditionalFormatting sqref="C7">
    <cfRule type="expression" dxfId="228" priority="535">
      <formula>B7="Məxaric"</formula>
    </cfRule>
    <cfRule type="expression" dxfId="227" priority="536">
      <formula>B7="Məxaric"+"Sair Xərclər"</formula>
    </cfRule>
    <cfRule type="expression" dxfId="226" priority="537">
      <formula>B7="Məxaric"+"Sair Xərclər"</formula>
    </cfRule>
  </conditionalFormatting>
  <conditionalFormatting sqref="F8">
    <cfRule type="expression" dxfId="225" priority="531">
      <formula>#REF!="Mədaxil"</formula>
    </cfRule>
  </conditionalFormatting>
  <conditionalFormatting sqref="F15 F17">
    <cfRule type="expression" dxfId="224" priority="488">
      <formula>#REF!="Mədaxil"</formula>
    </cfRule>
  </conditionalFormatting>
  <conditionalFormatting sqref="F14">
    <cfRule type="expression" dxfId="223" priority="493">
      <formula>#REF!="Mədaxil"</formula>
    </cfRule>
  </conditionalFormatting>
  <conditionalFormatting sqref="F18">
    <cfRule type="expression" dxfId="222" priority="480">
      <formula>#REF!="Mədaxil"</formula>
    </cfRule>
  </conditionalFormatting>
  <conditionalFormatting sqref="E8">
    <cfRule type="expression" dxfId="221" priority="461">
      <formula>#REF!="Məxaric"</formula>
    </cfRule>
  </conditionalFormatting>
  <conditionalFormatting sqref="E8">
    <cfRule type="expression" dxfId="220" priority="458">
      <formula>#REF!="Məxaric"</formula>
    </cfRule>
    <cfRule type="expression" dxfId="219" priority="459">
      <formula>#REF!="Məxaric"+"Sair Xərclər"</formula>
    </cfRule>
    <cfRule type="expression" dxfId="218" priority="460">
      <formula>#REF!="Məxaric"+"Sair Xərclər"</formula>
    </cfRule>
  </conditionalFormatting>
  <conditionalFormatting sqref="D8">
    <cfRule type="expression" dxfId="217" priority="452">
      <formula>B8="Mədaxil"</formula>
    </cfRule>
  </conditionalFormatting>
  <conditionalFormatting sqref="C8">
    <cfRule type="expression" dxfId="216" priority="451">
      <formula>B8="Məxaric"</formula>
    </cfRule>
  </conditionalFormatting>
  <conditionalFormatting sqref="C8">
    <cfRule type="expression" dxfId="215" priority="448">
      <formula>B8="Məxaric"</formula>
    </cfRule>
    <cfRule type="expression" dxfId="214" priority="449">
      <formula>B8="Məxaric"+"Sair Xərclər"</formula>
    </cfRule>
    <cfRule type="expression" dxfId="213" priority="450">
      <formula>B8="Məxaric"+"Sair Xərclər"</formula>
    </cfRule>
  </conditionalFormatting>
  <conditionalFormatting sqref="F22:F23">
    <cfRule type="expression" dxfId="212" priority="402">
      <formula>D22="Mədaxil"</formula>
    </cfRule>
  </conditionalFormatting>
  <conditionalFormatting sqref="F20">
    <cfRule type="expression" dxfId="211" priority="401">
      <formula>#REF!="Mədaxil"</formula>
    </cfRule>
  </conditionalFormatting>
  <conditionalFormatting sqref="F19">
    <cfRule type="expression" dxfId="210" priority="390">
      <formula>#REF!="Mədaxil"</formula>
    </cfRule>
  </conditionalFormatting>
  <conditionalFormatting sqref="D50">
    <cfRule type="expression" dxfId="209" priority="333">
      <formula>C50="Məxaric"</formula>
    </cfRule>
  </conditionalFormatting>
  <conditionalFormatting sqref="D50">
    <cfRule type="expression" dxfId="208" priority="330">
      <formula>C50="Məxaric"</formula>
    </cfRule>
    <cfRule type="expression" dxfId="207" priority="331">
      <formula>C50="Məxaric"+"Sair Xərclər"</formula>
    </cfRule>
    <cfRule type="expression" dxfId="206" priority="332">
      <formula>C50="Məxaric"+"Sair Xərclər"</formula>
    </cfRule>
  </conditionalFormatting>
  <conditionalFormatting sqref="F41 F43">
    <cfRule type="expression" dxfId="205" priority="338">
      <formula>D41="Mədaxil"</formula>
    </cfRule>
  </conditionalFormatting>
  <conditionalFormatting sqref="E50:F50">
    <cfRule type="expression" dxfId="204" priority="329">
      <formula>C50="Mədaxil"</formula>
    </cfRule>
  </conditionalFormatting>
  <conditionalFormatting sqref="F13">
    <cfRule type="expression" dxfId="203" priority="305">
      <formula>#REF!="Mədaxil"</formula>
    </cfRule>
  </conditionalFormatting>
  <conditionalFormatting sqref="F12">
    <cfRule type="expression" dxfId="202" priority="318">
      <formula>D13="Mədaxil"</formula>
    </cfRule>
  </conditionalFormatting>
  <conditionalFormatting sqref="F21">
    <cfRule type="expression" dxfId="201" priority="273">
      <formula>#REF!="Mədaxil"</formula>
    </cfRule>
  </conditionalFormatting>
  <conditionalFormatting sqref="E43">
    <cfRule type="expression" dxfId="200" priority="209">
      <formula>C43="Mədaxil"</formula>
    </cfRule>
  </conditionalFormatting>
  <conditionalFormatting sqref="E44:F49">
    <cfRule type="expression" dxfId="199" priority="200">
      <formula>C44="Mədaxil"</formula>
    </cfRule>
  </conditionalFormatting>
  <conditionalFormatting sqref="D46">
    <cfRule type="expression" dxfId="198" priority="199">
      <formula>C46="Məxaric"</formula>
    </cfRule>
  </conditionalFormatting>
  <conditionalFormatting sqref="D46">
    <cfRule type="expression" dxfId="197" priority="196">
      <formula>C46="Məxaric"</formula>
    </cfRule>
    <cfRule type="expression" dxfId="196" priority="197">
      <formula>C46="Məxaric"+"Sair Xərclər"</formula>
    </cfRule>
    <cfRule type="expression" dxfId="195" priority="198">
      <formula>C46="Məxaric"+"Sair Xərclər"</formula>
    </cfRule>
  </conditionalFormatting>
  <conditionalFormatting sqref="E9:E10">
    <cfRule type="expression" dxfId="194" priority="195">
      <formula>#REF!="Məxaric"</formula>
    </cfRule>
  </conditionalFormatting>
  <conditionalFormatting sqref="E9:E10">
    <cfRule type="expression" dxfId="193" priority="191">
      <formula>#REF!="Məxaric"</formula>
    </cfRule>
    <cfRule type="expression" dxfId="192" priority="193">
      <formula>#REF!="Məxaric"+"Sair Xərclər"</formula>
    </cfRule>
    <cfRule type="expression" dxfId="191" priority="194">
      <formula>#REF!="Məxaric"+"Sair Xərclər"</formula>
    </cfRule>
  </conditionalFormatting>
  <conditionalFormatting sqref="F9:F10">
    <cfRule type="expression" dxfId="190" priority="192">
      <formula>#REF!="Mədaxil"</formula>
    </cfRule>
  </conditionalFormatting>
  <conditionalFormatting sqref="D10">
    <cfRule type="expression" dxfId="189" priority="190">
      <formula>B10="Mədaxil"</formula>
    </cfRule>
  </conditionalFormatting>
  <conditionalFormatting sqref="C9">
    <cfRule type="expression" dxfId="188" priority="189">
      <formula>B9="Məxaric"</formula>
    </cfRule>
  </conditionalFormatting>
  <conditionalFormatting sqref="C9">
    <cfRule type="expression" dxfId="187" priority="186">
      <formula>B9="Məxaric"</formula>
    </cfRule>
    <cfRule type="expression" dxfId="186" priority="187">
      <formula>B9="Məxaric"+"Sair Xərclər"</formula>
    </cfRule>
    <cfRule type="expression" dxfId="185" priority="188">
      <formula>B9="Məxaric"+"Sair Xərclər"</formula>
    </cfRule>
  </conditionalFormatting>
  <conditionalFormatting sqref="D9">
    <cfRule type="expression" dxfId="184" priority="185">
      <formula>B9="Mədaxil"</formula>
    </cfRule>
  </conditionalFormatting>
  <conditionalFormatting sqref="E11">
    <cfRule type="expression" dxfId="183" priority="180">
      <formula>D12="Məxaric"</formula>
    </cfRule>
  </conditionalFormatting>
  <conditionalFormatting sqref="E11">
    <cfRule type="expression" dxfId="182" priority="181">
      <formula>D12="Məxaric"</formula>
    </cfRule>
    <cfRule type="expression" dxfId="181" priority="182">
      <formula>D12="Məxaric"+"Sair Xərclər"</formula>
    </cfRule>
    <cfRule type="expression" dxfId="180" priority="183">
      <formula>D12="Məxaric"+"Sair Xərclər"</formula>
    </cfRule>
  </conditionalFormatting>
  <conditionalFormatting sqref="F11">
    <cfRule type="expression" dxfId="179" priority="184">
      <formula>D12="Mədaxil"</formula>
    </cfRule>
  </conditionalFormatting>
  <conditionalFormatting sqref="C11">
    <cfRule type="expression" dxfId="178" priority="179">
      <formula>B11="Məxaric"</formula>
    </cfRule>
  </conditionalFormatting>
  <conditionalFormatting sqref="C11">
    <cfRule type="expression" dxfId="177" priority="176">
      <formula>B11="Məxaric"</formula>
    </cfRule>
    <cfRule type="expression" dxfId="176" priority="177">
      <formula>B11="Məxaric"+"Sair Xərclər"</formula>
    </cfRule>
    <cfRule type="expression" dxfId="175" priority="178">
      <formula>B11="Məxaric"+"Sair Xərclər"</formula>
    </cfRule>
  </conditionalFormatting>
  <conditionalFormatting sqref="E13:E14">
    <cfRule type="expression" dxfId="174" priority="171">
      <formula>#REF!="Məxaric"</formula>
    </cfRule>
  </conditionalFormatting>
  <conditionalFormatting sqref="E13:E14">
    <cfRule type="expression" dxfId="173" priority="168">
      <formula>#REF!="Məxaric"</formula>
    </cfRule>
    <cfRule type="expression" dxfId="172" priority="169">
      <formula>#REF!="Məxaric"+"Sair Xərclər"</formula>
    </cfRule>
    <cfRule type="expression" dxfId="171" priority="170">
      <formula>#REF!="Məxaric"+"Sair Xərclər"</formula>
    </cfRule>
  </conditionalFormatting>
  <conditionalFormatting sqref="D14">
    <cfRule type="expression" dxfId="170" priority="167">
      <formula>B14="Mədaxil"</formula>
    </cfRule>
  </conditionalFormatting>
  <conditionalFormatting sqref="E12">
    <cfRule type="expression" dxfId="169" priority="172">
      <formula>D13="Məxaric"</formula>
    </cfRule>
  </conditionalFormatting>
  <conditionalFormatting sqref="E12">
    <cfRule type="expression" dxfId="168" priority="173">
      <formula>D13="Məxaric"</formula>
    </cfRule>
    <cfRule type="expression" dxfId="167" priority="174">
      <formula>D13="Məxaric"+"Sair Xərclər"</formula>
    </cfRule>
    <cfRule type="expression" dxfId="166" priority="175">
      <formula>D13="Məxaric"+"Sair Xərclər"</formula>
    </cfRule>
  </conditionalFormatting>
  <conditionalFormatting sqref="E15">
    <cfRule type="expression" dxfId="165" priority="164">
      <formula>#REF!="Məxaric"</formula>
    </cfRule>
    <cfRule type="expression" dxfId="164" priority="165">
      <formula>#REF!="Məxaric"+"Sair Xərclər"</formula>
    </cfRule>
    <cfRule type="expression" dxfId="163" priority="166">
      <formula>#REF!="Məxaric"+"Sair Xərclər"</formula>
    </cfRule>
  </conditionalFormatting>
  <conditionalFormatting sqref="C14">
    <cfRule type="expression" dxfId="162" priority="163">
      <formula>B14="Məxaric"</formula>
    </cfRule>
  </conditionalFormatting>
  <conditionalFormatting sqref="C14">
    <cfRule type="expression" dxfId="161" priority="160">
      <formula>B14="Məxaric"</formula>
    </cfRule>
    <cfRule type="expression" dxfId="160" priority="161">
      <formula>B14="Məxaric"+"Sair Xərclər"</formula>
    </cfRule>
    <cfRule type="expression" dxfId="159" priority="162">
      <formula>B14="Məxaric"+"Sair Xərclər"</formula>
    </cfRule>
  </conditionalFormatting>
  <conditionalFormatting sqref="D13">
    <cfRule type="expression" dxfId="158" priority="159">
      <formula>B13="Mədaxil"</formula>
    </cfRule>
  </conditionalFormatting>
  <conditionalFormatting sqref="D12">
    <cfRule type="expression" dxfId="157" priority="158">
      <formula>B12="Mədaxil"</formula>
    </cfRule>
  </conditionalFormatting>
  <conditionalFormatting sqref="C13">
    <cfRule type="expression" dxfId="156" priority="157">
      <formula>B13="Məxaric"</formula>
    </cfRule>
  </conditionalFormatting>
  <conditionalFormatting sqref="C13">
    <cfRule type="expression" dxfId="155" priority="154">
      <formula>B13="Məxaric"</formula>
    </cfRule>
    <cfRule type="expression" dxfId="154" priority="155">
      <formula>B13="Məxaric"+"Sair Xərclər"</formula>
    </cfRule>
    <cfRule type="expression" dxfId="153" priority="156">
      <formula>B13="Məxaric"+"Sair Xərclər"</formula>
    </cfRule>
  </conditionalFormatting>
  <conditionalFormatting sqref="C12">
    <cfRule type="expression" dxfId="152" priority="153">
      <formula>B12="Məxaric"</formula>
    </cfRule>
  </conditionalFormatting>
  <conditionalFormatting sqref="C12">
    <cfRule type="expression" dxfId="151" priority="150">
      <formula>B12="Məxaric"</formula>
    </cfRule>
    <cfRule type="expression" dxfId="150" priority="151">
      <formula>B12="Məxaric"+"Sair Xərclər"</formula>
    </cfRule>
    <cfRule type="expression" dxfId="149" priority="152">
      <formula>B12="Məxaric"+"Sair Xərclər"</formula>
    </cfRule>
  </conditionalFormatting>
  <conditionalFormatting sqref="C15">
    <cfRule type="expression" dxfId="148" priority="149">
      <formula>B15="Məxaric"</formula>
    </cfRule>
  </conditionalFormatting>
  <conditionalFormatting sqref="C15">
    <cfRule type="expression" dxfId="147" priority="146">
      <formula>B15="Məxaric"</formula>
    </cfRule>
    <cfRule type="expression" dxfId="146" priority="147">
      <formula>B15="Məxaric"+"Sair Xərclər"</formula>
    </cfRule>
    <cfRule type="expression" dxfId="145" priority="148">
      <formula>B15="Məxaric"+"Sair Xərclər"</formula>
    </cfRule>
  </conditionalFormatting>
  <conditionalFormatting sqref="E16">
    <cfRule type="expression" dxfId="144" priority="142">
      <formula>#REF!="Məxaric"</formula>
    </cfRule>
    <cfRule type="expression" dxfId="143" priority="144">
      <formula>#REF!="Məxaric"+"Sair Xərclər"</formula>
    </cfRule>
    <cfRule type="expression" dxfId="142" priority="145">
      <formula>#REF!="Məxaric"+"Sair Xərclər"</formula>
    </cfRule>
  </conditionalFormatting>
  <conditionalFormatting sqref="F16">
    <cfRule type="expression" dxfId="141" priority="143">
      <formula>#REF!="Mədaxil"</formula>
    </cfRule>
  </conditionalFormatting>
  <conditionalFormatting sqref="C16">
    <cfRule type="expression" dxfId="140" priority="141">
      <formula>B16="Məxaric"</formula>
    </cfRule>
  </conditionalFormatting>
  <conditionalFormatting sqref="C16">
    <cfRule type="expression" dxfId="139" priority="138">
      <formula>B16="Məxaric"</formula>
    </cfRule>
    <cfRule type="expression" dxfId="138" priority="139">
      <formula>B16="Məxaric"+"Sair Xərclər"</formula>
    </cfRule>
    <cfRule type="expression" dxfId="137" priority="140">
      <formula>B16="Məxaric"+"Sair Xərclər"</formula>
    </cfRule>
  </conditionalFormatting>
  <conditionalFormatting sqref="E17:E18">
    <cfRule type="expression" dxfId="136" priority="135">
      <formula>#REF!="Məxaric"</formula>
    </cfRule>
    <cfRule type="expression" dxfId="135" priority="136">
      <formula>#REF!="Məxaric"+"Sair Xərclər"</formula>
    </cfRule>
    <cfRule type="expression" dxfId="134" priority="137">
      <formula>#REF!="Məxaric"+"Sair Xərclər"</formula>
    </cfRule>
  </conditionalFormatting>
  <conditionalFormatting sqref="C17">
    <cfRule type="expression" dxfId="133" priority="134">
      <formula>B17="Məxaric"</formula>
    </cfRule>
  </conditionalFormatting>
  <conditionalFormatting sqref="C17">
    <cfRule type="expression" dxfId="132" priority="131">
      <formula>B17="Məxaric"</formula>
    </cfRule>
    <cfRule type="expression" dxfId="131" priority="132">
      <formula>B17="Məxaric"+"Sair Xərclər"</formula>
    </cfRule>
    <cfRule type="expression" dxfId="130" priority="133">
      <formula>B17="Məxaric"+"Sair Xərclər"</formula>
    </cfRule>
  </conditionalFormatting>
  <conditionalFormatting sqref="E19">
    <cfRule type="expression" dxfId="129" priority="128">
      <formula>#REF!="Məxaric"</formula>
    </cfRule>
    <cfRule type="expression" dxfId="128" priority="129">
      <formula>#REF!="Məxaric"+"Sair Xərclər"</formula>
    </cfRule>
    <cfRule type="expression" dxfId="127" priority="130">
      <formula>#REF!="Məxaric"+"Sair Xərclər"</formula>
    </cfRule>
  </conditionalFormatting>
  <conditionalFormatting sqref="D19">
    <cfRule type="expression" dxfId="126" priority="127">
      <formula>B19="Mədaxil"</formula>
    </cfRule>
  </conditionalFormatting>
  <conditionalFormatting sqref="C19">
    <cfRule type="expression" dxfId="125" priority="126">
      <formula>B19="Məxaric"</formula>
    </cfRule>
  </conditionalFormatting>
  <conditionalFormatting sqref="C19">
    <cfRule type="expression" dxfId="124" priority="123">
      <formula>B19="Məxaric"</formula>
    </cfRule>
    <cfRule type="expression" dxfId="123" priority="124">
      <formula>B19="Məxaric"+"Sair Xərclər"</formula>
    </cfRule>
    <cfRule type="expression" dxfId="122" priority="125">
      <formula>B19="Məxaric"+"Sair Xərclər"</formula>
    </cfRule>
  </conditionalFormatting>
  <conditionalFormatting sqref="E20">
    <cfRule type="expression" dxfId="121" priority="122">
      <formula>#REF!="Məxaric"</formula>
    </cfRule>
  </conditionalFormatting>
  <conditionalFormatting sqref="E20">
    <cfRule type="expression" dxfId="120" priority="119">
      <formula>#REF!="Məxaric"</formula>
    </cfRule>
    <cfRule type="expression" dxfId="119" priority="120">
      <formula>#REF!="Məxaric"+"Sair Xərclər"</formula>
    </cfRule>
    <cfRule type="expression" dxfId="118" priority="121">
      <formula>#REF!="Məxaric"+"Sair Xərclər"</formula>
    </cfRule>
  </conditionalFormatting>
  <conditionalFormatting sqref="E21">
    <cfRule type="expression" dxfId="117" priority="118">
      <formula>#REF!="Məxaric"</formula>
    </cfRule>
  </conditionalFormatting>
  <conditionalFormatting sqref="E21">
    <cfRule type="expression" dxfId="116" priority="115">
      <formula>#REF!="Məxaric"</formula>
    </cfRule>
    <cfRule type="expression" dxfId="115" priority="116">
      <formula>#REF!="Məxaric"+"Sair Xərclər"</formula>
    </cfRule>
    <cfRule type="expression" dxfId="114" priority="117">
      <formula>#REF!="Məxaric"+"Sair Xərclər"</formula>
    </cfRule>
  </conditionalFormatting>
  <conditionalFormatting sqref="C20">
    <cfRule type="expression" dxfId="113" priority="114">
      <formula>B20="Məxaric"</formula>
    </cfRule>
  </conditionalFormatting>
  <conditionalFormatting sqref="C20">
    <cfRule type="expression" dxfId="112" priority="111">
      <formula>B20="Məxaric"</formula>
    </cfRule>
    <cfRule type="expression" dxfId="111" priority="112">
      <formula>B20="Məxaric"+"Sair Xərclər"</formula>
    </cfRule>
    <cfRule type="expression" dxfId="110" priority="113">
      <formula>B20="Məxaric"+"Sair Xərclər"</formula>
    </cfRule>
  </conditionalFormatting>
  <conditionalFormatting sqref="C21">
    <cfRule type="expression" dxfId="109" priority="110">
      <formula>B21="Məxaric"</formula>
    </cfRule>
  </conditionalFormatting>
  <conditionalFormatting sqref="C21">
    <cfRule type="expression" dxfId="108" priority="107">
      <formula>B21="Məxaric"</formula>
    </cfRule>
    <cfRule type="expression" dxfId="107" priority="108">
      <formula>B21="Məxaric"+"Sair Xərclər"</formula>
    </cfRule>
    <cfRule type="expression" dxfId="106" priority="109">
      <formula>B21="Məxaric"+"Sair Xərclər"</formula>
    </cfRule>
  </conditionalFormatting>
  <conditionalFormatting sqref="E22">
    <cfRule type="expression" dxfId="105" priority="106">
      <formula>D22="Məxaric"</formula>
    </cfRule>
  </conditionalFormatting>
  <conditionalFormatting sqref="E22">
    <cfRule type="expression" dxfId="104" priority="103">
      <formula>D22="Məxaric"</formula>
    </cfRule>
    <cfRule type="expression" dxfId="103" priority="104">
      <formula>D22="Məxaric"+"Sair Xərclər"</formula>
    </cfRule>
    <cfRule type="expression" dxfId="102" priority="105">
      <formula>D22="Məxaric"+"Sair Xərclər"</formula>
    </cfRule>
  </conditionalFormatting>
  <conditionalFormatting sqref="C22">
    <cfRule type="expression" dxfId="101" priority="102">
      <formula>B22="Məxaric"</formula>
    </cfRule>
  </conditionalFormatting>
  <conditionalFormatting sqref="C22">
    <cfRule type="expression" dxfId="100" priority="99">
      <formula>B22="Məxaric"</formula>
    </cfRule>
    <cfRule type="expression" dxfId="99" priority="100">
      <formula>B22="Məxaric"+"Sair Xərclər"</formula>
    </cfRule>
    <cfRule type="expression" dxfId="98" priority="101">
      <formula>B22="Məxaric"+"Sair Xərclər"</formula>
    </cfRule>
  </conditionalFormatting>
  <conditionalFormatting sqref="E23">
    <cfRule type="expression" dxfId="97" priority="98">
      <formula>D23="Məxaric"</formula>
    </cfRule>
  </conditionalFormatting>
  <conditionalFormatting sqref="E23">
    <cfRule type="expression" dxfId="96" priority="95">
      <formula>D23="Məxaric"</formula>
    </cfRule>
    <cfRule type="expression" dxfId="95" priority="96">
      <formula>D23="Məxaric"+"Sair Xərclər"</formula>
    </cfRule>
    <cfRule type="expression" dxfId="94" priority="97">
      <formula>D23="Məxaric"+"Sair Xərclər"</formula>
    </cfRule>
  </conditionalFormatting>
  <conditionalFormatting sqref="E24">
    <cfRule type="expression" dxfId="93" priority="94">
      <formula>D24="Məxaric"</formula>
    </cfRule>
  </conditionalFormatting>
  <conditionalFormatting sqref="E24">
    <cfRule type="expression" dxfId="92" priority="91">
      <formula>D24="Məxaric"</formula>
    </cfRule>
    <cfRule type="expression" dxfId="91" priority="92">
      <formula>D24="Məxaric"+"Sair Xərclər"</formula>
    </cfRule>
    <cfRule type="expression" dxfId="90" priority="93">
      <formula>D24="Məxaric"+"Sair Xərclər"</formula>
    </cfRule>
  </conditionalFormatting>
  <conditionalFormatting sqref="D24">
    <cfRule type="expression" dxfId="89" priority="90">
      <formula>C24="Məxaric"</formula>
    </cfRule>
  </conditionalFormatting>
  <conditionalFormatting sqref="D24">
    <cfRule type="expression" dxfId="88" priority="87">
      <formula>C24="Məxaric"</formula>
    </cfRule>
    <cfRule type="expression" dxfId="87" priority="88">
      <formula>C24="Məxaric"+"Sair Xərclər"</formula>
    </cfRule>
    <cfRule type="expression" dxfId="86" priority="89">
      <formula>C24="Məxaric"+"Sair Xərclər"</formula>
    </cfRule>
  </conditionalFormatting>
  <conditionalFormatting sqref="E25:E27">
    <cfRule type="expression" dxfId="85" priority="86">
      <formula>D25="Məxaric"</formula>
    </cfRule>
  </conditionalFormatting>
  <conditionalFormatting sqref="E25:E27">
    <cfRule type="expression" dxfId="84" priority="83">
      <formula>D25="Məxaric"</formula>
    </cfRule>
    <cfRule type="expression" dxfId="83" priority="84">
      <formula>D25="Məxaric"+"Sair Xərclər"</formula>
    </cfRule>
    <cfRule type="expression" dxfId="82" priority="85">
      <formula>D25="Məxaric"+"Sair Xərclər"</formula>
    </cfRule>
  </conditionalFormatting>
  <conditionalFormatting sqref="F27">
    <cfRule type="expression" dxfId="81" priority="82">
      <formula>D27="Mədaxil"</formula>
    </cfRule>
  </conditionalFormatting>
  <conditionalFormatting sqref="E28:E30">
    <cfRule type="expression" dxfId="80" priority="81">
      <formula>D28="Məxaric"</formula>
    </cfRule>
  </conditionalFormatting>
  <conditionalFormatting sqref="E28:E30">
    <cfRule type="expression" dxfId="79" priority="78">
      <formula>D28="Məxaric"</formula>
    </cfRule>
    <cfRule type="expression" dxfId="78" priority="79">
      <formula>D28="Məxaric"+"Sair Xərclər"</formula>
    </cfRule>
    <cfRule type="expression" dxfId="77" priority="80">
      <formula>D28="Məxaric"+"Sair Xərclər"</formula>
    </cfRule>
  </conditionalFormatting>
  <conditionalFormatting sqref="F28:F30">
    <cfRule type="expression" dxfId="76" priority="77">
      <formula>D28="Mədaxil"</formula>
    </cfRule>
  </conditionalFormatting>
  <conditionalFormatting sqref="F25">
    <cfRule type="expression" dxfId="75" priority="76">
      <formula>#REF!="Mədaxil"</formula>
    </cfRule>
  </conditionalFormatting>
  <conditionalFormatting sqref="F26">
    <cfRule type="expression" dxfId="74" priority="75">
      <formula>#REF!="Mədaxil"</formula>
    </cfRule>
  </conditionalFormatting>
  <conditionalFormatting sqref="C30">
    <cfRule type="expression" dxfId="73" priority="74">
      <formula>B30="Məxaric"</formula>
    </cfRule>
  </conditionalFormatting>
  <conditionalFormatting sqref="C30">
    <cfRule type="expression" dxfId="72" priority="71">
      <formula>B30="Məxaric"</formula>
    </cfRule>
    <cfRule type="expression" dxfId="71" priority="72">
      <formula>B30="Məxaric"+"Sair Xərclər"</formula>
    </cfRule>
    <cfRule type="expression" dxfId="70" priority="73">
      <formula>B30="Məxaric"+"Sair Xərclər"</formula>
    </cfRule>
  </conditionalFormatting>
  <conditionalFormatting sqref="D26">
    <cfRule type="expression" dxfId="69" priority="70">
      <formula>C26="Məxaric"</formula>
    </cfRule>
  </conditionalFormatting>
  <conditionalFormatting sqref="D26">
    <cfRule type="expression" dxfId="68" priority="67">
      <formula>C26="Məxaric"</formula>
    </cfRule>
    <cfRule type="expression" dxfId="67" priority="68">
      <formula>C26="Məxaric"+"Sair Xərclər"</formula>
    </cfRule>
    <cfRule type="expression" dxfId="66" priority="69">
      <formula>C26="Məxaric"+"Sair Xərclər"</formula>
    </cfRule>
  </conditionalFormatting>
  <conditionalFormatting sqref="D28">
    <cfRule type="expression" dxfId="65" priority="66">
      <formula>B28="Mədaxil"</formula>
    </cfRule>
  </conditionalFormatting>
  <conditionalFormatting sqref="C28">
    <cfRule type="expression" dxfId="64" priority="65">
      <formula>B28="Məxaric"</formula>
    </cfRule>
  </conditionalFormatting>
  <conditionalFormatting sqref="C28">
    <cfRule type="expression" dxfId="63" priority="62">
      <formula>B28="Məxaric"</formula>
    </cfRule>
    <cfRule type="expression" dxfId="62" priority="63">
      <formula>B28="Məxaric"+"Sair Xərclər"</formula>
    </cfRule>
    <cfRule type="expression" dxfId="61" priority="64">
      <formula>B28="Məxaric"+"Sair Xərclər"</formula>
    </cfRule>
  </conditionalFormatting>
  <conditionalFormatting sqref="C29">
    <cfRule type="expression" dxfId="60" priority="61">
      <formula>B29="Məxaric"</formula>
    </cfRule>
  </conditionalFormatting>
  <conditionalFormatting sqref="C29">
    <cfRule type="expression" dxfId="59" priority="58">
      <formula>B29="Məxaric"</formula>
    </cfRule>
    <cfRule type="expression" dxfId="58" priority="59">
      <formula>B29="Məxaric"+"Sair Xərclər"</formula>
    </cfRule>
    <cfRule type="expression" dxfId="57" priority="60">
      <formula>B29="Məxaric"+"Sair Xərclər"</formula>
    </cfRule>
  </conditionalFormatting>
  <conditionalFormatting sqref="E36:E37">
    <cfRule type="expression" dxfId="56" priority="57">
      <formula>D36="Məxaric"</formula>
    </cfRule>
  </conditionalFormatting>
  <conditionalFormatting sqref="E36:E37">
    <cfRule type="expression" dxfId="55" priority="54">
      <formula>D36="Məxaric"</formula>
    </cfRule>
    <cfRule type="expression" dxfId="54" priority="55">
      <formula>D36="Məxaric"+"Sair Xərclər"</formula>
    </cfRule>
    <cfRule type="expression" dxfId="53" priority="56">
      <formula>D36="Məxaric"+"Sair Xərclər"</formula>
    </cfRule>
  </conditionalFormatting>
  <conditionalFormatting sqref="F33:F37">
    <cfRule type="expression" dxfId="52" priority="53">
      <formula>D33="Mədaxil"</formula>
    </cfRule>
  </conditionalFormatting>
  <conditionalFormatting sqref="E32">
    <cfRule type="expression" dxfId="51" priority="52">
      <formula>D32="Məxaric"</formula>
    </cfRule>
  </conditionalFormatting>
  <conditionalFormatting sqref="E32">
    <cfRule type="expression" dxfId="50" priority="49">
      <formula>D32="Məxaric"</formula>
    </cfRule>
    <cfRule type="expression" dxfId="49" priority="50">
      <formula>D32="Məxaric"+"Sair Xərclər"</formula>
    </cfRule>
    <cfRule type="expression" dxfId="48" priority="51">
      <formula>D32="Məxaric"+"Sair Xərclər"</formula>
    </cfRule>
  </conditionalFormatting>
  <conditionalFormatting sqref="F31:F32">
    <cfRule type="expression" dxfId="47" priority="48">
      <formula>D31="Mədaxil"</formula>
    </cfRule>
  </conditionalFormatting>
  <conditionalFormatting sqref="E33:E35">
    <cfRule type="expression" dxfId="46" priority="47">
      <formula>D33="Məxaric"</formula>
    </cfRule>
  </conditionalFormatting>
  <conditionalFormatting sqref="E33:E35">
    <cfRule type="expression" dxfId="45" priority="44">
      <formula>D33="Məxaric"</formula>
    </cfRule>
    <cfRule type="expression" dxfId="44" priority="45">
      <formula>D33="Məxaric"+"Sair Xərclər"</formula>
    </cfRule>
    <cfRule type="expression" dxfId="43" priority="46">
      <formula>D33="Məxaric"+"Sair Xərclər"</formula>
    </cfRule>
  </conditionalFormatting>
  <conditionalFormatting sqref="D34">
    <cfRule type="expression" dxfId="42" priority="43">
      <formula>C34="Məxaric"</formula>
    </cfRule>
  </conditionalFormatting>
  <conditionalFormatting sqref="D34">
    <cfRule type="expression" dxfId="41" priority="40">
      <formula>C34="Məxaric"</formula>
    </cfRule>
    <cfRule type="expression" dxfId="40" priority="41">
      <formula>C34="Məxaric"+"Sair Xərclər"</formula>
    </cfRule>
    <cfRule type="expression" dxfId="39" priority="42">
      <formula>C34="Məxaric"+"Sair Xərclər"</formula>
    </cfRule>
  </conditionalFormatting>
  <conditionalFormatting sqref="E31">
    <cfRule type="expression" dxfId="38" priority="39">
      <formula>D31="Məxaric"</formula>
    </cfRule>
  </conditionalFormatting>
  <conditionalFormatting sqref="E31">
    <cfRule type="expression" dxfId="37" priority="36">
      <formula>D31="Məxaric"</formula>
    </cfRule>
    <cfRule type="expression" dxfId="36" priority="37">
      <formula>D31="Məxaric"+"Sair Xərclər"</formula>
    </cfRule>
    <cfRule type="expression" dxfId="35" priority="38">
      <formula>D31="Məxaric"+"Sair Xərclər"</formula>
    </cfRule>
  </conditionalFormatting>
  <conditionalFormatting sqref="D33">
    <cfRule type="expression" dxfId="34" priority="35">
      <formula>C33="Məxaric"</formula>
    </cfRule>
  </conditionalFormatting>
  <conditionalFormatting sqref="D33">
    <cfRule type="expression" dxfId="33" priority="32">
      <formula>C33="Məxaric"</formula>
    </cfRule>
    <cfRule type="expression" dxfId="32" priority="33">
      <formula>C33="Məxaric"+"Sair Xərclər"</formula>
    </cfRule>
    <cfRule type="expression" dxfId="31" priority="34">
      <formula>C33="Məxaric"+"Sair Xərclər"</formula>
    </cfRule>
  </conditionalFormatting>
  <conditionalFormatting sqref="E39:E40">
    <cfRule type="expression" dxfId="30" priority="31">
      <formula>D39="Məxaric"</formula>
    </cfRule>
  </conditionalFormatting>
  <conditionalFormatting sqref="E39:E40">
    <cfRule type="expression" dxfId="29" priority="28">
      <formula>D39="Məxaric"</formula>
    </cfRule>
    <cfRule type="expression" dxfId="28" priority="29">
      <formula>D39="Məxaric"+"Sair Xərclər"</formula>
    </cfRule>
    <cfRule type="expression" dxfId="27" priority="30">
      <formula>D39="Məxaric"+"Sair Xərclər"</formula>
    </cfRule>
  </conditionalFormatting>
  <conditionalFormatting sqref="F39:F40">
    <cfRule type="expression" dxfId="26" priority="27">
      <formula>D39="Mədaxil"</formula>
    </cfRule>
  </conditionalFormatting>
  <conditionalFormatting sqref="E38">
    <cfRule type="expression" dxfId="25" priority="26">
      <formula>D38="Məxaric"</formula>
    </cfRule>
  </conditionalFormatting>
  <conditionalFormatting sqref="E38">
    <cfRule type="expression" dxfId="24" priority="23">
      <formula>D38="Məxaric"</formula>
    </cfRule>
    <cfRule type="expression" dxfId="23" priority="24">
      <formula>D38="Məxaric"+"Sair Xərclər"</formula>
    </cfRule>
    <cfRule type="expression" dxfId="22" priority="25">
      <formula>D38="Məxaric"+"Sair Xərclər"</formula>
    </cfRule>
  </conditionalFormatting>
  <conditionalFormatting sqref="F38">
    <cfRule type="expression" dxfId="21" priority="22">
      <formula>D38="Mədaxil"</formula>
    </cfRule>
  </conditionalFormatting>
  <conditionalFormatting sqref="D40">
    <cfRule type="expression" dxfId="20" priority="21">
      <formula>C40="Məxaric"</formula>
    </cfRule>
  </conditionalFormatting>
  <conditionalFormatting sqref="D40">
    <cfRule type="expression" dxfId="19" priority="18">
      <formula>C40="Məxaric"</formula>
    </cfRule>
    <cfRule type="expression" dxfId="18" priority="19">
      <formula>C40="Məxaric"+"Sair Xərclər"</formula>
    </cfRule>
    <cfRule type="expression" dxfId="17" priority="20">
      <formula>C40="Məxaric"+"Sair Xərclər"</formula>
    </cfRule>
  </conditionalFormatting>
  <conditionalFormatting sqref="E41">
    <cfRule type="expression" dxfId="16" priority="17">
      <formula>D41="Məxaric"</formula>
    </cfRule>
  </conditionalFormatting>
  <conditionalFormatting sqref="E41">
    <cfRule type="expression" dxfId="15" priority="14">
      <formula>D41="Məxaric"</formula>
    </cfRule>
    <cfRule type="expression" dxfId="14" priority="15">
      <formula>D41="Məxaric"+"Sair Xərclər"</formula>
    </cfRule>
    <cfRule type="expression" dxfId="13" priority="16">
      <formula>D41="Məxaric"+"Sair Xərclər"</formula>
    </cfRule>
  </conditionalFormatting>
  <conditionalFormatting sqref="D41">
    <cfRule type="expression" dxfId="12" priority="13">
      <formula>C41="Məxaric"</formula>
    </cfRule>
  </conditionalFormatting>
  <conditionalFormatting sqref="D41">
    <cfRule type="expression" dxfId="11" priority="10">
      <formula>C41="Məxaric"</formula>
    </cfRule>
    <cfRule type="expression" dxfId="10" priority="11">
      <formula>C41="Məxaric"+"Sair Xərclər"</formula>
    </cfRule>
    <cfRule type="expression" dxfId="9" priority="12">
      <formula>C41="Məxaric"+"Sair Xərclər"</formula>
    </cfRule>
  </conditionalFormatting>
  <conditionalFormatting sqref="E42">
    <cfRule type="expression" dxfId="8" priority="9">
      <formula>D42="Məxaric"</formula>
    </cfRule>
  </conditionalFormatting>
  <conditionalFormatting sqref="E42">
    <cfRule type="expression" dxfId="7" priority="6">
      <formula>D42="Məxaric"</formula>
    </cfRule>
    <cfRule type="expression" dxfId="6" priority="7">
      <formula>D42="Məxaric"+"Sair Xərclər"</formula>
    </cfRule>
    <cfRule type="expression" dxfId="5" priority="8">
      <formula>D42="Məxaric"+"Sair Xərclər"</formula>
    </cfRule>
  </conditionalFormatting>
  <conditionalFormatting sqref="F42">
    <cfRule type="expression" dxfId="4" priority="5">
      <formula>D42="Mədaxil"</formula>
    </cfRule>
  </conditionalFormatting>
  <conditionalFormatting sqref="D42">
    <cfRule type="expression" dxfId="3" priority="4">
      <formula>C42="Məxaric"</formula>
    </cfRule>
  </conditionalFormatting>
  <conditionalFormatting sqref="D42">
    <cfRule type="expression" dxfId="2" priority="1">
      <formula>C42="Məxaric"</formula>
    </cfRule>
    <cfRule type="expression" dxfId="1" priority="2">
      <formula>C42="Məxaric"+"Sair Xərclər"</formula>
    </cfRule>
    <cfRule type="expression" dxfId="0" priority="3">
      <formula>C42="Məxaric"+"Sair Xərclər"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'C:\Users\User\Documents\Tranzit Store Az MMC\[Bank-2021 1.xlsx]Debitor'!#REF!</xm:f>
          </x14:formula1>
          <xm:sqref>C15:C17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1" workbookViewId="0">
      <selection activeCell="A5" sqref="A5:G50"/>
    </sheetView>
  </sheetViews>
  <sheetFormatPr defaultRowHeight="14.4" x14ac:dyDescent="0.3"/>
  <cols>
    <col min="2" max="2" width="9" bestFit="1" customWidth="1"/>
    <col min="4" max="4" width="43.5546875" customWidth="1"/>
    <col min="5" max="5" width="11" customWidth="1"/>
  </cols>
  <sheetData>
    <row r="1" spans="1:7" ht="30" customHeight="1" x14ac:dyDescent="0.3">
      <c r="A1" s="219" t="s">
        <v>42</v>
      </c>
      <c r="B1" s="219"/>
      <c r="C1" s="219"/>
      <c r="D1" s="219"/>
      <c r="E1" s="219"/>
      <c r="F1" s="219"/>
      <c r="G1" s="219"/>
    </row>
    <row r="2" spans="1:7" ht="30" customHeight="1" x14ac:dyDescent="0.3">
      <c r="A2" s="219" t="s">
        <v>43</v>
      </c>
      <c r="B2" s="219"/>
      <c r="C2" s="219"/>
      <c r="D2" s="219"/>
      <c r="E2" s="219"/>
      <c r="F2" s="219"/>
      <c r="G2" s="219"/>
    </row>
    <row r="3" spans="1:7" x14ac:dyDescent="0.3">
      <c r="A3" s="220"/>
      <c r="B3" s="220"/>
      <c r="C3" s="220"/>
      <c r="D3" s="220"/>
      <c r="E3" s="220"/>
      <c r="F3" s="220"/>
      <c r="G3" s="220"/>
    </row>
    <row r="4" spans="1:7" x14ac:dyDescent="0.3">
      <c r="A4" s="221"/>
      <c r="B4" s="221"/>
      <c r="C4" s="221"/>
      <c r="D4" s="221"/>
      <c r="E4" s="221"/>
      <c r="F4" s="221"/>
      <c r="G4" s="221"/>
    </row>
    <row r="5" spans="1:7" ht="14.4" customHeight="1" x14ac:dyDescent="0.3">
      <c r="A5" s="139" t="s">
        <v>12</v>
      </c>
      <c r="B5" s="139">
        <v>1700949721</v>
      </c>
      <c r="C5" s="138"/>
      <c r="D5" s="138"/>
      <c r="E5" s="138"/>
      <c r="F5" s="138"/>
      <c r="G5" s="226" t="s">
        <v>531</v>
      </c>
    </row>
    <row r="6" spans="1:7" ht="39" x14ac:dyDescent="0.3">
      <c r="A6" s="139" t="s">
        <v>88</v>
      </c>
      <c r="B6" s="139" t="s">
        <v>89</v>
      </c>
      <c r="C6" s="138"/>
      <c r="D6" s="138"/>
      <c r="E6" s="138"/>
      <c r="F6" s="138"/>
      <c r="G6" s="226"/>
    </row>
    <row r="7" spans="1:7" x14ac:dyDescent="0.3">
      <c r="A7" s="227"/>
      <c r="B7" s="227"/>
      <c r="C7" s="227"/>
      <c r="D7" s="227"/>
      <c r="E7" s="227"/>
      <c r="F7" s="227"/>
      <c r="G7" s="227"/>
    </row>
    <row r="8" spans="1:7" x14ac:dyDescent="0.3">
      <c r="A8" s="139" t="s">
        <v>0</v>
      </c>
      <c r="B8" s="139" t="s">
        <v>181</v>
      </c>
      <c r="C8" s="139" t="s">
        <v>44</v>
      </c>
      <c r="D8" s="140" t="s">
        <v>179</v>
      </c>
      <c r="E8" s="138"/>
      <c r="F8" s="138"/>
      <c r="G8" s="138"/>
    </row>
    <row r="9" spans="1:7" x14ac:dyDescent="0.3">
      <c r="A9" s="228"/>
      <c r="B9" s="228"/>
      <c r="C9" s="228"/>
      <c r="D9" s="228"/>
      <c r="E9" s="228"/>
      <c r="F9" s="228"/>
      <c r="G9" s="228"/>
    </row>
    <row r="10" spans="1:7" x14ac:dyDescent="0.3">
      <c r="A10" s="222" t="s">
        <v>45</v>
      </c>
      <c r="B10" s="222" t="s">
        <v>46</v>
      </c>
      <c r="C10" s="224" t="s">
        <v>12</v>
      </c>
      <c r="D10" s="224" t="s">
        <v>47</v>
      </c>
      <c r="E10" s="164" t="s">
        <v>4</v>
      </c>
      <c r="F10" s="164" t="s">
        <v>5</v>
      </c>
      <c r="G10" s="224" t="s">
        <v>41</v>
      </c>
    </row>
    <row r="11" spans="1:7" x14ac:dyDescent="0.3">
      <c r="A11" s="223"/>
      <c r="B11" s="223"/>
      <c r="C11" s="225"/>
      <c r="D11" s="225"/>
      <c r="E11" s="141" t="s">
        <v>48</v>
      </c>
      <c r="F11" s="141" t="s">
        <v>48</v>
      </c>
      <c r="G11" s="225"/>
    </row>
    <row r="12" spans="1:7" ht="39" x14ac:dyDescent="0.3">
      <c r="A12" s="142">
        <v>1</v>
      </c>
      <c r="B12" s="142" t="s">
        <v>181</v>
      </c>
      <c r="C12" s="142">
        <v>1005002001</v>
      </c>
      <c r="D12" s="143" t="s">
        <v>108</v>
      </c>
      <c r="E12" s="144">
        <v>91.02</v>
      </c>
      <c r="F12" s="144">
        <v>0</v>
      </c>
      <c r="G12" s="143" t="s">
        <v>182</v>
      </c>
    </row>
    <row r="13" spans="1:7" ht="23.4" x14ac:dyDescent="0.3">
      <c r="A13" s="142">
        <v>2</v>
      </c>
      <c r="B13" s="142" t="s">
        <v>181</v>
      </c>
      <c r="C13" s="142">
        <v>2000048811</v>
      </c>
      <c r="D13" s="143" t="s">
        <v>113</v>
      </c>
      <c r="E13" s="144">
        <v>20.59</v>
      </c>
      <c r="F13" s="144">
        <v>0</v>
      </c>
      <c r="G13" s="143" t="s">
        <v>183</v>
      </c>
    </row>
    <row r="14" spans="1:7" x14ac:dyDescent="0.3">
      <c r="A14" s="142">
        <v>3</v>
      </c>
      <c r="B14" s="142" t="s">
        <v>212</v>
      </c>
      <c r="C14" s="142">
        <v>1500895311</v>
      </c>
      <c r="D14" s="143" t="s">
        <v>213</v>
      </c>
      <c r="E14" s="144">
        <v>273.37</v>
      </c>
      <c r="F14" s="144">
        <v>0</v>
      </c>
      <c r="G14" s="143" t="s">
        <v>214</v>
      </c>
    </row>
    <row r="15" spans="1:7" ht="39" x14ac:dyDescent="0.3">
      <c r="A15" s="142">
        <v>4</v>
      </c>
      <c r="B15" s="142" t="s">
        <v>233</v>
      </c>
      <c r="C15" s="142">
        <v>1302058471</v>
      </c>
      <c r="D15" s="143" t="s">
        <v>234</v>
      </c>
      <c r="E15" s="144">
        <v>457.62</v>
      </c>
      <c r="F15" s="144">
        <v>0</v>
      </c>
      <c r="G15" s="143" t="s">
        <v>235</v>
      </c>
    </row>
    <row r="16" spans="1:7" ht="23.4" x14ac:dyDescent="0.3">
      <c r="A16" s="142">
        <v>5</v>
      </c>
      <c r="B16" s="142" t="s">
        <v>233</v>
      </c>
      <c r="C16" s="142">
        <v>9900038501</v>
      </c>
      <c r="D16" s="143" t="s">
        <v>236</v>
      </c>
      <c r="E16" s="144">
        <v>0</v>
      </c>
      <c r="F16" s="144">
        <v>57.97</v>
      </c>
      <c r="G16" s="143" t="s">
        <v>237</v>
      </c>
    </row>
    <row r="17" spans="1:7" ht="15.6" x14ac:dyDescent="0.3">
      <c r="A17" s="142">
        <v>6</v>
      </c>
      <c r="B17" s="142" t="s">
        <v>278</v>
      </c>
      <c r="C17" s="142">
        <v>9900001751</v>
      </c>
      <c r="D17" s="143" t="s">
        <v>279</v>
      </c>
      <c r="E17" s="144">
        <v>0</v>
      </c>
      <c r="F17" s="144">
        <v>14.64</v>
      </c>
      <c r="G17" s="143" t="s">
        <v>280</v>
      </c>
    </row>
    <row r="18" spans="1:7" x14ac:dyDescent="0.3">
      <c r="A18" s="142">
        <v>7</v>
      </c>
      <c r="B18" s="142" t="s">
        <v>315</v>
      </c>
      <c r="C18" s="142">
        <v>1005720351</v>
      </c>
      <c r="D18" s="143" t="s">
        <v>316</v>
      </c>
      <c r="E18" s="144">
        <v>405.33</v>
      </c>
      <c r="F18" s="144">
        <v>0</v>
      </c>
      <c r="G18" s="143" t="s">
        <v>317</v>
      </c>
    </row>
    <row r="19" spans="1:7" ht="54.6" x14ac:dyDescent="0.3">
      <c r="A19" s="142">
        <v>8</v>
      </c>
      <c r="B19" s="142" t="s">
        <v>315</v>
      </c>
      <c r="C19" s="142">
        <v>1306302321</v>
      </c>
      <c r="D19" s="143" t="s">
        <v>318</v>
      </c>
      <c r="E19" s="144">
        <v>61.02</v>
      </c>
      <c r="F19" s="144">
        <v>0</v>
      </c>
      <c r="G19" s="143" t="s">
        <v>319</v>
      </c>
    </row>
    <row r="20" spans="1:7" ht="39" x14ac:dyDescent="0.3">
      <c r="A20" s="142">
        <v>9</v>
      </c>
      <c r="B20" s="142" t="s">
        <v>315</v>
      </c>
      <c r="C20" s="142">
        <v>1500492561</v>
      </c>
      <c r="D20" s="143" t="s">
        <v>320</v>
      </c>
      <c r="E20" s="144">
        <v>54</v>
      </c>
      <c r="F20" s="144">
        <v>0</v>
      </c>
      <c r="G20" s="143" t="s">
        <v>321</v>
      </c>
    </row>
    <row r="21" spans="1:7" ht="39" x14ac:dyDescent="0.3">
      <c r="A21" s="142">
        <v>10</v>
      </c>
      <c r="B21" s="142" t="s">
        <v>315</v>
      </c>
      <c r="C21" s="142">
        <v>1904548741</v>
      </c>
      <c r="D21" s="143" t="s">
        <v>322</v>
      </c>
      <c r="E21" s="144">
        <v>42.71</v>
      </c>
      <c r="F21" s="144">
        <v>0</v>
      </c>
      <c r="G21" s="143" t="s">
        <v>323</v>
      </c>
    </row>
    <row r="22" spans="1:7" ht="23.4" x14ac:dyDescent="0.3">
      <c r="A22" s="142">
        <v>11</v>
      </c>
      <c r="B22" s="142" t="s">
        <v>324</v>
      </c>
      <c r="C22" s="142">
        <v>9900038501</v>
      </c>
      <c r="D22" s="143" t="s">
        <v>236</v>
      </c>
      <c r="E22" s="144">
        <v>0</v>
      </c>
      <c r="F22" s="144">
        <v>33.520000000000003</v>
      </c>
      <c r="G22" s="143" t="s">
        <v>341</v>
      </c>
    </row>
    <row r="23" spans="1:7" ht="23.4" x14ac:dyDescent="0.3">
      <c r="A23" s="142">
        <v>12</v>
      </c>
      <c r="B23" s="142" t="s">
        <v>342</v>
      </c>
      <c r="C23" s="142">
        <v>1005455571</v>
      </c>
      <c r="D23" s="143" t="s">
        <v>353</v>
      </c>
      <c r="E23" s="144">
        <v>533.9</v>
      </c>
      <c r="F23" s="144">
        <v>0</v>
      </c>
      <c r="G23" s="143" t="s">
        <v>354</v>
      </c>
    </row>
    <row r="24" spans="1:7" x14ac:dyDescent="0.3">
      <c r="A24" s="142">
        <v>13</v>
      </c>
      <c r="B24" s="142" t="s">
        <v>342</v>
      </c>
      <c r="C24" s="142">
        <v>1306905801</v>
      </c>
      <c r="D24" s="143" t="s">
        <v>355</v>
      </c>
      <c r="E24" s="144">
        <v>394.17</v>
      </c>
      <c r="F24" s="144">
        <v>0</v>
      </c>
      <c r="G24" s="143" t="s">
        <v>356</v>
      </c>
    </row>
    <row r="25" spans="1:7" ht="31.2" x14ac:dyDescent="0.3">
      <c r="A25" s="142">
        <v>14</v>
      </c>
      <c r="B25" s="142" t="s">
        <v>366</v>
      </c>
      <c r="C25" s="142">
        <v>1004306651</v>
      </c>
      <c r="D25" s="143" t="s">
        <v>367</v>
      </c>
      <c r="E25" s="144">
        <v>457.63</v>
      </c>
      <c r="F25" s="144">
        <v>0</v>
      </c>
      <c r="G25" s="143" t="s">
        <v>368</v>
      </c>
    </row>
    <row r="26" spans="1:7" ht="15.6" x14ac:dyDescent="0.3">
      <c r="A26" s="142">
        <v>15</v>
      </c>
      <c r="B26" s="142" t="s">
        <v>379</v>
      </c>
      <c r="C26" s="142">
        <v>1005587161</v>
      </c>
      <c r="D26" s="143" t="s">
        <v>380</v>
      </c>
      <c r="E26" s="144">
        <v>91.52</v>
      </c>
      <c r="F26" s="144">
        <v>0</v>
      </c>
      <c r="G26" s="143" t="s">
        <v>381</v>
      </c>
    </row>
    <row r="27" spans="1:7" x14ac:dyDescent="0.3">
      <c r="A27" s="142">
        <v>16</v>
      </c>
      <c r="B27" s="142" t="s">
        <v>379</v>
      </c>
      <c r="C27" s="142">
        <v>1500895311</v>
      </c>
      <c r="D27" s="143" t="s">
        <v>213</v>
      </c>
      <c r="E27" s="144">
        <v>547.63</v>
      </c>
      <c r="F27" s="144">
        <v>0</v>
      </c>
      <c r="G27" s="143" t="s">
        <v>382</v>
      </c>
    </row>
    <row r="28" spans="1:7" ht="93.6" x14ac:dyDescent="0.3">
      <c r="A28" s="142">
        <v>17</v>
      </c>
      <c r="B28" s="142" t="s">
        <v>397</v>
      </c>
      <c r="C28" s="142">
        <v>6500660881</v>
      </c>
      <c r="D28" s="143" t="s">
        <v>398</v>
      </c>
      <c r="E28" s="144">
        <v>172.07</v>
      </c>
      <c r="F28" s="144">
        <v>0</v>
      </c>
      <c r="G28" s="143" t="s">
        <v>399</v>
      </c>
    </row>
    <row r="29" spans="1:7" ht="31.2" x14ac:dyDescent="0.3">
      <c r="A29" s="142">
        <v>18</v>
      </c>
      <c r="B29" s="142" t="s">
        <v>414</v>
      </c>
      <c r="C29" s="142">
        <v>3400352271</v>
      </c>
      <c r="D29" s="143" t="s">
        <v>415</v>
      </c>
      <c r="E29" s="144">
        <v>305.08999999999997</v>
      </c>
      <c r="F29" s="144">
        <v>0</v>
      </c>
      <c r="G29" s="143" t="s">
        <v>416</v>
      </c>
    </row>
    <row r="30" spans="1:7" ht="31.2" x14ac:dyDescent="0.3">
      <c r="A30" s="142">
        <v>19</v>
      </c>
      <c r="B30" s="142" t="s">
        <v>431</v>
      </c>
      <c r="C30" s="142"/>
      <c r="D30" s="143" t="s">
        <v>432</v>
      </c>
      <c r="E30" s="144">
        <v>0</v>
      </c>
      <c r="F30" s="144">
        <v>3351.19</v>
      </c>
      <c r="G30" s="143" t="s">
        <v>433</v>
      </c>
    </row>
    <row r="31" spans="1:7" ht="39" x14ac:dyDescent="0.3">
      <c r="A31" s="142">
        <v>20</v>
      </c>
      <c r="B31" s="142" t="s">
        <v>439</v>
      </c>
      <c r="C31" s="142">
        <v>1005002001</v>
      </c>
      <c r="D31" s="143" t="s">
        <v>108</v>
      </c>
      <c r="E31" s="144">
        <v>183.05</v>
      </c>
      <c r="F31" s="144">
        <v>0</v>
      </c>
      <c r="G31" s="143" t="s">
        <v>440</v>
      </c>
    </row>
    <row r="32" spans="1:7" ht="39" x14ac:dyDescent="0.3">
      <c r="A32" s="142">
        <v>21</v>
      </c>
      <c r="B32" s="142" t="s">
        <v>439</v>
      </c>
      <c r="C32" s="142">
        <v>1005002001</v>
      </c>
      <c r="D32" s="143" t="s">
        <v>108</v>
      </c>
      <c r="E32" s="144">
        <v>117.5</v>
      </c>
      <c r="F32" s="144">
        <v>0</v>
      </c>
      <c r="G32" s="143" t="s">
        <v>441</v>
      </c>
    </row>
    <row r="33" spans="1:7" ht="23.4" x14ac:dyDescent="0.3">
      <c r="A33" s="142">
        <v>22</v>
      </c>
      <c r="B33" s="142" t="s">
        <v>439</v>
      </c>
      <c r="C33" s="142">
        <v>1005455571</v>
      </c>
      <c r="D33" s="143" t="s">
        <v>353</v>
      </c>
      <c r="E33" s="144">
        <v>61.87</v>
      </c>
      <c r="F33" s="144">
        <v>0</v>
      </c>
      <c r="G33" s="143" t="s">
        <v>442</v>
      </c>
    </row>
    <row r="34" spans="1:7" ht="15.6" x14ac:dyDescent="0.3">
      <c r="A34" s="142">
        <v>23</v>
      </c>
      <c r="B34" s="142" t="s">
        <v>439</v>
      </c>
      <c r="C34" s="142">
        <v>1502622561</v>
      </c>
      <c r="D34" s="143" t="s">
        <v>443</v>
      </c>
      <c r="E34" s="144">
        <v>4524.6499999999996</v>
      </c>
      <c r="F34" s="144">
        <v>0</v>
      </c>
      <c r="G34" s="143" t="s">
        <v>444</v>
      </c>
    </row>
    <row r="35" spans="1:7" ht="23.4" x14ac:dyDescent="0.3">
      <c r="A35" s="142">
        <v>24</v>
      </c>
      <c r="B35" s="142" t="s">
        <v>439</v>
      </c>
      <c r="C35" s="142">
        <v>1504034361</v>
      </c>
      <c r="D35" s="143" t="s">
        <v>445</v>
      </c>
      <c r="E35" s="144">
        <v>0</v>
      </c>
      <c r="F35" s="144">
        <v>4728.8100000000004</v>
      </c>
      <c r="G35" s="143" t="s">
        <v>446</v>
      </c>
    </row>
    <row r="36" spans="1:7" ht="15.6" x14ac:dyDescent="0.3">
      <c r="A36" s="142">
        <v>25</v>
      </c>
      <c r="B36" s="142" t="s">
        <v>465</v>
      </c>
      <c r="C36" s="142">
        <v>1000165912</v>
      </c>
      <c r="D36" s="143" t="s">
        <v>466</v>
      </c>
      <c r="E36" s="144">
        <v>0</v>
      </c>
      <c r="F36" s="144">
        <v>217.22</v>
      </c>
      <c r="G36" s="143" t="s">
        <v>467</v>
      </c>
    </row>
    <row r="37" spans="1:7" x14ac:dyDescent="0.3">
      <c r="A37" s="142">
        <v>26</v>
      </c>
      <c r="B37" s="142" t="s">
        <v>465</v>
      </c>
      <c r="C37" s="142">
        <v>1500895311</v>
      </c>
      <c r="D37" s="143" t="s">
        <v>213</v>
      </c>
      <c r="E37" s="144">
        <v>392.59</v>
      </c>
      <c r="F37" s="144">
        <v>0</v>
      </c>
      <c r="G37" s="143" t="s">
        <v>468</v>
      </c>
    </row>
    <row r="38" spans="1:7" ht="15.6" x14ac:dyDescent="0.3">
      <c r="A38" s="142">
        <v>27</v>
      </c>
      <c r="B38" s="142" t="s">
        <v>465</v>
      </c>
      <c r="C38" s="142">
        <v>1502622561</v>
      </c>
      <c r="D38" s="143" t="s">
        <v>443</v>
      </c>
      <c r="E38" s="144">
        <v>1067.8</v>
      </c>
      <c r="F38" s="144">
        <v>0</v>
      </c>
      <c r="G38" s="143" t="s">
        <v>469</v>
      </c>
    </row>
    <row r="39" spans="1:7" ht="39" x14ac:dyDescent="0.3">
      <c r="A39" s="142">
        <v>28</v>
      </c>
      <c r="B39" s="142" t="s">
        <v>465</v>
      </c>
      <c r="C39" s="142">
        <v>1803045751</v>
      </c>
      <c r="D39" s="143" t="s">
        <v>470</v>
      </c>
      <c r="E39" s="144">
        <v>61.93</v>
      </c>
      <c r="F39" s="144">
        <v>0</v>
      </c>
      <c r="G39" s="143" t="s">
        <v>471</v>
      </c>
    </row>
    <row r="40" spans="1:7" ht="23.4" x14ac:dyDescent="0.3">
      <c r="A40" s="142">
        <v>29</v>
      </c>
      <c r="B40" s="142" t="s">
        <v>465</v>
      </c>
      <c r="C40" s="142">
        <v>2000048811</v>
      </c>
      <c r="D40" s="143" t="s">
        <v>113</v>
      </c>
      <c r="E40" s="144">
        <v>516.74</v>
      </c>
      <c r="F40" s="144">
        <v>0</v>
      </c>
      <c r="G40" s="143" t="s">
        <v>472</v>
      </c>
    </row>
    <row r="41" spans="1:7" ht="15.6" x14ac:dyDescent="0.3">
      <c r="A41" s="142">
        <v>30</v>
      </c>
      <c r="B41" s="142" t="s">
        <v>465</v>
      </c>
      <c r="C41" s="142">
        <v>9900069391</v>
      </c>
      <c r="D41" s="143" t="s">
        <v>473</v>
      </c>
      <c r="E41" s="144">
        <v>0</v>
      </c>
      <c r="F41" s="144">
        <v>6795.67</v>
      </c>
      <c r="G41" s="143" t="s">
        <v>474</v>
      </c>
    </row>
    <row r="42" spans="1:7" x14ac:dyDescent="0.3">
      <c r="A42" s="142">
        <v>31</v>
      </c>
      <c r="B42" s="142" t="s">
        <v>475</v>
      </c>
      <c r="C42" s="142">
        <v>1505259281</v>
      </c>
      <c r="D42" s="143" t="s">
        <v>497</v>
      </c>
      <c r="E42" s="144">
        <v>0</v>
      </c>
      <c r="F42" s="144">
        <v>59.04</v>
      </c>
      <c r="G42" s="143" t="s">
        <v>498</v>
      </c>
    </row>
    <row r="43" spans="1:7" ht="15.6" x14ac:dyDescent="0.3">
      <c r="A43" s="142">
        <v>32</v>
      </c>
      <c r="B43" s="142" t="s">
        <v>475</v>
      </c>
      <c r="C43" s="142">
        <v>1505259281</v>
      </c>
      <c r="D43" s="143" t="s">
        <v>497</v>
      </c>
      <c r="E43" s="144">
        <v>0</v>
      </c>
      <c r="F43" s="144">
        <v>39.33</v>
      </c>
      <c r="G43" s="143" t="s">
        <v>499</v>
      </c>
    </row>
    <row r="44" spans="1:7" ht="70.2" x14ac:dyDescent="0.3">
      <c r="A44" s="142">
        <v>33</v>
      </c>
      <c r="B44" s="142" t="s">
        <v>475</v>
      </c>
      <c r="C44" s="142">
        <v>1904381611</v>
      </c>
      <c r="D44" s="143" t="s">
        <v>500</v>
      </c>
      <c r="E44" s="144">
        <v>49.29</v>
      </c>
      <c r="F44" s="144">
        <v>0</v>
      </c>
      <c r="G44" s="143" t="s">
        <v>501</v>
      </c>
    </row>
    <row r="45" spans="1:7" ht="78" x14ac:dyDescent="0.3">
      <c r="A45" s="142">
        <v>34</v>
      </c>
      <c r="B45" s="142" t="s">
        <v>502</v>
      </c>
      <c r="C45" s="142">
        <v>1202496371</v>
      </c>
      <c r="D45" s="143" t="s">
        <v>522</v>
      </c>
      <c r="E45" s="144">
        <v>61.02</v>
      </c>
      <c r="F45" s="144">
        <v>0</v>
      </c>
      <c r="G45" s="143" t="s">
        <v>523</v>
      </c>
    </row>
    <row r="46" spans="1:7" x14ac:dyDescent="0.3">
      <c r="A46" s="142">
        <v>35</v>
      </c>
      <c r="B46" s="142" t="s">
        <v>532</v>
      </c>
      <c r="C46" s="142">
        <v>1000165912</v>
      </c>
      <c r="D46" s="143" t="s">
        <v>466</v>
      </c>
      <c r="E46" s="144">
        <v>0</v>
      </c>
      <c r="F46" s="144">
        <v>175.12</v>
      </c>
      <c r="G46" s="143" t="s">
        <v>533</v>
      </c>
    </row>
    <row r="47" spans="1:7" x14ac:dyDescent="0.3">
      <c r="A47" s="142"/>
      <c r="B47" s="142" t="s">
        <v>10</v>
      </c>
      <c r="C47" s="142"/>
      <c r="D47" s="142"/>
      <c r="E47" s="144">
        <v>10944.11</v>
      </c>
      <c r="F47" s="144">
        <v>15472.51</v>
      </c>
      <c r="G47" s="142"/>
    </row>
    <row r="48" spans="1:7" x14ac:dyDescent="0.3">
      <c r="A48" s="229"/>
      <c r="B48" s="229"/>
      <c r="C48" s="229"/>
      <c r="D48" s="229"/>
      <c r="E48" s="229"/>
      <c r="F48" s="229"/>
      <c r="G48" s="229"/>
    </row>
    <row r="49" spans="1:7" x14ac:dyDescent="0.3">
      <c r="A49" s="139" t="s">
        <v>0</v>
      </c>
      <c r="B49" s="140" t="s">
        <v>532</v>
      </c>
      <c r="C49" s="139" t="s">
        <v>44</v>
      </c>
      <c r="D49" s="140" t="s">
        <v>534</v>
      </c>
      <c r="E49" s="138"/>
      <c r="F49" s="138"/>
      <c r="G49" s="138"/>
    </row>
    <row r="50" spans="1:7" x14ac:dyDescent="0.3">
      <c r="A50" s="218"/>
      <c r="B50" s="218"/>
      <c r="C50" s="218"/>
      <c r="D50" s="218"/>
      <c r="E50" s="218"/>
      <c r="F50" s="218"/>
      <c r="G50" s="218"/>
    </row>
  </sheetData>
  <mergeCells count="14">
    <mergeCell ref="A50:G50"/>
    <mergeCell ref="A1:G1"/>
    <mergeCell ref="A2:G2"/>
    <mergeCell ref="A3:G3"/>
    <mergeCell ref="A4:G4"/>
    <mergeCell ref="A10:A11"/>
    <mergeCell ref="B10:B11"/>
    <mergeCell ref="C10:C11"/>
    <mergeCell ref="D10:D11"/>
    <mergeCell ref="G10:G11"/>
    <mergeCell ref="G5:G6"/>
    <mergeCell ref="A7:G7"/>
    <mergeCell ref="A9:G9"/>
    <mergeCell ref="A48:G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Debitor borclar</vt:lpstr>
      <vt:lpstr>Kreditor borclar</vt:lpstr>
      <vt:lpstr>Kassa hərəkəti</vt:lpstr>
      <vt:lpstr>Bank hesabı hərəkəti </vt:lpstr>
      <vt:lpstr>Paşabank</vt:lpstr>
      <vt:lpstr>Günaybank</vt:lpstr>
      <vt:lpstr>Xalqbank</vt:lpstr>
      <vt:lpstr>ƏDV depozit hesabı hərəkəti</vt:lpstr>
      <vt:lpstr>ƏDV depozit</vt:lpstr>
      <vt:lpstr>Ödəmə planı</vt:lpstr>
      <vt:lpstr>Holding daxili hesablaşmalar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2021-10-02T08:00:50Z</dcterms:created>
  <dcterms:modified xsi:type="dcterms:W3CDTF">2022-06-28T05:14:26Z</dcterms:modified>
</cp:coreProperties>
</file>