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pivotCache/pivotCacheDefinition31.xml" ContentType="application/vnd.openxmlformats-officedocument.spreadsheetml.pivotCacheDefinition+xml"/>
  <Override PartName="/xl/pivotCache/pivotCacheDefinition32.xml" ContentType="application/vnd.openxmlformats-officedocument.spreadsheetml.pivotCacheDefinition+xml"/>
  <Override PartName="/xl/pivotCache/pivotCacheDefinition33.xml" ContentType="application/vnd.openxmlformats-officedocument.spreadsheetml.pivotCacheDefinition+xml"/>
  <Override PartName="/xl/pivotCache/pivotCacheDefinition34.xml" ContentType="application/vnd.openxmlformats-officedocument.spreadsheetml.pivotCacheDefinition+xml"/>
  <Override PartName="/xl/pivotCache/pivotCacheDefinition35.xml" ContentType="application/vnd.openxmlformats-officedocument.spreadsheetml.pivotCacheDefinition+xml"/>
  <Override PartName="/xl/pivotCache/pivotCacheDefinition36.xml" ContentType="application/vnd.openxmlformats-officedocument.spreadsheetml.pivotCacheDefinition+xml"/>
  <Override PartName="/xl/pivotCache/pivotCacheDefinition37.xml" ContentType="application/vnd.openxmlformats-officedocument.spreadsheetml.pivotCacheDefinition+xml"/>
  <Override PartName="/xl/pivotCache/pivotCacheDefinition38.xml" ContentType="application/vnd.openxmlformats-officedocument.spreadsheetml.pivotCacheDefinition+xml"/>
  <Override PartName="/xl/pivotCache/pivotCacheDefinition39.xml" ContentType="application/vnd.openxmlformats-officedocument.spreadsheetml.pivotCacheDefinition+xml"/>
  <Override PartName="/xl/pivotCache/pivotCacheDefinition40.xml" ContentType="application/vnd.openxmlformats-officedocument.spreadsheetml.pivotCacheDefinition+xml"/>
  <Override PartName="/xl/pivotCache/pivotCacheDefinition41.xml" ContentType="application/vnd.openxmlformats-officedocument.spreadsheetml.pivotCacheDefinition+xml"/>
  <Override PartName="/xl/pivotCache/pivotCacheDefinition4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slicers/slicer4.xml" ContentType="application/vnd.ms-excel.slicer+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5.xml" ContentType="application/vnd.openxmlformats-officedocument.drawing+xml"/>
  <Override PartName="/xl/slicers/slicer5.xml" ContentType="application/vnd.ms-excel.slicer+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charts/chart35.xml" ContentType="application/vnd.openxmlformats-officedocument.drawingml.chart+xml"/>
  <Override PartName="/xl/charts/style34.xml" ContentType="application/vnd.ms-office.chartstyle+xml"/>
  <Override PartName="/xl/charts/colors34.xml" ContentType="application/vnd.ms-office.chartcolorstyle+xml"/>
  <Override PartName="/xl/charts/chart36.xml" ContentType="application/vnd.openxmlformats-officedocument.drawingml.chart+xml"/>
  <Override PartName="/xl/charts/style35.xml" ContentType="application/vnd.ms-office.chartstyle+xml"/>
  <Override PartName="/xl/charts/colors35.xml" ContentType="application/vnd.ms-office.chartcolorsty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drawings/drawing7.xml" ContentType="application/vnd.openxmlformats-officedocument.drawing+xml"/>
  <Override PartName="/xl/charts/chart37.xml" ContentType="application/vnd.openxmlformats-officedocument.drawingml.chart+xml"/>
  <Override PartName="/xl/charts/style36.xml" ContentType="application/vnd.ms-office.chartstyle+xml"/>
  <Override PartName="/xl/charts/colors36.xml" ContentType="application/vnd.ms-office.chartcolorstyle+xml"/>
  <Override PartName="/xl/charts/chart38.xml" ContentType="application/vnd.openxmlformats-officedocument.drawingml.chart+xml"/>
  <Override PartName="/xl/charts/style37.xml" ContentType="application/vnd.ms-office.chartstyle+xml"/>
  <Override PartName="/xl/charts/colors37.xml" ContentType="application/vnd.ms-office.chartcolorstyle+xml"/>
  <Override PartName="/xl/charts/chart39.xml" ContentType="application/vnd.openxmlformats-officedocument.drawingml.chart+xml"/>
  <Override PartName="/xl/charts/style38.xml" ContentType="application/vnd.ms-office.chartstyle+xml"/>
  <Override PartName="/xl/charts/colors38.xml" ContentType="application/vnd.ms-office.chartcolorstyle+xml"/>
  <Override PartName="/xl/charts/chart40.xml" ContentType="application/vnd.openxmlformats-officedocument.drawingml.chart+xml"/>
  <Override PartName="/xl/charts/style39.xml" ContentType="application/vnd.ms-office.chartstyle+xml"/>
  <Override PartName="/xl/charts/colors39.xml" ContentType="application/vnd.ms-office.chartcolorstyle+xml"/>
  <Override PartName="/xl/charts/chart41.xml" ContentType="application/vnd.openxmlformats-officedocument.drawingml.chart+xml"/>
  <Override PartName="/xl/charts/style40.xml" ContentType="application/vnd.ms-office.chartstyle+xml"/>
  <Override PartName="/xl/charts/colors4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E:\Courses\Data Science\Data Analysis\DEPI\projects\Final Project\Excel Final\Final\"/>
    </mc:Choice>
  </mc:AlternateContent>
  <xr:revisionPtr revIDLastSave="0" documentId="13_ncr:1_{FB0C3CD2-8E7F-47E3-AFD9-19F9B0BF723A}" xr6:coauthVersionLast="47" xr6:coauthVersionMax="47" xr10:uidLastSave="{00000000-0000-0000-0000-000000000000}"/>
  <bookViews>
    <workbookView xWindow="-108" yWindow="-108" windowWidth="23256" windowHeight="13176" firstSheet="2" activeTab="4" xr2:uid="{DE854E7E-F983-44CA-A374-DFD50F9D3478}"/>
  </bookViews>
  <sheets>
    <sheet name="general" sheetId="3" state="hidden" r:id="rId1"/>
    <sheet name="Sheet1" sheetId="19" state="hidden" r:id="rId2"/>
    <sheet name="summry" sheetId="28" r:id="rId3"/>
    <sheet name="status analysis" sheetId="31" r:id="rId4"/>
    <sheet name="Status Details" sheetId="32" r:id="rId5"/>
    <sheet name="PivotTables1" sheetId="29" state="hidden" r:id="rId6"/>
    <sheet name="PivotTables2" sheetId="33" state="hidden" r:id="rId7"/>
  </sheets>
  <definedNames>
    <definedName name="Slicer_Date__Month">#N/A</definedName>
    <definedName name="Slicer_Date__Month1">#N/A</definedName>
    <definedName name="Slicer_Date__Quarter">#N/A</definedName>
    <definedName name="Slicer_Date__Year">#N/A</definedName>
    <definedName name="Slicer_Date__Year1">#N/A</definedName>
    <definedName name="Slicer_Status">#N/A</definedName>
    <definedName name="Slicer_Status1">#N/A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 cacheId="13" r:id="rId21"/>
    <pivotCache cacheId="14" r:id="rId22"/>
    <pivotCache cacheId="15" r:id="rId23"/>
    <pivotCache cacheId="16" r:id="rId24"/>
    <pivotCache cacheId="17" r:id="rId25"/>
    <pivotCache cacheId="18" r:id="rId26"/>
    <pivotCache cacheId="19" r:id="rId27"/>
    <pivotCache cacheId="20" r:id="rId28"/>
    <pivotCache cacheId="21" r:id="rId29"/>
    <pivotCache cacheId="22" r:id="rId30"/>
    <pivotCache cacheId="23" r:id="rId31"/>
    <pivotCache cacheId="24" r:id="rId32"/>
    <pivotCache cacheId="25" r:id="rId33"/>
    <pivotCache cacheId="26" r:id="rId34"/>
    <pivotCache cacheId="27" r:id="rId35"/>
    <pivotCache cacheId="28" r:id="rId36"/>
    <pivotCache cacheId="29" r:id="rId37"/>
    <pivotCache cacheId="30" r:id="rId38"/>
    <pivotCache cacheId="31" r:id="rId39"/>
    <pivotCache cacheId="32" r:id="rId40"/>
    <pivotCache cacheId="33" r:id="rId41"/>
    <pivotCache cacheId="34" r:id="rId42"/>
    <pivotCache cacheId="35" r:id="rId43"/>
    <pivotCache cacheId="36" r:id="rId44"/>
    <pivotCache cacheId="56" r:id="rId45"/>
    <pivotCache cacheId="59" r:id="rId46"/>
    <pivotCache cacheId="62" r:id="rId47"/>
    <pivotCache cacheId="65" r:id="rId48"/>
  </pivotCaches>
  <extLst>
    <ext xmlns:x14="http://schemas.microsoft.com/office/spreadsheetml/2009/9/main" uri="{876F7934-8845-4945-9796-88D515C7AA90}">
      <x14:pivotCaches>
        <pivotCache cacheId="41" r:id="rId49"/>
      </x14:pivotCaches>
    </ext>
    <ext xmlns:x14="http://schemas.microsoft.com/office/spreadsheetml/2009/9/main" uri="{BBE1A952-AA13-448e-AADC-164F8A28A991}">
      <x14:slicerCaches>
        <x14:slicerCache r:id="rId50"/>
        <x14:slicerCache r:id="rId51"/>
        <x14:slicerCache r:id="rId52"/>
        <x14:slicerCache r:id="rId53"/>
        <x14:slicerCache r:id="rId54"/>
        <x14:slicerCache r:id="rId55"/>
        <x14:slicerCache r:id="rId5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95d933ae-8a4c-4e9a-8e4b-dbc8df8aa0f1" name="Transactions" connection="Query - Transactions"/>
        </x15:modelTables>
        <x15:extLst>
          <ext xmlns:x16="http://schemas.microsoft.com/office/spreadsheetml/2014/11/main" uri="{9835A34E-60A6-4A7C-AAB8-D5F71C897F49}">
            <x16:modelTimeGroupings>
              <x16:modelTimeGrouping tableName="Transaction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19" l="1"/>
  <c r="K5" i="19"/>
  <c r="J5" i="19"/>
  <c r="I5" i="19"/>
  <c r="P12" i="19"/>
  <c r="EF4" i="3"/>
  <c r="CC7" i="3"/>
  <c r="CC4" i="3"/>
  <c r="CC6" i="3"/>
  <c r="CC3" i="3"/>
  <c r="CC5" i="3"/>
  <c r="B29" i="3"/>
  <c r="CC2" i="3"/>
  <c r="B28" i="3"/>
  <c r="BQ37" i="3"/>
  <c r="H5" i="19"/>
  <c r="EF5" i="3"/>
  <c r="P16" i="19"/>
  <c r="P15" i="19"/>
  <c r="P14" i="19"/>
  <c r="P13"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CCE1B7-8597-43A7-87CB-7DE5768FA500}" name="Query - Transactions" description="Connection to the 'Transactions' query in the workbook." type="100" refreshedVersion="6" minRefreshableVersion="5">
    <extLst>
      <ext xmlns:x15="http://schemas.microsoft.com/office/spreadsheetml/2010/11/main" uri="{DE250136-89BD-433C-8126-D09CA5730AF9}">
        <x15:connection id="2b93534c-ca5c-4c43-89d9-ff8f64126314"/>
      </ext>
    </extLst>
  </connection>
  <connection id="2" xr16:uid="{67666692-C986-44F4-932F-B1E43D941C19}"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9">
    <s v="ThisWorkbookDataModel"/>
    <s v="{[Transactions].[Date (Year)].[All]}"/>
    <s v="{[Transactions].[Date (Month)].[All]}"/>
    <s v="{[Transactions].[Status].[All]}"/>
    <s v="{[Transactions].[Date (Month)].&amp;[Sep]}"/>
    <s v="{[Transactions].[Status].&amp;[Reversed]}"/>
    <s v="{[Transactions].[Year].[All]}"/>
    <s v="{[Transactions].[Date (Year)].&amp;[2023],[Transactions].[Date (Year)].&amp;[2024]}"/>
    <s v="{[Transactions].[Date (Quarter)].[All]}"/>
  </metadataStrings>
  <mdxMetadata count="8">
    <mdx n="0" f="s">
      <ms ns="1" c="0"/>
    </mdx>
    <mdx n="0" f="s">
      <ms ns="2" c="0"/>
    </mdx>
    <mdx n="0" f="s">
      <ms ns="3" c="0"/>
    </mdx>
    <mdx n="0" f="s">
      <ms ns="4" c="0"/>
    </mdx>
    <mdx n="0" f="s">
      <ms ns="5" c="0"/>
    </mdx>
    <mdx n="0" f="s">
      <ms ns="6" c="0"/>
    </mdx>
    <mdx n="0" f="s">
      <ms ns="7" c="0"/>
    </mdx>
    <mdx n="0" f="s">
      <ms ns="8" c="0"/>
    </mdx>
  </mdx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<sst xmlns="http://schemas.openxmlformats.org/spreadsheetml/2006/main" count="734" uniqueCount="117">
  <si>
    <t>February</t>
  </si>
  <si>
    <t>May</t>
  </si>
  <si>
    <t>Grand Total</t>
  </si>
  <si>
    <t>Year</t>
  </si>
  <si>
    <t>No</t>
  </si>
  <si>
    <t>Yes</t>
  </si>
  <si>
    <t>Paid to merchant</t>
  </si>
  <si>
    <t>Paid to payment in advance</t>
  </si>
  <si>
    <t>Reversed</t>
  </si>
  <si>
    <t>Authorized</t>
  </si>
  <si>
    <t>Reconciliation initiated</t>
  </si>
  <si>
    <t>Settled to merchant</t>
  </si>
  <si>
    <t>MASTERCARD</t>
  </si>
  <si>
    <t>OFF_US</t>
  </si>
  <si>
    <t>El Hadba Supermarket</t>
  </si>
  <si>
    <t>Home Appliances</t>
  </si>
  <si>
    <t>ON_US</t>
  </si>
  <si>
    <t>VISA</t>
  </si>
  <si>
    <t>MEEZA</t>
  </si>
  <si>
    <t>Halan Mart Users</t>
  </si>
  <si>
    <t>Misr Amreya Spinning and Weaving Company Users</t>
  </si>
  <si>
    <t>2023</t>
  </si>
  <si>
    <t>2024</t>
  </si>
  <si>
    <t>Dec</t>
  </si>
  <si>
    <t>Feb</t>
  </si>
  <si>
    <t>Mar</t>
  </si>
  <si>
    <t>Jun</t>
  </si>
  <si>
    <t>Jul</t>
  </si>
  <si>
    <t>Aug</t>
  </si>
  <si>
    <t>Sep</t>
  </si>
  <si>
    <t>Oct</t>
  </si>
  <si>
    <t>Nov</t>
  </si>
  <si>
    <t>Jan</t>
  </si>
  <si>
    <t>Apr</t>
  </si>
  <si>
    <t>Date (Year)</t>
  </si>
  <si>
    <t>All</t>
  </si>
  <si>
    <t>Date (Month)</t>
  </si>
  <si>
    <t>(Multiple Items)</t>
  </si>
  <si>
    <t>Status</t>
  </si>
  <si>
    <t> Royal Day Plaza Hotel Users</t>
  </si>
  <si>
    <t> SOLLY'S LOUNGE Users</t>
  </si>
  <si>
    <t>CRED Users</t>
  </si>
  <si>
    <t>Dr Ahmed Maher Clinic</t>
  </si>
  <si>
    <t>Dr shim Negm eldeeen Pharmacy</t>
  </si>
  <si>
    <t>El Gedo For Men Hair Care ( Returned To Stock )</t>
  </si>
  <si>
    <t>El Oteifi For Ceramic Users</t>
  </si>
  <si>
    <t>El Sabtya For Trading</t>
  </si>
  <si>
    <t>Electro Melsa Elevators</t>
  </si>
  <si>
    <t>Galary UBUNTU</t>
  </si>
  <si>
    <t>Louran dental clinic Users</t>
  </si>
  <si>
    <t>Nakhla Users</t>
  </si>
  <si>
    <t>Patro Store Users</t>
  </si>
  <si>
    <t>Purity Water</t>
  </si>
  <si>
    <t>SMO Trading</t>
  </si>
  <si>
    <t>Tenses</t>
  </si>
  <si>
    <t>Urban Development</t>
  </si>
  <si>
    <t>World Coaching Organization</t>
  </si>
  <si>
    <t>World I Store</t>
  </si>
  <si>
    <t>Low Ticket Size</t>
  </si>
  <si>
    <t>Transportation</t>
  </si>
  <si>
    <t>Number of transaction</t>
  </si>
  <si>
    <t>Lowes 10 Marchant</t>
  </si>
  <si>
    <t>Top 10 Marchant</t>
  </si>
  <si>
    <t>Marchant Amount</t>
  </si>
  <si>
    <t>COGS</t>
  </si>
  <si>
    <t>Net Profit</t>
  </si>
  <si>
    <t>Taxes</t>
  </si>
  <si>
    <t>Marchant Name</t>
  </si>
  <si>
    <t>Num of Transaction</t>
  </si>
  <si>
    <t>Gross Amount</t>
  </si>
  <si>
    <t xml:space="preserve"> Gross Amount</t>
  </si>
  <si>
    <t>Percentage of profit</t>
  </si>
  <si>
    <t xml:space="preserve">Merchant Category </t>
  </si>
  <si>
    <t>Number of Merchants</t>
  </si>
  <si>
    <t xml:space="preserve">Settlemented status </t>
  </si>
  <si>
    <t>Date</t>
  </si>
  <si>
    <t>Num Of Trans</t>
  </si>
  <si>
    <t>Card Type</t>
  </si>
  <si>
    <t>Quarter</t>
  </si>
  <si>
    <t>Sum of COGS</t>
  </si>
  <si>
    <t>Sum of Net Profit</t>
  </si>
  <si>
    <t>Sum of Gross Amount</t>
  </si>
  <si>
    <t>Row Labels</t>
  </si>
  <si>
    <t>Count of Status</t>
  </si>
  <si>
    <t>Dr Mona Pharmacy</t>
  </si>
  <si>
    <t>Dr Mohamed Ibrahim Pharmacy</t>
  </si>
  <si>
    <t>Sum of Net Amount</t>
  </si>
  <si>
    <t>Count of Payment Method</t>
  </si>
  <si>
    <t>Column Labels</t>
  </si>
  <si>
    <t>Sum of Taxes</t>
  </si>
  <si>
    <t>Taxes Percentage</t>
  </si>
  <si>
    <t>note</t>
  </si>
  <si>
    <t>Transaction Summary (by month)</t>
  </si>
  <si>
    <t>Transaction Summary (by quarter)</t>
  </si>
  <si>
    <t>April</t>
  </si>
  <si>
    <t>August</t>
  </si>
  <si>
    <t>December</t>
  </si>
  <si>
    <t>January</t>
  </si>
  <si>
    <t>June</t>
  </si>
  <si>
    <t>March</t>
  </si>
  <si>
    <t>November</t>
  </si>
  <si>
    <t>October</t>
  </si>
  <si>
    <t>September</t>
  </si>
  <si>
    <t>July</t>
  </si>
  <si>
    <t xml:space="preserve">                 </t>
  </si>
  <si>
    <t>MCC Overview</t>
  </si>
  <si>
    <t xml:space="preserve">mcc by bayment type </t>
  </si>
  <si>
    <t>transactions daily sales</t>
  </si>
  <si>
    <t>2022</t>
  </si>
  <si>
    <t>growth of gross amount</t>
  </si>
  <si>
    <t>growth of COGS</t>
  </si>
  <si>
    <t>growth of net amount</t>
  </si>
  <si>
    <t>growth of net profit</t>
  </si>
  <si>
    <t>growth of transactions</t>
  </si>
  <si>
    <t>Sum of Settlement Net Amount</t>
  </si>
  <si>
    <t>Date (Quarter)</t>
  </si>
  <si>
    <t>Count of Card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</si>
</sst>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0.000%"/>
  </numFmts>
  <fonts count="10" x14ac:knownFonts="1">
    <font>
      <sz val="11"/>
      <color theme="1"/>
      <name val="Arial"/>
      <family val="2"/>
      <scheme val="minor"/>
    </font>
    <font>
      <sz val="11"/>
      <color theme="0"/>
      <name val="Arial"/>
      <family val="2"/>
      <scheme val="minor"/>
    </font>
    <font>
      <b/>
      <sz val="11"/>
      <color theme="1"/>
      <name val="Arial"/>
      <scheme val="minor"/>
    </font>
    <font>
      <sz val="11"/>
      <color theme="1"/>
      <name val="Arial"/>
      <family val="2"/>
      <scheme val="minor"/>
    </font>
    <font>
      <b/>
      <sz val="12"/>
      <color theme="1"/>
      <name val="Arial"/>
      <scheme val="minor"/>
    </font>
    <font>
      <b/>
      <i/>
      <sz val="12"/>
      <color theme="0"/>
      <name val="Arial"/>
      <scheme val="minor"/>
    </font>
    <font>
      <sz val="11"/>
      <color rgb="FFFF0000"/>
      <name val="Arial"/>
      <family val="2"/>
      <scheme val="minor"/>
    </font>
    <font>
      <sz val="11"/>
      <color theme="1"/>
      <name val="Arial"/>
      <scheme val="minor"/>
    </font>
    <font>
      <b/>
      <sz val="11"/>
      <color theme="1"/>
      <name val="Arial"/>
      <family val="2"/>
      <scheme val="minor"/>
    </font>
    <font>
      <sz val="11"/>
      <color theme="0" tint="-4.9989318521683403E-2"/>
      <name val="Arial"/>
      <family val="2"/>
      <scheme val="minor"/>
    </font>
  </fonts>
  <fills count="10">
    <fill>
      <patternFill patternType="none"/>
    </fill>
    <fill>
      <patternFill patternType="gray125"/>
    </fill>
    <fill>
      <patternFill patternType="solid">
        <fgColor theme="3" tint="0.749992370372631"/>
        <bgColor indexed="64"/>
      </patternFill>
    </fill>
    <fill>
      <patternFill patternType="solid">
        <fgColor theme="0"/>
        <bgColor indexed="64"/>
      </patternFill>
    </fill>
    <fill>
      <patternFill patternType="solid">
        <fgColor theme="4"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1"/>
        <bgColor indexed="64"/>
      </patternFill>
    </fill>
    <fill>
      <patternFill patternType="solid">
        <fgColor theme="3" tint="9.9978637043366805E-2"/>
        <bgColor indexed="64"/>
      </patternFill>
    </fill>
    <fill>
      <patternFill patternType="solid">
        <fgColor theme="4" tint="0.79998168889431442"/>
        <bgColor indexed="64"/>
      </patternFill>
    </fill>
  </fills>
  <borders count="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top/>
      <bottom style="thin">
        <color theme="5" tint="0.39997558519241921"/>
      </bottom>
      <diagonal/>
    </border>
  </borders>
  <cellStyleXfs count="3">
    <xf numFmtId="0" fontId="0" fillId="0" borderId="0"/>
    <xf numFmtId="9" fontId="3" fillId="0" borderId="0" applyFont="0" applyFill="0" applyBorder="0" applyAlignment="0" applyProtection="0"/>
    <xf numFmtId="44" fontId="3" fillId="0" borderId="0" applyFont="0" applyFill="0" applyBorder="0" applyAlignment="0" applyProtection="0"/>
  </cellStyleXfs>
  <cellXfs count="33">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xf>
    <xf numFmtId="164" fontId="0" fillId="0" borderId="0" xfId="0" applyNumberFormat="1"/>
    <xf numFmtId="165" fontId="1" fillId="4" borderId="3" xfId="1" applyNumberFormat="1" applyFont="1" applyFill="1" applyBorder="1" applyAlignment="1">
      <alignment horizontal="center" vertical="center"/>
    </xf>
    <xf numFmtId="0" fontId="2" fillId="2" borderId="3" xfId="0" applyFont="1" applyFill="1" applyBorder="1" applyAlignment="1">
      <alignment wrapText="1"/>
    </xf>
    <xf numFmtId="0" fontId="2" fillId="2" borderId="4" xfId="0" applyFont="1" applyFill="1" applyBorder="1" applyAlignment="1">
      <alignment horizontal="left" wrapText="1"/>
    </xf>
    <xf numFmtId="10" fontId="1" fillId="4" borderId="4" xfId="1" applyNumberFormat="1" applyFont="1" applyFill="1" applyBorder="1" applyAlignment="1">
      <alignment horizontal="center" vertical="center"/>
    </xf>
    <xf numFmtId="0" fontId="0" fillId="3" borderId="0" xfId="0" applyFill="1" applyAlignment="1">
      <alignment horizontal="left"/>
    </xf>
    <xf numFmtId="2" fontId="0" fillId="0" borderId="0" xfId="0" applyNumberFormat="1"/>
    <xf numFmtId="0" fontId="0" fillId="7" borderId="0" xfId="0" applyFill="1"/>
    <xf numFmtId="0" fontId="4" fillId="9" borderId="3" xfId="0" applyFont="1" applyFill="1" applyBorder="1" applyAlignment="1">
      <alignment horizontal="center" vertical="center"/>
    </xf>
    <xf numFmtId="0" fontId="4" fillId="9" borderId="3" xfId="0" applyFont="1" applyFill="1" applyBorder="1"/>
    <xf numFmtId="10" fontId="7" fillId="0" borderId="3" xfId="1" applyNumberFormat="1" applyFont="1" applyBorder="1"/>
    <xf numFmtId="164" fontId="6" fillId="0" borderId="0" xfId="0" applyNumberFormat="1" applyFont="1"/>
    <xf numFmtId="164" fontId="0" fillId="0" borderId="0" xfId="2" applyNumberFormat="1" applyFont="1"/>
    <xf numFmtId="0" fontId="8" fillId="0" borderId="6" xfId="0" applyFont="1" applyBorder="1" applyAlignment="1">
      <alignment horizontal="left" wrapText="1"/>
    </xf>
    <xf numFmtId="0" fontId="9" fillId="3" borderId="0" xfId="0" applyFont="1" applyFill="1"/>
    <xf numFmtId="0" fontId="0" fillId="3" borderId="0" xfId="0" applyFill="1"/>
    <xf numFmtId="0" fontId="5" fillId="6" borderId="1"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2" xfId="0" applyFont="1" applyFill="1" applyBorder="1" applyAlignment="1">
      <alignment horizontal="center" vertical="center"/>
    </xf>
    <xf numFmtId="0" fontId="5" fillId="8" borderId="1" xfId="0" applyFont="1" applyFill="1" applyBorder="1" applyAlignment="1">
      <alignment horizontal="center" vertical="center"/>
    </xf>
    <xf numFmtId="0" fontId="5" fillId="8" borderId="5" xfId="0" applyFont="1" applyFill="1" applyBorder="1" applyAlignment="1">
      <alignment horizontal="center" vertical="center"/>
    </xf>
    <xf numFmtId="0" fontId="5" fillId="8" borderId="2" xfId="0" applyFont="1" applyFill="1" applyBorder="1" applyAlignment="1">
      <alignment horizontal="center" vertical="center"/>
    </xf>
    <xf numFmtId="0" fontId="5" fillId="6" borderId="1" xfId="0" applyFont="1" applyFill="1" applyBorder="1" applyAlignment="1">
      <alignment horizontal="center"/>
    </xf>
    <xf numFmtId="0" fontId="5" fillId="6" borderId="5" xfId="0" applyFont="1" applyFill="1" applyBorder="1" applyAlignment="1">
      <alignment horizontal="center"/>
    </xf>
    <xf numFmtId="0" fontId="5" fillId="6" borderId="2" xfId="0" applyFont="1" applyFill="1" applyBorder="1" applyAlignment="1">
      <alignment horizontal="center"/>
    </xf>
    <xf numFmtId="0" fontId="4" fillId="5" borderId="1" xfId="0" applyFont="1" applyFill="1" applyBorder="1" applyAlignment="1">
      <alignment horizontal="left"/>
    </xf>
    <xf numFmtId="0" fontId="4" fillId="5" borderId="2" xfId="0" applyFont="1" applyFill="1" applyBorder="1" applyAlignment="1">
      <alignment horizontal="left"/>
    </xf>
    <xf numFmtId="0" fontId="0" fillId="0" borderId="0" xfId="0" applyNumberFormat="1"/>
  </cellXfs>
  <cellStyles count="3">
    <cellStyle name="Currency" xfId="2" builtinId="4"/>
    <cellStyle name="Normal" xfId="0" builtinId="0"/>
    <cellStyle name="Percent" xfId="1" builtinId="5"/>
  </cellStyles>
  <dxfs count="14">
    <dxf>
      <numFmt numFmtId="2" formatCode="0.00"/>
    </dxf>
    <dxf>
      <numFmt numFmtId="2"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bgColor theme="5" tint="-0.24994659260841701"/>
        </patternFill>
      </fill>
    </dxf>
    <dxf>
      <font>
        <b/>
        <i val="0"/>
        <sz val="10"/>
        <color theme="0"/>
        <name val="Aptos Narrow"/>
        <scheme val="minor"/>
      </font>
      <fill>
        <patternFill>
          <bgColor theme="1"/>
        </patternFill>
      </fill>
    </dxf>
    <dxf>
      <font>
        <b/>
        <i val="0"/>
        <sz val="16"/>
        <color theme="0"/>
        <name val="Aptos Narrow"/>
        <scheme val="minor"/>
      </font>
      <fill>
        <patternFill>
          <bgColor theme="1"/>
        </patternFill>
      </fill>
    </dxf>
    <dxf>
      <font>
        <b/>
        <i val="0"/>
        <sz val="10"/>
        <color theme="0"/>
      </font>
      <fill>
        <patternFill>
          <bgColor rgb="FF2D042E"/>
        </patternFill>
      </fill>
      <border>
        <left style="double">
          <color auto="1"/>
        </left>
        <right style="double">
          <color auto="1"/>
        </right>
        <top style="double">
          <color auto="1"/>
        </top>
        <bottom style="double">
          <color auto="1"/>
        </bottom>
      </border>
    </dxf>
  </dxfs>
  <tableStyles count="4" defaultTableStyle="TableStyleMedium2" defaultPivotStyle="PivotStyleLight16">
    <tableStyle name="Slicer Style 1" pivot="0" table="0" count="0" xr9:uid="{5A4B844E-BDEC-4900-B98B-BF591C3D5F33}"/>
    <tableStyle name="Slicer Style 2" pivot="0" table="0" count="1" xr9:uid="{CF8405C9-9C17-4100-8BC5-29DAD18A2BEF}">
      <tableStyleElement type="headerRow" dxfId="13"/>
    </tableStyle>
    <tableStyle name="Slicer Style 3" pivot="0" table="0" count="6" xr9:uid="{D4631D69-D532-4D21-9C4D-8D816309EC0E}">
      <tableStyleElement type="headerRow" dxfId="12"/>
    </tableStyle>
    <tableStyle name="Slicer Style 4" pivot="0" table="0" count="3" xr9:uid="{0F4D68AE-69EA-4E64-9FA5-B670B282810D}">
      <tableStyleElement type="headerRow" dxfId="11"/>
    </tableStyle>
  </tableStyles>
  <colors>
    <mruColors>
      <color rgb="FFEBEBEB"/>
      <color rgb="FFFF6700"/>
      <color rgb="FFF78154"/>
      <color rgb="FFCAD2C5"/>
      <color rgb="FFDD9787"/>
      <color rgb="FF8B8C89"/>
      <color rgb="FF274C77"/>
      <color rgb="FF979DAC"/>
      <color rgb="FF9D3207"/>
      <color rgb="FFEF6F6C"/>
    </mruColors>
  </colors>
  <extLst>
    <ext xmlns:x14="http://schemas.microsoft.com/office/spreadsheetml/2009/9/main" uri="{46F421CA-312F-682f-3DD2-61675219B42D}">
      <x14:dxfs count="6">
        <dxf>
          <font>
            <b val="0"/>
            <i val="0"/>
            <sz val="10"/>
            <name val="Aptos Narrow"/>
            <scheme val="minor"/>
          </font>
          <fill>
            <patternFill patternType="solid">
              <bgColor theme="0"/>
            </patternFill>
          </fill>
        </dxf>
        <dxf>
          <font>
            <b val="0"/>
            <i val="0"/>
            <sz val="10"/>
            <name val="Aptos Narrow"/>
            <scheme val="minor"/>
          </font>
          <fill>
            <gradientFill degree="90">
              <stop position="0">
                <color theme="0"/>
              </stop>
              <stop position="1">
                <color rgb="FF2D042E"/>
              </stop>
            </gradientFill>
          </fill>
        </dxf>
        <dxf>
          <fill>
            <patternFill patternType="none">
              <bgColor auto="1"/>
            </patternFill>
          </fill>
        </dxf>
        <dxf>
          <font>
            <b/>
            <i val="0"/>
            <sz val="16"/>
            <name val="Aptos Narrow"/>
            <scheme val="minor"/>
          </font>
          <fill>
            <gradientFill degree="90">
              <stop position="0">
                <color theme="0"/>
              </stop>
              <stop position="1">
                <color rgb="FF2D042E"/>
              </stop>
            </gradientFill>
          </fill>
          <border>
            <left style="medium">
              <color auto="1"/>
            </left>
            <right style="medium">
              <color auto="1"/>
            </right>
            <top style="medium">
              <color auto="1"/>
            </top>
            <bottom style="medium">
              <color auto="1"/>
            </bottom>
          </border>
        </dxf>
        <dxf>
          <fill>
            <patternFill>
              <bgColor theme="0" tint="-0.14996795556505021"/>
            </patternFill>
          </fill>
        </dxf>
        <dxf>
          <font>
            <b/>
            <i val="0"/>
          </font>
          <fill>
            <patternFill>
              <bgColor theme="0" tint="-0.14996795556505021"/>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5"/>
            <x14:slicerStyleElement type="unselectedItemWithNoData" dxfId="4"/>
            <x14:slicerStyleElement type="selectedItemWithData" dxfId="3"/>
            <x14:slicerStyleElement type="selectedItemWithNoData"/>
            <x14:slicerStyleElement type="hoveredUnselectedItemWithNoData" dxfId="2"/>
          </x14:slicerStyleElements>
        </x14:slicerStyle>
        <x14:slicerStyle name="Slicer Style 4">
          <x14:slicerStyleElements>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9.xml"/><Relationship Id="rId21" Type="http://schemas.openxmlformats.org/officeDocument/2006/relationships/pivotCacheDefinition" Target="pivotCache/pivotCacheDefinition14.xml"/><Relationship Id="rId42" Type="http://schemas.openxmlformats.org/officeDocument/2006/relationships/pivotCacheDefinition" Target="pivotCache/pivotCacheDefinition35.xml"/><Relationship Id="rId47" Type="http://schemas.openxmlformats.org/officeDocument/2006/relationships/pivotCacheDefinition" Target="pivotCache/pivotCacheDefinition40.xml"/><Relationship Id="rId63" Type="http://schemas.openxmlformats.org/officeDocument/2006/relationships/calcChain" Target="calcChain.xml"/><Relationship Id="rId68" Type="http://schemas.openxmlformats.org/officeDocument/2006/relationships/customXml" Target="../customXml/item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pivotCacheDefinition" Target="pivotCache/pivotCacheDefinition22.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pivotCacheDefinition" Target="pivotCache/pivotCacheDefinition25.xml"/><Relationship Id="rId37" Type="http://schemas.openxmlformats.org/officeDocument/2006/relationships/pivotCacheDefinition" Target="pivotCache/pivotCacheDefinition30.xml"/><Relationship Id="rId40" Type="http://schemas.openxmlformats.org/officeDocument/2006/relationships/pivotCacheDefinition" Target="pivotCache/pivotCacheDefinition33.xml"/><Relationship Id="rId45" Type="http://schemas.openxmlformats.org/officeDocument/2006/relationships/pivotCacheDefinition" Target="pivotCache/pivotCacheDefinition38.xml"/><Relationship Id="rId53" Type="http://schemas.microsoft.com/office/2007/relationships/slicerCache" Target="slicerCaches/slicerCache4.xml"/><Relationship Id="rId58" Type="http://schemas.openxmlformats.org/officeDocument/2006/relationships/connections" Target="connections.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sheetMetadata" Target="metadata.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openxmlformats.org/officeDocument/2006/relationships/pivotCacheDefinition" Target="pivotCache/pivotCacheDefinition23.xml"/><Relationship Id="rId35" Type="http://schemas.openxmlformats.org/officeDocument/2006/relationships/pivotCacheDefinition" Target="pivotCache/pivotCacheDefinition28.xml"/><Relationship Id="rId43" Type="http://schemas.openxmlformats.org/officeDocument/2006/relationships/pivotCacheDefinition" Target="pivotCache/pivotCacheDefinition36.xml"/><Relationship Id="rId48" Type="http://schemas.openxmlformats.org/officeDocument/2006/relationships/pivotCacheDefinition" Target="pivotCache/pivotCacheDefinition41.xml"/><Relationship Id="rId56" Type="http://schemas.microsoft.com/office/2007/relationships/slicerCache" Target="slicerCaches/slicerCache7.xml"/><Relationship Id="rId64" Type="http://schemas.openxmlformats.org/officeDocument/2006/relationships/customXml" Target="../customXml/item1.xml"/><Relationship Id="rId69" Type="http://schemas.openxmlformats.org/officeDocument/2006/relationships/customXml" Target="../customXml/item6.xml"/><Relationship Id="rId8" Type="http://schemas.openxmlformats.org/officeDocument/2006/relationships/pivotCacheDefinition" Target="pivotCache/pivotCacheDefinition1.xml"/><Relationship Id="rId51" Type="http://schemas.microsoft.com/office/2007/relationships/slicerCache" Target="slicerCaches/slicerCache2.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pivotCacheDefinition" Target="pivotCache/pivotCacheDefinition26.xml"/><Relationship Id="rId38" Type="http://schemas.openxmlformats.org/officeDocument/2006/relationships/pivotCacheDefinition" Target="pivotCache/pivotCacheDefinition31.xml"/><Relationship Id="rId46" Type="http://schemas.openxmlformats.org/officeDocument/2006/relationships/pivotCacheDefinition" Target="pivotCache/pivotCacheDefinition39.xml"/><Relationship Id="rId59" Type="http://schemas.openxmlformats.org/officeDocument/2006/relationships/styles" Target="styles.xml"/><Relationship Id="rId67" Type="http://schemas.openxmlformats.org/officeDocument/2006/relationships/customXml" Target="../customXml/item4.xml"/><Relationship Id="rId20" Type="http://schemas.openxmlformats.org/officeDocument/2006/relationships/pivotCacheDefinition" Target="pivotCache/pivotCacheDefinition13.xml"/><Relationship Id="rId41" Type="http://schemas.openxmlformats.org/officeDocument/2006/relationships/pivotCacheDefinition" Target="pivotCache/pivotCacheDefinition34.xml"/><Relationship Id="rId54" Type="http://schemas.microsoft.com/office/2007/relationships/slicerCache" Target="slicerCaches/slicerCache5.xml"/><Relationship Id="rId62"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openxmlformats.org/officeDocument/2006/relationships/pivotCacheDefinition" Target="pivotCache/pivotCacheDefinition29.xml"/><Relationship Id="rId49" Type="http://schemas.openxmlformats.org/officeDocument/2006/relationships/pivotCacheDefinition" Target="pivotCache/pivotCacheDefinition42.xml"/><Relationship Id="rId57" Type="http://schemas.openxmlformats.org/officeDocument/2006/relationships/theme" Target="theme/theme1.xml"/><Relationship Id="rId10" Type="http://schemas.openxmlformats.org/officeDocument/2006/relationships/pivotCacheDefinition" Target="pivotCache/pivotCacheDefinition3.xml"/><Relationship Id="rId31" Type="http://schemas.openxmlformats.org/officeDocument/2006/relationships/pivotCacheDefinition" Target="pivotCache/pivotCacheDefinition24.xml"/><Relationship Id="rId44" Type="http://schemas.openxmlformats.org/officeDocument/2006/relationships/pivotCacheDefinition" Target="pivotCache/pivotCacheDefinition37.xml"/><Relationship Id="rId52" Type="http://schemas.microsoft.com/office/2007/relationships/slicerCache" Target="slicerCaches/slicerCache3.xml"/><Relationship Id="rId60" Type="http://schemas.openxmlformats.org/officeDocument/2006/relationships/sharedStrings" Target="sharedStrings.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openxmlformats.org/officeDocument/2006/relationships/pivotCacheDefinition" Target="pivotCache/pivotCacheDefinition32.xml"/><Relationship Id="rId34" Type="http://schemas.openxmlformats.org/officeDocument/2006/relationships/pivotCacheDefinition" Target="pivotCache/pivotCacheDefinition27.xml"/><Relationship Id="rId50" Type="http://schemas.microsoft.com/office/2007/relationships/slicerCache" Target="slicerCaches/slicerCache1.xml"/><Relationship Id="rId55"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8.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9.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1.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[fintech project.xlsx]general!PivotTable3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a:t>
            </a:r>
            <a:r>
              <a:rPr lang="en-US" baseline="0"/>
              <a:t> 5 Merchants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EG"/>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37840970515628"/>
          <c:y val="0.1823760092272203"/>
          <c:w val="0.85448217062039222"/>
          <c:h val="0.58368126129562525"/>
        </c:manualLayout>
      </c:layout>
      <c:barChart>
        <c:barDir val="col"/>
        <c:grouping val="clustered"/>
        <c:varyColors val="0"/>
        <c:ser>
          <c:idx val="0"/>
          <c:order val="0"/>
          <c:tx>
            <c:strRef>
              <c:f>general!$AZ$4:$AZ$5</c:f>
              <c:strCache>
                <c:ptCount val="1"/>
                <c:pt idx="0">
                  <c:v>Nakhla Users</c:v>
                </c:pt>
              </c:strCache>
            </c:strRef>
          </c:tx>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general!$AY$6:$AY$18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general!$AZ$6:$AZ$18</c:f>
              <c:numCache>
                <c:formatCode>General</c:formatCode>
                <c:ptCount val="12"/>
                <c:pt idx="0">
                  <c:v>18020.540000000179</c:v>
                </c:pt>
                <c:pt idx="1">
                  <c:v>20727.249999999902</c:v>
                </c:pt>
                <c:pt idx="2">
                  <c:v>11668.610000000106</c:v>
                </c:pt>
                <c:pt idx="3">
                  <c:v>1492.6440000000364</c:v>
                </c:pt>
                <c:pt idx="4">
                  <c:v>5601.0200000000114</c:v>
                </c:pt>
                <c:pt idx="5">
                  <c:v>1843.2000000000116</c:v>
                </c:pt>
                <c:pt idx="7">
                  <c:v>958.30000000000291</c:v>
                </c:pt>
                <c:pt idx="8">
                  <c:v>2529.3700000000063</c:v>
                </c:pt>
                <c:pt idx="9">
                  <c:v>2094.7399999999943</c:v>
                </c:pt>
                <c:pt idx="10">
                  <c:v>5229.660000000029</c:v>
                </c:pt>
                <c:pt idx="11">
                  <c:v>4792.310000000015</c:v>
                </c:pt>
              </c:numCache>
            </c:numRef>
          </c:val>
          <c:extLst>
            <c:ext xmlns:c16="http://schemas.microsoft.com/office/drawing/2014/chart" uri="{C3380CC4-5D6E-409C-BE32-E72D297353CC}">
              <c16:uniqueId val="{0000001A-EA20-4E24-A559-9EEC87124F1E}"/>
            </c:ext>
          </c:extLst>
        </c:ser>
        <c:ser>
          <c:idx val="1"/>
          <c:order val="1"/>
          <c:tx>
            <c:strRef>
              <c:f>general!$BA$4:$BA$5</c:f>
              <c:strCache>
                <c:ptCount val="1"/>
                <c:pt idx="0">
                  <c:v> Royal Day Plaza Hotel Users</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general!$AY$6:$AY$18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general!$BA$6:$BA$18</c:f>
              <c:numCache>
                <c:formatCode>General</c:formatCode>
                <c:ptCount val="12"/>
                <c:pt idx="0">
                  <c:v>2604.4888500000106</c:v>
                </c:pt>
                <c:pt idx="1">
                  <c:v>2050.6700000000137</c:v>
                </c:pt>
                <c:pt idx="2">
                  <c:v>1358.8300000000006</c:v>
                </c:pt>
                <c:pt idx="3">
                  <c:v>2966.9622000000168</c:v>
                </c:pt>
                <c:pt idx="4">
                  <c:v>3407.2284999999924</c:v>
                </c:pt>
                <c:pt idx="8">
                  <c:v>407.48000000000167</c:v>
                </c:pt>
                <c:pt idx="9">
                  <c:v>3264.3550000000068</c:v>
                </c:pt>
                <c:pt idx="10">
                  <c:v>2598.2750000000096</c:v>
                </c:pt>
                <c:pt idx="11">
                  <c:v>2272.3350000000155</c:v>
                </c:pt>
              </c:numCache>
            </c:numRef>
          </c:val>
          <c:extLst>
            <c:ext xmlns:c16="http://schemas.microsoft.com/office/drawing/2014/chart" uri="{C3380CC4-5D6E-409C-BE32-E72D297353CC}">
              <c16:uniqueId val="{00000000-4C94-45E0-8425-975374358315}"/>
            </c:ext>
          </c:extLst>
        </c:ser>
        <c:ser>
          <c:idx val="2"/>
          <c:order val="2"/>
          <c:tx>
            <c:strRef>
              <c:f>general!$BB$4:$BB$5</c:f>
              <c:strCache>
                <c:ptCount val="1"/>
                <c:pt idx="0">
                  <c:v>Misr Amreya Spinning and Weaving Company Users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general!$AY$6:$AY$18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general!$BB$6:$BB$18</c:f>
              <c:numCache>
                <c:formatCode>General</c:formatCode>
                <c:ptCount val="12"/>
                <c:pt idx="0">
                  <c:v>1426.5110300000022</c:v>
                </c:pt>
                <c:pt idx="1">
                  <c:v>2244.3444599999984</c:v>
                </c:pt>
                <c:pt idx="2">
                  <c:v>1607.3906099999965</c:v>
                </c:pt>
                <c:pt idx="3">
                  <c:v>2533.8638200000037</c:v>
                </c:pt>
                <c:pt idx="4">
                  <c:v>2651.1271100000004</c:v>
                </c:pt>
                <c:pt idx="7">
                  <c:v>459.99400000000128</c:v>
                </c:pt>
                <c:pt idx="8">
                  <c:v>1750.0575000000049</c:v>
                </c:pt>
                <c:pt idx="9">
                  <c:v>1656.6108800000013</c:v>
                </c:pt>
                <c:pt idx="10">
                  <c:v>819.58099999999945</c:v>
                </c:pt>
                <c:pt idx="11">
                  <c:v>1180.8920800000001</c:v>
                </c:pt>
              </c:numCache>
            </c:numRef>
          </c:val>
          <c:extLst>
            <c:ext xmlns:c16="http://schemas.microsoft.com/office/drawing/2014/chart" uri="{C3380CC4-5D6E-409C-BE32-E72D297353CC}">
              <c16:uniqueId val="{00000001-4C94-45E0-8425-975374358315}"/>
            </c:ext>
          </c:extLst>
        </c:ser>
        <c:ser>
          <c:idx val="3"/>
          <c:order val="3"/>
          <c:tx>
            <c:strRef>
              <c:f>general!$BC$4:$BC$5</c:f>
              <c:strCache>
                <c:ptCount val="1"/>
                <c:pt idx="0">
                  <c:v>CRED Users</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general!$AY$6:$AY$18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general!$BC$6:$BC$18</c:f>
              <c:numCache>
                <c:formatCode>General</c:formatCode>
                <c:ptCount val="12"/>
                <c:pt idx="1">
                  <c:v>3149.3719999999826</c:v>
                </c:pt>
                <c:pt idx="2">
                  <c:v>690.93919999999753</c:v>
                </c:pt>
                <c:pt idx="3">
                  <c:v>1941.0711999999903</c:v>
                </c:pt>
                <c:pt idx="8">
                  <c:v>558.48999999999955</c:v>
                </c:pt>
                <c:pt idx="9">
                  <c:v>347.9699999999998</c:v>
                </c:pt>
                <c:pt idx="10">
                  <c:v>572.65399999999863</c:v>
                </c:pt>
                <c:pt idx="11">
                  <c:v>216.34439999999495</c:v>
                </c:pt>
              </c:numCache>
            </c:numRef>
          </c:val>
          <c:extLst>
            <c:ext xmlns:c16="http://schemas.microsoft.com/office/drawing/2014/chart" uri="{C3380CC4-5D6E-409C-BE32-E72D297353CC}">
              <c16:uniqueId val="{00000002-4C94-45E0-8425-975374358315}"/>
            </c:ext>
          </c:extLst>
        </c:ser>
        <c:ser>
          <c:idx val="4"/>
          <c:order val="4"/>
          <c:tx>
            <c:strRef>
              <c:f>general!$BD$4:$BD$5</c:f>
              <c:strCache>
                <c:ptCount val="1"/>
                <c:pt idx="0">
                  <c:v>Louran dental clinic Users</c:v>
                </c:pt>
              </c:strCache>
            </c:strRef>
          </c:tx>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general!$AY$6:$AY$18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general!$BD$6:$BD$18</c:f>
              <c:numCache>
                <c:formatCode>General</c:formatCode>
                <c:ptCount val="12"/>
                <c:pt idx="0">
                  <c:v>1111.848300000001</c:v>
                </c:pt>
                <c:pt idx="1">
                  <c:v>852.17999999999972</c:v>
                </c:pt>
                <c:pt idx="2">
                  <c:v>575.46939999999768</c:v>
                </c:pt>
                <c:pt idx="3">
                  <c:v>813.70799999999542</c:v>
                </c:pt>
                <c:pt idx="4">
                  <c:v>478.82820000000345</c:v>
                </c:pt>
                <c:pt idx="6">
                  <c:v>-9.9999999999997868E-3</c:v>
                </c:pt>
                <c:pt idx="7">
                  <c:v>229.8317000000003</c:v>
                </c:pt>
                <c:pt idx="8">
                  <c:v>472.31299999999862</c:v>
                </c:pt>
                <c:pt idx="9">
                  <c:v>812.19300000000078</c:v>
                </c:pt>
                <c:pt idx="10">
                  <c:v>980.4689000000019</c:v>
                </c:pt>
                <c:pt idx="11">
                  <c:v>606.11400000000185</c:v>
                </c:pt>
              </c:numCache>
            </c:numRef>
          </c:val>
          <c:extLst>
            <c:ext xmlns:c16="http://schemas.microsoft.com/office/drawing/2014/chart" uri="{C3380CC4-5D6E-409C-BE32-E72D297353CC}">
              <c16:uniqueId val="{00000003-4C94-45E0-8425-975374358315}"/>
            </c:ext>
          </c:extLst>
        </c:ser>
        <c:dLbls>
          <c:showLegendKey val="0"/>
          <c:showVal val="0"/>
          <c:showCatName val="0"/>
          <c:showSerName val="0"/>
          <c:showPercent val="0"/>
          <c:showBubbleSize val="0"/>
        </c:dLbls>
        <c:gapWidth val="115"/>
        <c:axId val="1724947007"/>
        <c:axId val="1733882223"/>
      </c:barChart>
      <c:catAx>
        <c:axId val="17249470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733882223"/>
        <c:crosses val="autoZero"/>
        <c:auto val="1"/>
        <c:lblAlgn val="ctr"/>
        <c:lblOffset val="100"/>
        <c:noMultiLvlLbl val="0"/>
      </c:catAx>
      <c:valAx>
        <c:axId val="173388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724947007"/>
        <c:crosses val="autoZero"/>
        <c:crossBetween val="between"/>
      </c:valAx>
      <c:spPr>
        <a:noFill/>
        <a:ln>
          <a:noFill/>
        </a:ln>
        <a:effectLst/>
      </c:spPr>
    </c:plotArea>
    <c:legend>
      <c:legendPos val="tr"/>
      <c:layout>
        <c:manualLayout>
          <c:xMode val="edge"/>
          <c:yMode val="edge"/>
          <c:x val="9.1015374670522821E-3"/>
          <c:y val="0.82366782006920414"/>
          <c:w val="0.33109376317253703"/>
          <c:h val="0.17633214030064423"/>
        </c:manualLayout>
      </c:layout>
      <c:overlay val="0"/>
      <c:spPr>
        <a:noFill/>
        <a:ln>
          <a:noFill/>
        </a:ln>
        <a:effectLst/>
      </c:spPr>
      <c:txPr>
        <a:bodyPr rot="0" spcFirstLastPara="1" vertOverflow="ellipsis" vert="horz" wrap="square" anchor="ctr" anchorCtr="1"/>
        <a:lstStyle/>
        <a:p>
          <a:pPr>
            <a:defRPr sz="930" b="1" i="0" u="none" strike="noStrike" kern="1200" baseline="0">
              <a:solidFill>
                <a:schemeClr val="tx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project.xlsx]general!PivotTable14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general!$DH$2:$DH$3</c:f>
              <c:strCache>
                <c:ptCount val="1"/>
                <c:pt idx="0">
                  <c:v>Authorized</c:v>
                </c:pt>
              </c:strCache>
            </c:strRef>
          </c:tx>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invertIfNegative val="0"/>
          <c:cat>
            <c:strRef>
              <c:f>general!$DG$4:$DG$7</c:f>
              <c:strCache>
                <c:ptCount val="3"/>
                <c:pt idx="0">
                  <c:v>MASTERCARD</c:v>
                </c:pt>
                <c:pt idx="1">
                  <c:v>MEEZA</c:v>
                </c:pt>
                <c:pt idx="2">
                  <c:v>VISA</c:v>
                </c:pt>
              </c:strCache>
            </c:strRef>
          </c:cat>
          <c:val>
            <c:numRef>
              <c:f>general!$DH$4:$DH$7</c:f>
              <c:numCache>
                <c:formatCode>General</c:formatCode>
                <c:ptCount val="3"/>
                <c:pt idx="0">
                  <c:v>11337</c:v>
                </c:pt>
                <c:pt idx="1">
                  <c:v>782</c:v>
                </c:pt>
                <c:pt idx="2">
                  <c:v>20560</c:v>
                </c:pt>
              </c:numCache>
            </c:numRef>
          </c:val>
          <c:extLst>
            <c:ext xmlns:c16="http://schemas.microsoft.com/office/drawing/2014/chart" uri="{C3380CC4-5D6E-409C-BE32-E72D297353CC}">
              <c16:uniqueId val="{00000000-7C63-4072-9D92-9A0AC13E9CA5}"/>
            </c:ext>
          </c:extLst>
        </c:ser>
        <c:ser>
          <c:idx val="1"/>
          <c:order val="1"/>
          <c:tx>
            <c:strRef>
              <c:f>general!$DI$2:$DI$3</c:f>
              <c:strCache>
                <c:ptCount val="1"/>
                <c:pt idx="0">
                  <c:v>Paid to merchant</c:v>
                </c:pt>
              </c:strCache>
            </c:strRef>
          </c:tx>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invertIfNegative val="0"/>
          <c:cat>
            <c:strRef>
              <c:f>general!$DG$4:$DG$7</c:f>
              <c:strCache>
                <c:ptCount val="3"/>
                <c:pt idx="0">
                  <c:v>MASTERCARD</c:v>
                </c:pt>
                <c:pt idx="1">
                  <c:v>MEEZA</c:v>
                </c:pt>
                <c:pt idx="2">
                  <c:v>VISA</c:v>
                </c:pt>
              </c:strCache>
            </c:strRef>
          </c:cat>
          <c:val>
            <c:numRef>
              <c:f>general!$DI$4:$DI$7</c:f>
              <c:numCache>
                <c:formatCode>General</c:formatCode>
                <c:ptCount val="3"/>
                <c:pt idx="0">
                  <c:v>7845585</c:v>
                </c:pt>
                <c:pt idx="1">
                  <c:v>268961</c:v>
                </c:pt>
                <c:pt idx="2">
                  <c:v>5474086</c:v>
                </c:pt>
              </c:numCache>
            </c:numRef>
          </c:val>
          <c:extLst>
            <c:ext xmlns:c16="http://schemas.microsoft.com/office/drawing/2014/chart" uri="{C3380CC4-5D6E-409C-BE32-E72D297353CC}">
              <c16:uniqueId val="{00000010-7C63-4072-9D92-9A0AC13E9CA5}"/>
            </c:ext>
          </c:extLst>
        </c:ser>
        <c:ser>
          <c:idx val="2"/>
          <c:order val="2"/>
          <c:tx>
            <c:strRef>
              <c:f>general!$DJ$2:$DJ$3</c:f>
              <c:strCache>
                <c:ptCount val="1"/>
                <c:pt idx="0">
                  <c:v>Paid to payment in advance</c:v>
                </c:pt>
              </c:strCache>
            </c:strRef>
          </c:tx>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invertIfNegative val="0"/>
          <c:cat>
            <c:strRef>
              <c:f>general!$DG$4:$DG$7</c:f>
              <c:strCache>
                <c:ptCount val="3"/>
                <c:pt idx="0">
                  <c:v>MASTERCARD</c:v>
                </c:pt>
                <c:pt idx="1">
                  <c:v>MEEZA</c:v>
                </c:pt>
                <c:pt idx="2">
                  <c:v>VISA</c:v>
                </c:pt>
              </c:strCache>
            </c:strRef>
          </c:cat>
          <c:val>
            <c:numRef>
              <c:f>general!$DJ$4:$DJ$7</c:f>
              <c:numCache>
                <c:formatCode>General</c:formatCode>
                <c:ptCount val="3"/>
                <c:pt idx="0">
                  <c:v>22370664</c:v>
                </c:pt>
                <c:pt idx="1">
                  <c:v>877078</c:v>
                </c:pt>
                <c:pt idx="2">
                  <c:v>16507355</c:v>
                </c:pt>
              </c:numCache>
            </c:numRef>
          </c:val>
          <c:extLst>
            <c:ext xmlns:c16="http://schemas.microsoft.com/office/drawing/2014/chart" uri="{C3380CC4-5D6E-409C-BE32-E72D297353CC}">
              <c16:uniqueId val="{00000011-7C63-4072-9D92-9A0AC13E9CA5}"/>
            </c:ext>
          </c:extLst>
        </c:ser>
        <c:ser>
          <c:idx val="3"/>
          <c:order val="3"/>
          <c:tx>
            <c:strRef>
              <c:f>general!$DK$2:$DK$3</c:f>
              <c:strCache>
                <c:ptCount val="1"/>
                <c:pt idx="0">
                  <c:v>Reconciliation initiated</c:v>
                </c:pt>
              </c:strCache>
            </c:strRef>
          </c:tx>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c:spPr>
          <c:invertIfNegative val="0"/>
          <c:cat>
            <c:strRef>
              <c:f>general!$DG$4:$DG$7</c:f>
              <c:strCache>
                <c:ptCount val="3"/>
                <c:pt idx="0">
                  <c:v>MASTERCARD</c:v>
                </c:pt>
                <c:pt idx="1">
                  <c:v>MEEZA</c:v>
                </c:pt>
                <c:pt idx="2">
                  <c:v>VISA</c:v>
                </c:pt>
              </c:strCache>
            </c:strRef>
          </c:cat>
          <c:val>
            <c:numRef>
              <c:f>general!$DK$4:$DK$7</c:f>
              <c:numCache>
                <c:formatCode>General</c:formatCode>
                <c:ptCount val="3"/>
                <c:pt idx="0">
                  <c:v>94414</c:v>
                </c:pt>
                <c:pt idx="1">
                  <c:v>4675</c:v>
                </c:pt>
                <c:pt idx="2">
                  <c:v>73820</c:v>
                </c:pt>
              </c:numCache>
            </c:numRef>
          </c:val>
          <c:extLst>
            <c:ext xmlns:c16="http://schemas.microsoft.com/office/drawing/2014/chart" uri="{C3380CC4-5D6E-409C-BE32-E72D297353CC}">
              <c16:uniqueId val="{00000012-7C63-4072-9D92-9A0AC13E9CA5}"/>
            </c:ext>
          </c:extLst>
        </c:ser>
        <c:ser>
          <c:idx val="4"/>
          <c:order val="4"/>
          <c:tx>
            <c:strRef>
              <c:f>general!$DL$2:$DL$3</c:f>
              <c:strCache>
                <c:ptCount val="1"/>
                <c:pt idx="0">
                  <c:v>Reversed</c:v>
                </c:pt>
              </c:strCache>
            </c:strRef>
          </c:tx>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invertIfNegative val="0"/>
          <c:cat>
            <c:strRef>
              <c:f>general!$DG$4:$DG$7</c:f>
              <c:strCache>
                <c:ptCount val="3"/>
                <c:pt idx="0">
                  <c:v>MASTERCARD</c:v>
                </c:pt>
                <c:pt idx="1">
                  <c:v>MEEZA</c:v>
                </c:pt>
                <c:pt idx="2">
                  <c:v>VISA</c:v>
                </c:pt>
              </c:strCache>
            </c:strRef>
          </c:cat>
          <c:val>
            <c:numRef>
              <c:f>general!$DL$4:$DL$7</c:f>
              <c:numCache>
                <c:formatCode>General</c:formatCode>
                <c:ptCount val="3"/>
                <c:pt idx="0">
                  <c:v>63576</c:v>
                </c:pt>
                <c:pt idx="1">
                  <c:v>31380</c:v>
                </c:pt>
                <c:pt idx="2">
                  <c:v>28391</c:v>
                </c:pt>
              </c:numCache>
            </c:numRef>
          </c:val>
          <c:extLst>
            <c:ext xmlns:c16="http://schemas.microsoft.com/office/drawing/2014/chart" uri="{C3380CC4-5D6E-409C-BE32-E72D297353CC}">
              <c16:uniqueId val="{00000013-7C63-4072-9D92-9A0AC13E9CA5}"/>
            </c:ext>
          </c:extLst>
        </c:ser>
        <c:ser>
          <c:idx val="5"/>
          <c:order val="5"/>
          <c:tx>
            <c:strRef>
              <c:f>general!$DM$2:$DM$3</c:f>
              <c:strCache>
                <c:ptCount val="1"/>
                <c:pt idx="0">
                  <c:v>Settled to merchant</c:v>
                </c:pt>
              </c:strCache>
            </c:strRef>
          </c:tx>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c:spPr>
          <c:invertIfNegative val="0"/>
          <c:cat>
            <c:strRef>
              <c:f>general!$DG$4:$DG$7</c:f>
              <c:strCache>
                <c:ptCount val="3"/>
                <c:pt idx="0">
                  <c:v>MASTERCARD</c:v>
                </c:pt>
                <c:pt idx="1">
                  <c:v>MEEZA</c:v>
                </c:pt>
                <c:pt idx="2">
                  <c:v>VISA</c:v>
                </c:pt>
              </c:strCache>
            </c:strRef>
          </c:cat>
          <c:val>
            <c:numRef>
              <c:f>general!$DM$4:$DM$7</c:f>
              <c:numCache>
                <c:formatCode>General</c:formatCode>
                <c:ptCount val="3"/>
                <c:pt idx="0">
                  <c:v>37300</c:v>
                </c:pt>
                <c:pt idx="1">
                  <c:v>1150</c:v>
                </c:pt>
                <c:pt idx="2">
                  <c:v>30775</c:v>
                </c:pt>
              </c:numCache>
            </c:numRef>
          </c:val>
          <c:extLst>
            <c:ext xmlns:c16="http://schemas.microsoft.com/office/drawing/2014/chart" uri="{C3380CC4-5D6E-409C-BE32-E72D297353CC}">
              <c16:uniqueId val="{00000014-7C63-4072-9D92-9A0AC13E9CA5}"/>
            </c:ext>
          </c:extLst>
        </c:ser>
        <c:dLbls>
          <c:showLegendKey val="0"/>
          <c:showVal val="0"/>
          <c:showCatName val="0"/>
          <c:showSerName val="0"/>
          <c:showPercent val="0"/>
          <c:showBubbleSize val="0"/>
        </c:dLbls>
        <c:gapWidth val="100"/>
        <c:overlap val="-24"/>
        <c:axId val="41334096"/>
        <c:axId val="999653392"/>
      </c:barChart>
      <c:catAx>
        <c:axId val="413340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999653392"/>
        <c:crosses val="autoZero"/>
        <c:auto val="1"/>
        <c:lblAlgn val="ctr"/>
        <c:lblOffset val="100"/>
        <c:noMultiLvlLbl val="0"/>
      </c:catAx>
      <c:valAx>
        <c:axId val="9996533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41334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project.xlsx]general!PivotTable16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general!$DQ$2:$DQ$3</c:f>
              <c:strCache>
                <c:ptCount val="1"/>
                <c:pt idx="0">
                  <c:v>Authorized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general!$DP$4:$DP$9</c:f>
              <c:strCache>
                <c:ptCount val="5"/>
                <c:pt idx="0">
                  <c:v> Royal Day Plaza Hotel Users</c:v>
                </c:pt>
                <c:pt idx="1">
                  <c:v>El Hadba Supermarket</c:v>
                </c:pt>
                <c:pt idx="2">
                  <c:v>El Sabtya For Trading</c:v>
                </c:pt>
                <c:pt idx="3">
                  <c:v>Halan Mart Users</c:v>
                </c:pt>
                <c:pt idx="4">
                  <c:v>Misr Amreya Spinning and Weaving Company Users</c:v>
                </c:pt>
              </c:strCache>
            </c:strRef>
          </c:cat>
          <c:val>
            <c:numRef>
              <c:f>general!$DQ$4:$DQ$9</c:f>
              <c:numCache>
                <c:formatCode>General</c:formatCode>
                <c:ptCount val="5"/>
                <c:pt idx="0">
                  <c:v>5</c:v>
                </c:pt>
                <c:pt idx="3">
                  <c:v>17</c:v>
                </c:pt>
                <c:pt idx="4">
                  <c:v>3</c:v>
                </c:pt>
              </c:numCache>
            </c:numRef>
          </c:val>
          <c:smooth val="0"/>
          <c:extLst>
            <c:ext xmlns:c16="http://schemas.microsoft.com/office/drawing/2014/chart" uri="{C3380CC4-5D6E-409C-BE32-E72D297353CC}">
              <c16:uniqueId val="{00000000-1B72-4CA6-B800-3EF7D4F123E1}"/>
            </c:ext>
          </c:extLst>
        </c:ser>
        <c:ser>
          <c:idx val="1"/>
          <c:order val="1"/>
          <c:tx>
            <c:strRef>
              <c:f>general!$DR$2:$DR$3</c:f>
              <c:strCache>
                <c:ptCount val="1"/>
                <c:pt idx="0">
                  <c:v>Paid to merchant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general!$DP$4:$DP$9</c:f>
              <c:strCache>
                <c:ptCount val="5"/>
                <c:pt idx="0">
                  <c:v> Royal Day Plaza Hotel Users</c:v>
                </c:pt>
                <c:pt idx="1">
                  <c:v>El Hadba Supermarket</c:v>
                </c:pt>
                <c:pt idx="2">
                  <c:v>El Sabtya For Trading</c:v>
                </c:pt>
                <c:pt idx="3">
                  <c:v>Halan Mart Users</c:v>
                </c:pt>
                <c:pt idx="4">
                  <c:v>Misr Amreya Spinning and Weaving Company Users</c:v>
                </c:pt>
              </c:strCache>
            </c:strRef>
          </c:cat>
          <c:val>
            <c:numRef>
              <c:f>general!$DR$4:$DR$9</c:f>
              <c:numCache>
                <c:formatCode>General</c:formatCode>
                <c:ptCount val="5"/>
                <c:pt idx="1">
                  <c:v>1</c:v>
                </c:pt>
                <c:pt idx="2">
                  <c:v>288</c:v>
                </c:pt>
                <c:pt idx="3">
                  <c:v>1</c:v>
                </c:pt>
              </c:numCache>
            </c:numRef>
          </c:val>
          <c:smooth val="0"/>
          <c:extLst>
            <c:ext xmlns:c16="http://schemas.microsoft.com/office/drawing/2014/chart" uri="{C3380CC4-5D6E-409C-BE32-E72D297353CC}">
              <c16:uniqueId val="{00000011-1B72-4CA6-B800-3EF7D4F123E1}"/>
            </c:ext>
          </c:extLst>
        </c:ser>
        <c:ser>
          <c:idx val="2"/>
          <c:order val="2"/>
          <c:tx>
            <c:strRef>
              <c:f>general!$DS$2:$DS$3</c:f>
              <c:strCache>
                <c:ptCount val="1"/>
                <c:pt idx="0">
                  <c:v>Paid to payment in advance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general!$DP$4:$DP$9</c:f>
              <c:strCache>
                <c:ptCount val="5"/>
                <c:pt idx="0">
                  <c:v> Royal Day Plaza Hotel Users</c:v>
                </c:pt>
                <c:pt idx="1">
                  <c:v>El Hadba Supermarket</c:v>
                </c:pt>
                <c:pt idx="2">
                  <c:v>El Sabtya For Trading</c:v>
                </c:pt>
                <c:pt idx="3">
                  <c:v>Halan Mart Users</c:v>
                </c:pt>
                <c:pt idx="4">
                  <c:v>Misr Amreya Spinning and Weaving Company Users</c:v>
                </c:pt>
              </c:strCache>
            </c:strRef>
          </c:cat>
          <c:val>
            <c:numRef>
              <c:f>general!$DS$4:$DS$9</c:f>
              <c:numCache>
                <c:formatCode>General</c:formatCode>
                <c:ptCount val="5"/>
                <c:pt idx="0">
                  <c:v>1777</c:v>
                </c:pt>
                <c:pt idx="1">
                  <c:v>3086</c:v>
                </c:pt>
                <c:pt idx="2">
                  <c:v>1506</c:v>
                </c:pt>
                <c:pt idx="3">
                  <c:v>2680</c:v>
                </c:pt>
                <c:pt idx="4">
                  <c:v>2395</c:v>
                </c:pt>
              </c:numCache>
            </c:numRef>
          </c:val>
          <c:smooth val="0"/>
          <c:extLst>
            <c:ext xmlns:c16="http://schemas.microsoft.com/office/drawing/2014/chart" uri="{C3380CC4-5D6E-409C-BE32-E72D297353CC}">
              <c16:uniqueId val="{00000012-1B72-4CA6-B800-3EF7D4F123E1}"/>
            </c:ext>
          </c:extLst>
        </c:ser>
        <c:ser>
          <c:idx val="3"/>
          <c:order val="3"/>
          <c:tx>
            <c:strRef>
              <c:f>general!$DT$2:$DT$3</c:f>
              <c:strCache>
                <c:ptCount val="1"/>
                <c:pt idx="0">
                  <c:v>Reconciliation initiated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general!$DP$4:$DP$9</c:f>
              <c:strCache>
                <c:ptCount val="5"/>
                <c:pt idx="0">
                  <c:v> Royal Day Plaza Hotel Users</c:v>
                </c:pt>
                <c:pt idx="1">
                  <c:v>El Hadba Supermarket</c:v>
                </c:pt>
                <c:pt idx="2">
                  <c:v>El Sabtya For Trading</c:v>
                </c:pt>
                <c:pt idx="3">
                  <c:v>Halan Mart Users</c:v>
                </c:pt>
                <c:pt idx="4">
                  <c:v>Misr Amreya Spinning and Weaving Company Users</c:v>
                </c:pt>
              </c:strCache>
            </c:strRef>
          </c:cat>
          <c:val>
            <c:numRef>
              <c:f>general!$DT$4:$DT$9</c:f>
              <c:numCache>
                <c:formatCode>General</c:formatCode>
                <c:ptCount val="5"/>
                <c:pt idx="0">
                  <c:v>29</c:v>
                </c:pt>
                <c:pt idx="4">
                  <c:v>19</c:v>
                </c:pt>
              </c:numCache>
            </c:numRef>
          </c:val>
          <c:smooth val="0"/>
          <c:extLst>
            <c:ext xmlns:c16="http://schemas.microsoft.com/office/drawing/2014/chart" uri="{C3380CC4-5D6E-409C-BE32-E72D297353CC}">
              <c16:uniqueId val="{00000013-1B72-4CA6-B800-3EF7D4F123E1}"/>
            </c:ext>
          </c:extLst>
        </c:ser>
        <c:ser>
          <c:idx val="4"/>
          <c:order val="4"/>
          <c:tx>
            <c:strRef>
              <c:f>general!$DU$2:$DU$3</c:f>
              <c:strCache>
                <c:ptCount val="1"/>
                <c:pt idx="0">
                  <c:v>Reversed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general!$DP$4:$DP$9</c:f>
              <c:strCache>
                <c:ptCount val="5"/>
                <c:pt idx="0">
                  <c:v> Royal Day Plaza Hotel Users</c:v>
                </c:pt>
                <c:pt idx="1">
                  <c:v>El Hadba Supermarket</c:v>
                </c:pt>
                <c:pt idx="2">
                  <c:v>El Sabtya For Trading</c:v>
                </c:pt>
                <c:pt idx="3">
                  <c:v>Halan Mart Users</c:v>
                </c:pt>
                <c:pt idx="4">
                  <c:v>Misr Amreya Spinning and Weaving Company Users</c:v>
                </c:pt>
              </c:strCache>
            </c:strRef>
          </c:cat>
          <c:val>
            <c:numRef>
              <c:f>general!$DU$4:$DU$9</c:f>
              <c:numCache>
                <c:formatCode>General</c:formatCode>
                <c:ptCount val="5"/>
                <c:pt idx="0">
                  <c:v>5</c:v>
                </c:pt>
                <c:pt idx="1">
                  <c:v>7</c:v>
                </c:pt>
                <c:pt idx="2">
                  <c:v>5</c:v>
                </c:pt>
                <c:pt idx="3">
                  <c:v>8</c:v>
                </c:pt>
                <c:pt idx="4">
                  <c:v>3</c:v>
                </c:pt>
              </c:numCache>
            </c:numRef>
          </c:val>
          <c:smooth val="0"/>
          <c:extLst>
            <c:ext xmlns:c16="http://schemas.microsoft.com/office/drawing/2014/chart" uri="{C3380CC4-5D6E-409C-BE32-E72D297353CC}">
              <c16:uniqueId val="{00000014-1B72-4CA6-B800-3EF7D4F123E1}"/>
            </c:ext>
          </c:extLst>
        </c:ser>
        <c:dLbls>
          <c:showLegendKey val="0"/>
          <c:showVal val="0"/>
          <c:showCatName val="0"/>
          <c:showSerName val="0"/>
          <c:showPercent val="0"/>
          <c:showBubbleSize val="0"/>
        </c:dLbls>
        <c:marker val="1"/>
        <c:smooth val="0"/>
        <c:axId val="1380587632"/>
        <c:axId val="998972096"/>
      </c:lineChart>
      <c:catAx>
        <c:axId val="138058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98972096"/>
        <c:crosses val="autoZero"/>
        <c:auto val="1"/>
        <c:lblAlgn val="ctr"/>
        <c:lblOffset val="100"/>
        <c:noMultiLvlLbl val="0"/>
      </c:catAx>
      <c:valAx>
        <c:axId val="99897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38058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project.xlsx]general!PivotTable3</c:name>
    <c:fmtId val="6"/>
  </c:pivotSource>
  <c:chart>
    <c:title>
      <c:tx>
        <c:rich>
          <a:bodyPr rot="0" spcFirstLastPara="1" vertOverflow="ellipsis" vert="horz" wrap="square" anchor="ctr" anchorCtr="1"/>
          <a:lstStyle/>
          <a:p>
            <a:pPr>
              <a:defRPr sz="1600" b="1" i="0" u="none" strike="noStrike" kern="1200" baseline="0">
                <a:solidFill>
                  <a:srgbClr val="9D3207"/>
                </a:solidFill>
                <a:latin typeface="+mn-lt"/>
                <a:ea typeface="+mn-ea"/>
                <a:cs typeface="+mn-cs"/>
              </a:defRPr>
            </a:pPr>
            <a:r>
              <a:rPr lang="en-US">
                <a:solidFill>
                  <a:schemeClr val="bg2">
                    <a:lumMod val="25000"/>
                  </a:schemeClr>
                </a:solidFill>
                <a:latin typeface="Arial Black" panose="020B0A04020102020204" pitchFamily="34" charset="0"/>
              </a:rPr>
              <a:t>Top</a:t>
            </a:r>
            <a:r>
              <a:rPr lang="en-US" baseline="0">
                <a:solidFill>
                  <a:schemeClr val="bg2">
                    <a:lumMod val="25000"/>
                  </a:schemeClr>
                </a:solidFill>
                <a:latin typeface="Arial Black" panose="020B0A04020102020204" pitchFamily="34" charset="0"/>
              </a:rPr>
              <a:t> 5 Merchants</a:t>
            </a:r>
            <a:endParaRPr lang="en-US">
              <a:solidFill>
                <a:schemeClr val="bg2">
                  <a:lumMod val="25000"/>
                </a:schemeClr>
              </a:solidFill>
              <a:latin typeface="Arial Black" panose="020B0A04020102020204" pitchFamily="34" charset="0"/>
            </a:endParaRPr>
          </a:p>
        </c:rich>
      </c:tx>
      <c:layout>
        <c:manualLayout>
          <c:xMode val="edge"/>
          <c:yMode val="edge"/>
          <c:x val="0.31967016775649421"/>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9D3207"/>
              </a:solidFill>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84726344737436"/>
          <c:y val="0.10357674474940333"/>
          <c:w val="0.89364419776496284"/>
          <c:h val="0.72405821975839912"/>
        </c:manualLayout>
      </c:layout>
      <c:barChart>
        <c:barDir val="col"/>
        <c:grouping val="clustered"/>
        <c:varyColors val="0"/>
        <c:ser>
          <c:idx val="0"/>
          <c:order val="0"/>
          <c:tx>
            <c:strRef>
              <c:f>general!$AZ$4:$AZ$5</c:f>
              <c:strCache>
                <c:ptCount val="1"/>
                <c:pt idx="0">
                  <c:v>Nakhla Users</c:v>
                </c:pt>
              </c:strCache>
            </c:strRef>
          </c:tx>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general!$AY$6:$AY$18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general!$AZ$6:$AZ$18</c:f>
              <c:numCache>
                <c:formatCode>General</c:formatCode>
                <c:ptCount val="12"/>
                <c:pt idx="0">
                  <c:v>18020.540000000179</c:v>
                </c:pt>
                <c:pt idx="1">
                  <c:v>20727.249999999902</c:v>
                </c:pt>
                <c:pt idx="2">
                  <c:v>11668.610000000106</c:v>
                </c:pt>
                <c:pt idx="3">
                  <c:v>1492.6440000000364</c:v>
                </c:pt>
                <c:pt idx="4">
                  <c:v>5601.0200000000114</c:v>
                </c:pt>
                <c:pt idx="5">
                  <c:v>1843.2000000000116</c:v>
                </c:pt>
                <c:pt idx="7">
                  <c:v>958.30000000000291</c:v>
                </c:pt>
                <c:pt idx="8">
                  <c:v>2529.3700000000063</c:v>
                </c:pt>
                <c:pt idx="9">
                  <c:v>2094.7399999999943</c:v>
                </c:pt>
                <c:pt idx="10">
                  <c:v>5229.660000000029</c:v>
                </c:pt>
                <c:pt idx="11">
                  <c:v>4792.310000000015</c:v>
                </c:pt>
              </c:numCache>
            </c:numRef>
          </c:val>
          <c:extLst>
            <c:ext xmlns:c16="http://schemas.microsoft.com/office/drawing/2014/chart" uri="{C3380CC4-5D6E-409C-BE32-E72D297353CC}">
              <c16:uniqueId val="{00000032-AA87-4B7F-B155-00E716D287F7}"/>
            </c:ext>
          </c:extLst>
        </c:ser>
        <c:ser>
          <c:idx val="1"/>
          <c:order val="1"/>
          <c:tx>
            <c:strRef>
              <c:f>general!$BA$4:$BA$5</c:f>
              <c:strCache>
                <c:ptCount val="1"/>
                <c:pt idx="0">
                  <c:v> Royal Day Plaza Hotel Users</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general!$AY$6:$AY$18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general!$BA$6:$BA$18</c:f>
              <c:numCache>
                <c:formatCode>General</c:formatCode>
                <c:ptCount val="12"/>
                <c:pt idx="0">
                  <c:v>2604.4888500000106</c:v>
                </c:pt>
                <c:pt idx="1">
                  <c:v>2050.6700000000137</c:v>
                </c:pt>
                <c:pt idx="2">
                  <c:v>1358.8300000000006</c:v>
                </c:pt>
                <c:pt idx="3">
                  <c:v>2966.9622000000168</c:v>
                </c:pt>
                <c:pt idx="4">
                  <c:v>3407.2284999999924</c:v>
                </c:pt>
                <c:pt idx="8">
                  <c:v>407.48000000000167</c:v>
                </c:pt>
                <c:pt idx="9">
                  <c:v>3264.3550000000068</c:v>
                </c:pt>
                <c:pt idx="10">
                  <c:v>2598.2750000000096</c:v>
                </c:pt>
                <c:pt idx="11">
                  <c:v>2272.3350000000155</c:v>
                </c:pt>
              </c:numCache>
            </c:numRef>
          </c:val>
          <c:extLst>
            <c:ext xmlns:c16="http://schemas.microsoft.com/office/drawing/2014/chart" uri="{C3380CC4-5D6E-409C-BE32-E72D297353CC}">
              <c16:uniqueId val="{00000001-F751-4F5E-B787-572CDE637717}"/>
            </c:ext>
          </c:extLst>
        </c:ser>
        <c:ser>
          <c:idx val="2"/>
          <c:order val="2"/>
          <c:tx>
            <c:strRef>
              <c:f>general!$BB$4:$BB$5</c:f>
              <c:strCache>
                <c:ptCount val="1"/>
                <c:pt idx="0">
                  <c:v>Misr Amreya Spinning and Weaving Company Users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general!$AY$6:$AY$18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general!$BB$6:$BB$18</c:f>
              <c:numCache>
                <c:formatCode>General</c:formatCode>
                <c:ptCount val="12"/>
                <c:pt idx="0">
                  <c:v>1426.5110300000022</c:v>
                </c:pt>
                <c:pt idx="1">
                  <c:v>2244.3444599999984</c:v>
                </c:pt>
                <c:pt idx="2">
                  <c:v>1607.3906099999965</c:v>
                </c:pt>
                <c:pt idx="3">
                  <c:v>2533.8638200000037</c:v>
                </c:pt>
                <c:pt idx="4">
                  <c:v>2651.1271100000004</c:v>
                </c:pt>
                <c:pt idx="7">
                  <c:v>459.99400000000128</c:v>
                </c:pt>
                <c:pt idx="8">
                  <c:v>1750.0575000000049</c:v>
                </c:pt>
                <c:pt idx="9">
                  <c:v>1656.6108800000013</c:v>
                </c:pt>
                <c:pt idx="10">
                  <c:v>819.58099999999945</c:v>
                </c:pt>
                <c:pt idx="11">
                  <c:v>1180.8920800000001</c:v>
                </c:pt>
              </c:numCache>
            </c:numRef>
          </c:val>
          <c:extLst>
            <c:ext xmlns:c16="http://schemas.microsoft.com/office/drawing/2014/chart" uri="{C3380CC4-5D6E-409C-BE32-E72D297353CC}">
              <c16:uniqueId val="{00000002-F751-4F5E-B787-572CDE637717}"/>
            </c:ext>
          </c:extLst>
        </c:ser>
        <c:ser>
          <c:idx val="3"/>
          <c:order val="3"/>
          <c:tx>
            <c:strRef>
              <c:f>general!$BC$4:$BC$5</c:f>
              <c:strCache>
                <c:ptCount val="1"/>
                <c:pt idx="0">
                  <c:v>CRED Users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general!$AY$6:$AY$18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general!$BC$6:$BC$18</c:f>
              <c:numCache>
                <c:formatCode>General</c:formatCode>
                <c:ptCount val="12"/>
                <c:pt idx="1">
                  <c:v>3149.3719999999826</c:v>
                </c:pt>
                <c:pt idx="2">
                  <c:v>690.93919999999753</c:v>
                </c:pt>
                <c:pt idx="3">
                  <c:v>1941.0711999999903</c:v>
                </c:pt>
                <c:pt idx="8">
                  <c:v>558.48999999999955</c:v>
                </c:pt>
                <c:pt idx="9">
                  <c:v>347.9699999999998</c:v>
                </c:pt>
                <c:pt idx="10">
                  <c:v>572.65399999999863</c:v>
                </c:pt>
                <c:pt idx="11">
                  <c:v>216.34439999999495</c:v>
                </c:pt>
              </c:numCache>
            </c:numRef>
          </c:val>
          <c:extLst>
            <c:ext xmlns:c16="http://schemas.microsoft.com/office/drawing/2014/chart" uri="{C3380CC4-5D6E-409C-BE32-E72D297353CC}">
              <c16:uniqueId val="{00000003-F751-4F5E-B787-572CDE637717}"/>
            </c:ext>
          </c:extLst>
        </c:ser>
        <c:ser>
          <c:idx val="4"/>
          <c:order val="4"/>
          <c:tx>
            <c:strRef>
              <c:f>general!$BD$4:$BD$5</c:f>
              <c:strCache>
                <c:ptCount val="1"/>
                <c:pt idx="0">
                  <c:v>Louran dental clinic Users</c:v>
                </c:pt>
              </c:strCache>
            </c:strRef>
          </c:tx>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general!$AY$6:$AY$18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general!$BD$6:$BD$18</c:f>
              <c:numCache>
                <c:formatCode>General</c:formatCode>
                <c:ptCount val="12"/>
                <c:pt idx="0">
                  <c:v>1111.848300000001</c:v>
                </c:pt>
                <c:pt idx="1">
                  <c:v>852.17999999999972</c:v>
                </c:pt>
                <c:pt idx="2">
                  <c:v>575.46939999999768</c:v>
                </c:pt>
                <c:pt idx="3">
                  <c:v>813.70799999999542</c:v>
                </c:pt>
                <c:pt idx="4">
                  <c:v>478.82820000000345</c:v>
                </c:pt>
                <c:pt idx="6">
                  <c:v>-9.9999999999997868E-3</c:v>
                </c:pt>
                <c:pt idx="7">
                  <c:v>229.8317000000003</c:v>
                </c:pt>
                <c:pt idx="8">
                  <c:v>472.31299999999862</c:v>
                </c:pt>
                <c:pt idx="9">
                  <c:v>812.19300000000078</c:v>
                </c:pt>
                <c:pt idx="10">
                  <c:v>980.4689000000019</c:v>
                </c:pt>
                <c:pt idx="11">
                  <c:v>606.11400000000185</c:v>
                </c:pt>
              </c:numCache>
            </c:numRef>
          </c:val>
          <c:extLst>
            <c:ext xmlns:c16="http://schemas.microsoft.com/office/drawing/2014/chart" uri="{C3380CC4-5D6E-409C-BE32-E72D297353CC}">
              <c16:uniqueId val="{00000004-F751-4F5E-B787-572CDE637717}"/>
            </c:ext>
          </c:extLst>
        </c:ser>
        <c:dLbls>
          <c:showLegendKey val="0"/>
          <c:showVal val="0"/>
          <c:showCatName val="0"/>
          <c:showSerName val="0"/>
          <c:showPercent val="0"/>
          <c:showBubbleSize val="0"/>
        </c:dLbls>
        <c:gapWidth val="115"/>
        <c:axId val="1724947007"/>
        <c:axId val="1733882223"/>
      </c:barChart>
      <c:catAx>
        <c:axId val="17249470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crossAx val="1733882223"/>
        <c:crosses val="autoZero"/>
        <c:auto val="1"/>
        <c:lblAlgn val="ctr"/>
        <c:lblOffset val="100"/>
        <c:noMultiLvlLbl val="0"/>
      </c:catAx>
      <c:valAx>
        <c:axId val="173388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ar-EG"/>
          </a:p>
        </c:txPr>
        <c:crossAx val="1724947007"/>
        <c:crosses val="autoZero"/>
        <c:crossBetween val="between"/>
      </c:valAx>
      <c:spPr>
        <a:noFill/>
        <a:ln>
          <a:noFill/>
        </a:ln>
        <a:effectLst/>
      </c:spPr>
    </c:plotArea>
    <c:legend>
      <c:legendPos val="b"/>
      <c:layout>
        <c:manualLayout>
          <c:xMode val="edge"/>
          <c:yMode val="edge"/>
          <c:x val="4.1447839462676592E-2"/>
          <c:y val="0.85824339334113497"/>
          <c:w val="0.61790682900773086"/>
          <c:h val="0.1417565147664923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project.xlsx]general!PivotTable4</c:name>
    <c:fmtId val="4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w="9525">
              <a:solidFill>
                <a:schemeClr val="accent1">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w="9525">
              <a:solidFill>
                <a:schemeClr val="accent1">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w="9525">
              <a:solidFill>
                <a:schemeClr val="accent1">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w="9525">
              <a:solidFill>
                <a:schemeClr val="accent1">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731274405590681E-2"/>
          <c:y val="2.0775491264197057E-2"/>
          <c:w val="0.94568266829174474"/>
          <c:h val="0.81500712639795181"/>
        </c:manualLayout>
      </c:layout>
      <c:lineChart>
        <c:grouping val="standard"/>
        <c:varyColors val="0"/>
        <c:ser>
          <c:idx val="0"/>
          <c:order val="0"/>
          <c:tx>
            <c:strRef>
              <c:f>general!$BH$4</c:f>
              <c:strCache>
                <c:ptCount val="1"/>
                <c:pt idx="0">
                  <c:v>Sum of Gross Amount</c:v>
                </c:pt>
              </c:strCache>
            </c:strRef>
          </c:tx>
          <c:spPr>
            <a:ln w="34925" cap="rnd">
              <a:solidFill>
                <a:schemeClr val="accent1">
                  <a:shade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58000"/>
                      <a:satMod val="103000"/>
                      <a:lumMod val="102000"/>
                      <a:tint val="94000"/>
                    </a:schemeClr>
                  </a:gs>
                  <a:gs pos="50000">
                    <a:schemeClr val="accent1">
                      <a:shade val="58000"/>
                      <a:satMod val="110000"/>
                      <a:lumMod val="100000"/>
                      <a:shade val="100000"/>
                    </a:schemeClr>
                  </a:gs>
                  <a:gs pos="100000">
                    <a:schemeClr val="accent1">
                      <a:shade val="58000"/>
                      <a:lumMod val="99000"/>
                      <a:satMod val="120000"/>
                      <a:shade val="78000"/>
                    </a:schemeClr>
                  </a:gs>
                </a:gsLst>
                <a:lin ang="5400000" scaled="0"/>
              </a:gradFill>
              <a:ln w="9525">
                <a:solidFill>
                  <a:schemeClr val="accent1">
                    <a:shade val="58000"/>
                  </a:schemeClr>
                </a:solidFill>
                <a:round/>
              </a:ln>
              <a:effectLst>
                <a:outerShdw blurRad="57150" dist="19050" dir="5400000" algn="ctr" rotWithShape="0">
                  <a:srgbClr val="000000">
                    <a:alpha val="63000"/>
                  </a:srgbClr>
                </a:outerShdw>
              </a:effectLst>
            </c:spPr>
          </c:marker>
          <c:cat>
            <c:strRef>
              <c:f>general!$BG$5:$BG$17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general!$BH$5:$BH$17</c:f>
              <c:numCache>
                <c:formatCode>General</c:formatCode>
                <c:ptCount val="12"/>
                <c:pt idx="0">
                  <c:v>8119096</c:v>
                </c:pt>
                <c:pt idx="1">
                  <c:v>11596366</c:v>
                </c:pt>
                <c:pt idx="2">
                  <c:v>6903093</c:v>
                </c:pt>
                <c:pt idx="3">
                  <c:v>4640718</c:v>
                </c:pt>
                <c:pt idx="4">
                  <c:v>5120574</c:v>
                </c:pt>
                <c:pt idx="5">
                  <c:v>643056</c:v>
                </c:pt>
                <c:pt idx="6">
                  <c:v>337841</c:v>
                </c:pt>
                <c:pt idx="7">
                  <c:v>1606572</c:v>
                </c:pt>
                <c:pt idx="8">
                  <c:v>2633219</c:v>
                </c:pt>
                <c:pt idx="9">
                  <c:v>3496101</c:v>
                </c:pt>
                <c:pt idx="10">
                  <c:v>4271440</c:v>
                </c:pt>
                <c:pt idx="11">
                  <c:v>4373813</c:v>
                </c:pt>
              </c:numCache>
            </c:numRef>
          </c:val>
          <c:smooth val="0"/>
          <c:extLst>
            <c:ext xmlns:c16="http://schemas.microsoft.com/office/drawing/2014/chart" uri="{C3380CC4-5D6E-409C-BE32-E72D297353CC}">
              <c16:uniqueId val="{00000005-A25C-49A4-B5E1-6CC5EFFA8BE9}"/>
            </c:ext>
          </c:extLst>
        </c:ser>
        <c:ser>
          <c:idx val="1"/>
          <c:order val="1"/>
          <c:tx>
            <c:strRef>
              <c:f>general!$BI$4</c:f>
              <c:strCache>
                <c:ptCount val="1"/>
                <c:pt idx="0">
                  <c:v>Sum of Net Amount</c:v>
                </c:pt>
              </c:strCache>
            </c:strRef>
          </c:tx>
          <c:spPr>
            <a:ln w="34925" cap="rnd">
              <a:solidFill>
                <a:schemeClr val="accent1">
                  <a:shade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86000"/>
                      <a:satMod val="103000"/>
                      <a:lumMod val="102000"/>
                      <a:tint val="94000"/>
                    </a:schemeClr>
                  </a:gs>
                  <a:gs pos="50000">
                    <a:schemeClr val="accent1">
                      <a:shade val="86000"/>
                      <a:satMod val="110000"/>
                      <a:lumMod val="100000"/>
                      <a:shade val="100000"/>
                    </a:schemeClr>
                  </a:gs>
                  <a:gs pos="100000">
                    <a:schemeClr val="accent1">
                      <a:shade val="86000"/>
                      <a:lumMod val="99000"/>
                      <a:satMod val="120000"/>
                      <a:shade val="78000"/>
                    </a:schemeClr>
                  </a:gs>
                </a:gsLst>
                <a:lin ang="5400000" scaled="0"/>
              </a:gradFill>
              <a:ln w="9525">
                <a:solidFill>
                  <a:schemeClr val="accent1">
                    <a:shade val="86000"/>
                  </a:schemeClr>
                </a:solidFill>
                <a:round/>
              </a:ln>
              <a:effectLst>
                <a:outerShdw blurRad="57150" dist="19050" dir="5400000" algn="ctr" rotWithShape="0">
                  <a:srgbClr val="000000">
                    <a:alpha val="63000"/>
                  </a:srgbClr>
                </a:outerShdw>
              </a:effectLst>
            </c:spPr>
          </c:marker>
          <c:cat>
            <c:strRef>
              <c:f>general!$BG$5:$BG$17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general!$BI$5:$BI$17</c:f>
              <c:numCache>
                <c:formatCode>General</c:formatCode>
                <c:ptCount val="12"/>
                <c:pt idx="0">
                  <c:v>8012127.2600000044</c:v>
                </c:pt>
                <c:pt idx="1">
                  <c:v>11438140.28999999</c:v>
                </c:pt>
                <c:pt idx="2">
                  <c:v>6808935.8099999968</c:v>
                </c:pt>
                <c:pt idx="3">
                  <c:v>4583059.530000004</c:v>
                </c:pt>
                <c:pt idx="4">
                  <c:v>5053484.1146999951</c:v>
                </c:pt>
                <c:pt idx="5">
                  <c:v>633410.14</c:v>
                </c:pt>
                <c:pt idx="6">
                  <c:v>332778.13</c:v>
                </c:pt>
                <c:pt idx="7">
                  <c:v>1584802.3100000003</c:v>
                </c:pt>
                <c:pt idx="8">
                  <c:v>2599565.8799999957</c:v>
                </c:pt>
                <c:pt idx="9">
                  <c:v>3452433.6199999973</c:v>
                </c:pt>
                <c:pt idx="10">
                  <c:v>4217641.9800000014</c:v>
                </c:pt>
                <c:pt idx="11">
                  <c:v>4320162.0699999984</c:v>
                </c:pt>
              </c:numCache>
            </c:numRef>
          </c:val>
          <c:smooth val="0"/>
          <c:extLst>
            <c:ext xmlns:c16="http://schemas.microsoft.com/office/drawing/2014/chart" uri="{C3380CC4-5D6E-409C-BE32-E72D297353CC}">
              <c16:uniqueId val="{00000006-A25C-49A4-B5E1-6CC5EFFA8BE9}"/>
            </c:ext>
          </c:extLst>
        </c:ser>
        <c:ser>
          <c:idx val="2"/>
          <c:order val="2"/>
          <c:tx>
            <c:strRef>
              <c:f>general!$BJ$4</c:f>
              <c:strCache>
                <c:ptCount val="1"/>
                <c:pt idx="0">
                  <c:v>Sum of Net Profit</c:v>
                </c:pt>
              </c:strCache>
            </c:strRef>
          </c:tx>
          <c:spPr>
            <a:ln w="34925" cap="rnd">
              <a:solidFill>
                <a:schemeClr val="accent1">
                  <a:tint val="8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86000"/>
                      <a:satMod val="103000"/>
                      <a:lumMod val="102000"/>
                      <a:tint val="94000"/>
                    </a:schemeClr>
                  </a:gs>
                  <a:gs pos="50000">
                    <a:schemeClr val="accent1">
                      <a:tint val="86000"/>
                      <a:satMod val="110000"/>
                      <a:lumMod val="100000"/>
                      <a:shade val="100000"/>
                    </a:schemeClr>
                  </a:gs>
                  <a:gs pos="100000">
                    <a:schemeClr val="accent1">
                      <a:tint val="86000"/>
                      <a:lumMod val="99000"/>
                      <a:satMod val="120000"/>
                      <a:shade val="78000"/>
                    </a:schemeClr>
                  </a:gs>
                </a:gsLst>
                <a:lin ang="5400000" scaled="0"/>
              </a:gradFill>
              <a:ln w="9525">
                <a:solidFill>
                  <a:schemeClr val="accent1">
                    <a:tint val="86000"/>
                  </a:schemeClr>
                </a:solidFill>
                <a:round/>
              </a:ln>
              <a:effectLst>
                <a:outerShdw blurRad="57150" dist="19050" dir="5400000" algn="ctr" rotWithShape="0">
                  <a:srgbClr val="000000">
                    <a:alpha val="63000"/>
                  </a:srgbClr>
                </a:outerShdw>
              </a:effectLst>
            </c:spPr>
          </c:marker>
          <c:cat>
            <c:strRef>
              <c:f>general!$BG$5:$BG$17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general!$BJ$5:$BJ$17</c:f>
              <c:numCache>
                <c:formatCode>General</c:formatCode>
                <c:ptCount val="12"/>
                <c:pt idx="0">
                  <c:v>30139.824900000232</c:v>
                </c:pt>
                <c:pt idx="1">
                  <c:v>37112.942479999889</c:v>
                </c:pt>
                <c:pt idx="2">
                  <c:v>22640.576010000113</c:v>
                </c:pt>
                <c:pt idx="3">
                  <c:v>15220.950850000019</c:v>
                </c:pt>
                <c:pt idx="4">
                  <c:v>17020.975990000017</c:v>
                </c:pt>
                <c:pt idx="5">
                  <c:v>1929.1180000000113</c:v>
                </c:pt>
                <c:pt idx="6">
                  <c:v>250.82114999999899</c:v>
                </c:pt>
                <c:pt idx="7">
                  <c:v>3309.1265500000236</c:v>
                </c:pt>
                <c:pt idx="8">
                  <c:v>8349.6984500000126</c:v>
                </c:pt>
                <c:pt idx="9">
                  <c:v>11283.179799999989</c:v>
                </c:pt>
                <c:pt idx="10">
                  <c:v>15243.589430000036</c:v>
                </c:pt>
                <c:pt idx="11">
                  <c:v>16511.426620000031</c:v>
                </c:pt>
              </c:numCache>
            </c:numRef>
          </c:val>
          <c:smooth val="0"/>
          <c:extLst>
            <c:ext xmlns:c16="http://schemas.microsoft.com/office/drawing/2014/chart" uri="{C3380CC4-5D6E-409C-BE32-E72D297353CC}">
              <c16:uniqueId val="{00000007-A25C-49A4-B5E1-6CC5EFFA8BE9}"/>
            </c:ext>
          </c:extLst>
        </c:ser>
        <c:ser>
          <c:idx val="3"/>
          <c:order val="3"/>
          <c:tx>
            <c:strRef>
              <c:f>general!$BK$4</c:f>
              <c:strCache>
                <c:ptCount val="1"/>
                <c:pt idx="0">
                  <c:v>Sum of COGS</c:v>
                </c:pt>
              </c:strCache>
            </c:strRef>
          </c:tx>
          <c:spPr>
            <a:ln w="34925" cap="rnd">
              <a:solidFill>
                <a:schemeClr val="accent1">
                  <a:tint val="58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58000"/>
                      <a:satMod val="103000"/>
                      <a:lumMod val="102000"/>
                      <a:tint val="94000"/>
                    </a:schemeClr>
                  </a:gs>
                  <a:gs pos="50000">
                    <a:schemeClr val="accent1">
                      <a:tint val="58000"/>
                      <a:satMod val="110000"/>
                      <a:lumMod val="100000"/>
                      <a:shade val="100000"/>
                    </a:schemeClr>
                  </a:gs>
                  <a:gs pos="100000">
                    <a:schemeClr val="accent1">
                      <a:tint val="58000"/>
                      <a:lumMod val="99000"/>
                      <a:satMod val="120000"/>
                      <a:shade val="78000"/>
                    </a:schemeClr>
                  </a:gs>
                </a:gsLst>
                <a:lin ang="5400000" scaled="0"/>
              </a:gradFill>
              <a:ln w="9525">
                <a:solidFill>
                  <a:schemeClr val="accent1">
                    <a:tint val="58000"/>
                  </a:schemeClr>
                </a:solidFill>
                <a:round/>
              </a:ln>
              <a:effectLst>
                <a:outerShdw blurRad="57150" dist="19050" dir="5400000" algn="ctr" rotWithShape="0">
                  <a:srgbClr val="000000">
                    <a:alpha val="63000"/>
                  </a:srgbClr>
                </a:outerShdw>
              </a:effectLst>
            </c:spPr>
          </c:marker>
          <c:cat>
            <c:strRef>
              <c:f>general!$BG$5:$BG$17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general!$BK$5:$BK$17</c:f>
              <c:numCache>
                <c:formatCode>General</c:formatCode>
                <c:ptCount val="12"/>
                <c:pt idx="0">
                  <c:v>106934.39999999976</c:v>
                </c:pt>
                <c:pt idx="1">
                  <c:v>158195.71999999994</c:v>
                </c:pt>
                <c:pt idx="2">
                  <c:v>94137.44999999991</c:v>
                </c:pt>
                <c:pt idx="3">
                  <c:v>57644.960000000014</c:v>
                </c:pt>
                <c:pt idx="4">
                  <c:v>67087.325299999968</c:v>
                </c:pt>
                <c:pt idx="5">
                  <c:v>9645.8599999999988</c:v>
                </c:pt>
                <c:pt idx="6">
                  <c:v>5068.880000000001</c:v>
                </c:pt>
                <c:pt idx="7">
                  <c:v>21771.569999999985</c:v>
                </c:pt>
                <c:pt idx="8">
                  <c:v>33657.400000000089</c:v>
                </c:pt>
                <c:pt idx="9">
                  <c:v>43643.260000000038</c:v>
                </c:pt>
                <c:pt idx="10">
                  <c:v>53768.990000000034</c:v>
                </c:pt>
                <c:pt idx="11">
                  <c:v>53640.880000000019</c:v>
                </c:pt>
              </c:numCache>
            </c:numRef>
          </c:val>
          <c:smooth val="0"/>
          <c:extLst>
            <c:ext xmlns:c16="http://schemas.microsoft.com/office/drawing/2014/chart" uri="{C3380CC4-5D6E-409C-BE32-E72D297353CC}">
              <c16:uniqueId val="{00000008-A25C-49A4-B5E1-6CC5EFFA8BE9}"/>
            </c:ext>
          </c:extLst>
        </c:ser>
        <c:dLbls>
          <c:showLegendKey val="0"/>
          <c:showVal val="0"/>
          <c:showCatName val="0"/>
          <c:showSerName val="0"/>
          <c:showPercent val="0"/>
          <c:showBubbleSize val="0"/>
        </c:dLbls>
        <c:marker val="1"/>
        <c:smooth val="0"/>
        <c:axId val="1888669024"/>
        <c:axId val="1844447872"/>
      </c:lineChart>
      <c:catAx>
        <c:axId val="1888669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10" b="1" i="0" u="none" strike="noStrike" kern="1200" baseline="0">
                <a:solidFill>
                  <a:schemeClr val="tx1"/>
                </a:solidFill>
                <a:latin typeface="+mn-lt"/>
                <a:ea typeface="+mn-ea"/>
                <a:cs typeface="+mn-cs"/>
              </a:defRPr>
            </a:pPr>
            <a:endParaRPr lang="ar-EG"/>
          </a:p>
        </c:txPr>
        <c:crossAx val="1844447872"/>
        <c:crosses val="autoZero"/>
        <c:auto val="1"/>
        <c:lblAlgn val="ctr"/>
        <c:lblOffset val="100"/>
        <c:noMultiLvlLbl val="0"/>
      </c:catAx>
      <c:valAx>
        <c:axId val="184444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crossAx val="1888669024"/>
        <c:crosses val="autoZero"/>
        <c:crossBetween val="between"/>
      </c:valAx>
      <c:spPr>
        <a:noFill/>
        <a:ln>
          <a:noFill/>
        </a:ln>
        <a:effectLst/>
      </c:spPr>
    </c:plotArea>
    <c:legend>
      <c:legendPos val="b"/>
      <c:layout>
        <c:manualLayout>
          <c:xMode val="edge"/>
          <c:yMode val="edge"/>
          <c:x val="3.3176171313911033E-2"/>
          <c:y val="0.93094061248420645"/>
          <c:w val="0.9354627416366047"/>
          <c:h val="6.9059387515793519E-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project.xlsx]general!PivotTable11</c:name>
    <c:fmtId val="2"/>
  </c:pivotSource>
  <c:chart>
    <c:autoTitleDeleted val="1"/>
    <c:pivotFmts>
      <c:pivotFmt>
        <c:idx val="0"/>
      </c:pivotFmt>
      <c:pivotFmt>
        <c:idx val="1"/>
      </c:pivotFmt>
      <c:pivotFmt>
        <c:idx val="2"/>
      </c:pivotFmt>
      <c:pivotFmt>
        <c:idx val="3"/>
      </c:pivotFmt>
      <c:pivotFmt>
        <c:idx val="4"/>
      </c:pivotFmt>
      <c:pivotFmt>
        <c:idx val="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hade val="65000"/>
            </a:schemeClr>
          </a:solidFill>
          <a:ln>
            <a:noFill/>
          </a:ln>
          <a:effectLst>
            <a:outerShdw blurRad="63500" sx="102000" sy="102000" algn="ctr" rotWithShape="0">
              <a:prstClr val="black">
                <a:alpha val="20000"/>
              </a:prstClr>
            </a:outerShdw>
          </a:effectLst>
        </c:spPr>
      </c:pivotFmt>
      <c:pivotFmt>
        <c:idx val="7"/>
        <c:spPr>
          <a:solidFill>
            <a:schemeClr val="accent1"/>
          </a:solidFill>
          <a:ln>
            <a:noFill/>
          </a:ln>
          <a:effectLst>
            <a:outerShdw blurRad="63500" sx="102000" sy="102000" algn="ctr" rotWithShape="0">
              <a:prstClr val="black">
                <a:alpha val="20000"/>
              </a:prstClr>
            </a:outerShdw>
          </a:effectLst>
        </c:spPr>
      </c:pivotFmt>
      <c:pivotFmt>
        <c:idx val="8"/>
        <c:spPr>
          <a:solidFill>
            <a:schemeClr val="accent1">
              <a:tint val="65000"/>
            </a:schemeClr>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general!$BQ$5</c:f>
              <c:strCache>
                <c:ptCount val="1"/>
                <c:pt idx="0">
                  <c:v>Total</c:v>
                </c:pt>
              </c:strCache>
            </c:strRef>
          </c:tx>
          <c:dPt>
            <c:idx val="0"/>
            <c:bubble3D val="0"/>
            <c:spPr>
              <a:solidFill>
                <a:schemeClr val="accent1">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CE85-47E9-92F6-17A0814E2451}"/>
              </c:ext>
            </c:extLst>
          </c:dPt>
          <c:dPt>
            <c:idx val="1"/>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CE85-47E9-92F6-17A0814E2451}"/>
              </c:ext>
            </c:extLst>
          </c:dPt>
          <c:dPt>
            <c:idx val="2"/>
            <c:bubble3D val="0"/>
            <c:spPr>
              <a:solidFill>
                <a:schemeClr val="accent1">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CE85-47E9-92F6-17A0814E245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ar-EG"/>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general!$BP$6:$BP$9</c:f>
              <c:strCache>
                <c:ptCount val="3"/>
                <c:pt idx="0">
                  <c:v>MASTERCARD</c:v>
                </c:pt>
                <c:pt idx="1">
                  <c:v>MEEZA</c:v>
                </c:pt>
                <c:pt idx="2">
                  <c:v>VISA</c:v>
                </c:pt>
              </c:strCache>
            </c:strRef>
          </c:cat>
          <c:val>
            <c:numRef>
              <c:f>general!$BQ$6:$BQ$9</c:f>
              <c:numCache>
                <c:formatCode>General</c:formatCode>
                <c:ptCount val="3"/>
                <c:pt idx="0">
                  <c:v>30422876</c:v>
                </c:pt>
                <c:pt idx="1">
                  <c:v>1184026</c:v>
                </c:pt>
                <c:pt idx="2">
                  <c:v>22134987</c:v>
                </c:pt>
              </c:numCache>
            </c:numRef>
          </c:val>
          <c:extLst>
            <c:ext xmlns:c16="http://schemas.microsoft.com/office/drawing/2014/chart" uri="{C3380CC4-5D6E-409C-BE32-E72D297353CC}">
              <c16:uniqueId val="{00000007-CE85-47E9-92F6-17A0814E2451}"/>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project.xlsx]general!PivotTable12</c:name>
    <c:fmtId val="3"/>
  </c:pivotSource>
  <c:chart>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general!$BT$6:$BT$7</c:f>
              <c:strCache>
                <c:ptCount val="1"/>
                <c:pt idx="0">
                  <c:v>Home Appliances</c:v>
                </c:pt>
              </c:strCache>
            </c:strRef>
          </c:tx>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general!$BS$8:$BS$20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general!$BT$8:$BT$20</c:f>
              <c:numCache>
                <c:formatCode>General</c:formatCode>
                <c:ptCount val="12"/>
                <c:pt idx="0">
                  <c:v>2833932</c:v>
                </c:pt>
                <c:pt idx="1">
                  <c:v>4018449</c:v>
                </c:pt>
                <c:pt idx="2">
                  <c:v>1945508</c:v>
                </c:pt>
                <c:pt idx="3">
                  <c:v>2740818</c:v>
                </c:pt>
                <c:pt idx="4">
                  <c:v>2473199</c:v>
                </c:pt>
                <c:pt idx="6">
                  <c:v>66122</c:v>
                </c:pt>
                <c:pt idx="7">
                  <c:v>530514</c:v>
                </c:pt>
                <c:pt idx="8">
                  <c:v>774579</c:v>
                </c:pt>
                <c:pt idx="9">
                  <c:v>2080004</c:v>
                </c:pt>
                <c:pt idx="10">
                  <c:v>2407083</c:v>
                </c:pt>
                <c:pt idx="11">
                  <c:v>2685798</c:v>
                </c:pt>
              </c:numCache>
            </c:numRef>
          </c:val>
          <c:extLst>
            <c:ext xmlns:c16="http://schemas.microsoft.com/office/drawing/2014/chart" uri="{C3380CC4-5D6E-409C-BE32-E72D297353CC}">
              <c16:uniqueId val="{00000003-558A-453D-9C9D-6B803C4736A7}"/>
            </c:ext>
          </c:extLst>
        </c:ser>
        <c:ser>
          <c:idx val="1"/>
          <c:order val="1"/>
          <c:tx>
            <c:strRef>
              <c:f>general!$BU$6:$BU$7</c:f>
              <c:strCache>
                <c:ptCount val="1"/>
                <c:pt idx="0">
                  <c:v>Low Ticket Size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general!$BS$8:$BS$20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general!$BU$8:$BU$20</c:f>
              <c:numCache>
                <c:formatCode>General</c:formatCode>
                <c:ptCount val="12"/>
                <c:pt idx="0">
                  <c:v>1906734</c:v>
                </c:pt>
                <c:pt idx="1">
                  <c:v>1081127</c:v>
                </c:pt>
                <c:pt idx="2">
                  <c:v>1303015</c:v>
                </c:pt>
                <c:pt idx="3">
                  <c:v>1529032</c:v>
                </c:pt>
                <c:pt idx="4">
                  <c:v>862052</c:v>
                </c:pt>
                <c:pt idx="5">
                  <c:v>10</c:v>
                </c:pt>
                <c:pt idx="6">
                  <c:v>207907</c:v>
                </c:pt>
                <c:pt idx="7">
                  <c:v>716196</c:v>
                </c:pt>
                <c:pt idx="8">
                  <c:v>979272</c:v>
                </c:pt>
                <c:pt idx="9">
                  <c:v>498410</c:v>
                </c:pt>
                <c:pt idx="10">
                  <c:v>578337</c:v>
                </c:pt>
                <c:pt idx="11">
                  <c:v>656955</c:v>
                </c:pt>
              </c:numCache>
            </c:numRef>
          </c:val>
          <c:extLst>
            <c:ext xmlns:c16="http://schemas.microsoft.com/office/drawing/2014/chart" uri="{C3380CC4-5D6E-409C-BE32-E72D297353CC}">
              <c16:uniqueId val="{00000001-D592-488C-877A-2DC4AAB42AA5}"/>
            </c:ext>
          </c:extLst>
        </c:ser>
        <c:ser>
          <c:idx val="2"/>
          <c:order val="2"/>
          <c:tx>
            <c:strRef>
              <c:f>general!$BV$6:$BV$7</c:f>
              <c:strCache>
                <c:ptCount val="1"/>
                <c:pt idx="0">
                  <c:v>Transportation</c:v>
                </c:pt>
              </c:strCache>
            </c:strRef>
          </c:tx>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general!$BS$8:$BS$20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general!$BV$8:$BV$20</c:f>
              <c:numCache>
                <c:formatCode>General</c:formatCode>
                <c:ptCount val="12"/>
                <c:pt idx="0">
                  <c:v>3378430</c:v>
                </c:pt>
                <c:pt idx="1">
                  <c:v>6496790</c:v>
                </c:pt>
                <c:pt idx="2">
                  <c:v>3654570</c:v>
                </c:pt>
                <c:pt idx="3">
                  <c:v>370868</c:v>
                </c:pt>
                <c:pt idx="4">
                  <c:v>1785323</c:v>
                </c:pt>
                <c:pt idx="5">
                  <c:v>643046</c:v>
                </c:pt>
                <c:pt idx="6">
                  <c:v>63812</c:v>
                </c:pt>
                <c:pt idx="7">
                  <c:v>359862</c:v>
                </c:pt>
                <c:pt idx="8">
                  <c:v>879368</c:v>
                </c:pt>
                <c:pt idx="9">
                  <c:v>917687</c:v>
                </c:pt>
                <c:pt idx="10">
                  <c:v>1286020</c:v>
                </c:pt>
                <c:pt idx="11">
                  <c:v>1031060</c:v>
                </c:pt>
              </c:numCache>
            </c:numRef>
          </c:val>
          <c:extLst>
            <c:ext xmlns:c16="http://schemas.microsoft.com/office/drawing/2014/chart" uri="{C3380CC4-5D6E-409C-BE32-E72D297353CC}">
              <c16:uniqueId val="{00000002-D592-488C-877A-2DC4AAB42AA5}"/>
            </c:ext>
          </c:extLst>
        </c:ser>
        <c:dLbls>
          <c:showLegendKey val="0"/>
          <c:showVal val="0"/>
          <c:showCatName val="0"/>
          <c:showSerName val="0"/>
          <c:showPercent val="0"/>
          <c:showBubbleSize val="0"/>
        </c:dLbls>
        <c:axId val="1903149808"/>
        <c:axId val="2012599520"/>
      </c:areaChart>
      <c:catAx>
        <c:axId val="1903149808"/>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crossAx val="2012599520"/>
        <c:crosses val="autoZero"/>
        <c:auto val="1"/>
        <c:lblAlgn val="ctr"/>
        <c:lblOffset val="100"/>
        <c:noMultiLvlLbl val="0"/>
      </c:catAx>
      <c:valAx>
        <c:axId val="201259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ar-EG"/>
          </a:p>
        </c:txPr>
        <c:crossAx val="19031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project.xlsx]PivotTables1!PivotTable6</c:name>
    <c:fmtId val="9"/>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pivotFmt>
      <c:pivotFmt>
        <c:idx val="16"/>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pivotFmt>
      <c:pivotFmt>
        <c:idx val="17"/>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598049843676676"/>
          <c:y val="5.6775351062577806E-2"/>
          <c:w val="0.63834442782006673"/>
          <c:h val="0.7353081064668946"/>
        </c:manualLayout>
      </c:layout>
      <c:doughnutChart>
        <c:varyColors val="1"/>
        <c:ser>
          <c:idx val="0"/>
          <c:order val="0"/>
          <c:tx>
            <c:strRef>
              <c:f>PivotTables1!$H$42</c:f>
              <c:strCache>
                <c:ptCount val="1"/>
                <c:pt idx="0">
                  <c:v>Total</c:v>
                </c:pt>
              </c:strCache>
            </c:strRef>
          </c:tx>
          <c:dPt>
            <c:idx val="0"/>
            <c:bubble3D val="0"/>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extLst>
              <c:ext xmlns:c16="http://schemas.microsoft.com/office/drawing/2014/chart" uri="{C3380CC4-5D6E-409C-BE32-E72D297353CC}">
                <c16:uniqueId val="{00000001-2B67-45EF-B239-1D78990CEE90}"/>
              </c:ext>
            </c:extLst>
          </c:dPt>
          <c:dPt>
            <c:idx val="1"/>
            <c:bubble3D val="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extLst>
              <c:ext xmlns:c16="http://schemas.microsoft.com/office/drawing/2014/chart" uri="{C3380CC4-5D6E-409C-BE32-E72D297353CC}">
                <c16:uniqueId val="{00000003-2B67-45EF-B239-1D78990CEE90}"/>
              </c:ext>
            </c:extLst>
          </c:dPt>
          <c:dPt>
            <c:idx val="2"/>
            <c:bubble3D val="0"/>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extLst>
              <c:ext xmlns:c16="http://schemas.microsoft.com/office/drawing/2014/chart" uri="{C3380CC4-5D6E-409C-BE32-E72D297353CC}">
                <c16:uniqueId val="{00000005-2B67-45EF-B239-1D78990CEE90}"/>
              </c:ext>
            </c:extLst>
          </c:dPt>
          <c:dPt>
            <c:idx val="3"/>
            <c:bubble3D val="0"/>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c:spPr>
            <c:extLst>
              <c:ext xmlns:c16="http://schemas.microsoft.com/office/drawing/2014/chart" uri="{C3380CC4-5D6E-409C-BE32-E72D297353CC}">
                <c16:uniqueId val="{00000007-2B67-45EF-B239-1D78990CEE90}"/>
              </c:ext>
            </c:extLst>
          </c:dPt>
          <c:dPt>
            <c:idx val="4"/>
            <c:bubble3D val="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extLst>
              <c:ext xmlns:c16="http://schemas.microsoft.com/office/drawing/2014/chart" uri="{C3380CC4-5D6E-409C-BE32-E72D297353CC}">
                <c16:uniqueId val="{00000009-2B67-45EF-B239-1D78990CEE90}"/>
              </c:ext>
            </c:extLst>
          </c:dPt>
          <c:dPt>
            <c:idx val="5"/>
            <c:bubble3D val="0"/>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c:spPr>
            <c:extLst>
              <c:ext xmlns:c16="http://schemas.microsoft.com/office/drawing/2014/chart" uri="{C3380CC4-5D6E-409C-BE32-E72D297353CC}">
                <c16:uniqueId val="{0000000B-2B67-45EF-B239-1D78990CEE90}"/>
              </c:ext>
            </c:extLst>
          </c:dPt>
          <c:cat>
            <c:strRef>
              <c:f>PivotTables1!$G$43:$G$49</c:f>
              <c:strCache>
                <c:ptCount val="6"/>
                <c:pt idx="0">
                  <c:v>Authorized</c:v>
                </c:pt>
                <c:pt idx="1">
                  <c:v>Paid to merchant</c:v>
                </c:pt>
                <c:pt idx="2">
                  <c:v>Paid to payment in advance</c:v>
                </c:pt>
                <c:pt idx="3">
                  <c:v>Reconciliation initiated</c:v>
                </c:pt>
                <c:pt idx="4">
                  <c:v>Reversed</c:v>
                </c:pt>
                <c:pt idx="5">
                  <c:v>Settled to merchant</c:v>
                </c:pt>
              </c:strCache>
            </c:strRef>
          </c:cat>
          <c:val>
            <c:numRef>
              <c:f>PivotTables1!$H$43:$H$49</c:f>
              <c:numCache>
                <c:formatCode>General</c:formatCode>
                <c:ptCount val="6"/>
                <c:pt idx="0">
                  <c:v>81.164300000000338</c:v>
                </c:pt>
                <c:pt idx="1">
                  <c:v>36744.800799999888</c:v>
                </c:pt>
                <c:pt idx="2">
                  <c:v>141116.98087999978</c:v>
                </c:pt>
                <c:pt idx="3">
                  <c:v>592.3555000000016</c:v>
                </c:pt>
                <c:pt idx="4">
                  <c:v>284.52625000000216</c:v>
                </c:pt>
                <c:pt idx="5">
                  <c:v>192.40250000000037</c:v>
                </c:pt>
              </c:numCache>
            </c:numRef>
          </c:val>
          <c:extLst>
            <c:ext xmlns:c16="http://schemas.microsoft.com/office/drawing/2014/chart" uri="{C3380CC4-5D6E-409C-BE32-E72D297353CC}">
              <c16:uniqueId val="{0000000C-2B67-45EF-B239-1D78990CEE9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7.0790392667125779E-2"/>
          <c:y val="0.83444720816837648"/>
          <c:w val="0.88289917946129337"/>
          <c:h val="0.13790093305349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project.xlsx]general!PivotTable5</c:name>
    <c:fmtId val="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pivotFmt>
      <c:pivotFmt>
        <c:idx val="3"/>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pivotFmt>
      <c:pivotFmt>
        <c:idx val="4"/>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pivotFmt>
      <c:pivotFmt>
        <c:idx val="1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pivotFmt>
      <c:pivotFmt>
        <c:idx val="11"/>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2812062406260372"/>
          <c:y val="8.7713969215022461E-2"/>
          <c:w val="0.66034939671513471"/>
          <c:h val="0.71601368462990123"/>
        </c:manualLayout>
      </c:layout>
      <c:doughnutChart>
        <c:varyColors val="1"/>
        <c:ser>
          <c:idx val="0"/>
          <c:order val="0"/>
          <c:tx>
            <c:strRef>
              <c:f>general!$CF$2</c:f>
              <c:strCache>
                <c:ptCount val="1"/>
                <c:pt idx="0">
                  <c:v>Total</c:v>
                </c:pt>
              </c:strCache>
            </c:strRef>
          </c:tx>
          <c:dPt>
            <c:idx val="0"/>
            <c:bubble3D val="0"/>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extLst>
              <c:ext xmlns:c16="http://schemas.microsoft.com/office/drawing/2014/chart" uri="{C3380CC4-5D6E-409C-BE32-E72D297353CC}">
                <c16:uniqueId val="{00000001-DBF5-4F3B-A0AE-CF284E366E7B}"/>
              </c:ext>
            </c:extLst>
          </c:dPt>
          <c:dPt>
            <c:idx val="1"/>
            <c:bubble3D val="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extLst>
              <c:ext xmlns:c16="http://schemas.microsoft.com/office/drawing/2014/chart" uri="{C3380CC4-5D6E-409C-BE32-E72D297353CC}">
                <c16:uniqueId val="{00000003-DBF5-4F3B-A0AE-CF284E366E7B}"/>
              </c:ext>
            </c:extLst>
          </c:dPt>
          <c:dPt>
            <c:idx val="2"/>
            <c:bubble3D val="0"/>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extLst>
              <c:ext xmlns:c16="http://schemas.microsoft.com/office/drawing/2014/chart" uri="{C3380CC4-5D6E-409C-BE32-E72D297353CC}">
                <c16:uniqueId val="{00000005-DBF5-4F3B-A0AE-CF284E366E7B}"/>
              </c:ext>
            </c:extLst>
          </c:dPt>
          <c:dPt>
            <c:idx val="3"/>
            <c:bubble3D val="0"/>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c:spPr>
            <c:extLst>
              <c:ext xmlns:c16="http://schemas.microsoft.com/office/drawing/2014/chart" uri="{C3380CC4-5D6E-409C-BE32-E72D297353CC}">
                <c16:uniqueId val="{00000007-DBF5-4F3B-A0AE-CF284E366E7B}"/>
              </c:ext>
            </c:extLst>
          </c:dPt>
          <c:dPt>
            <c:idx val="4"/>
            <c:bubble3D val="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extLst>
              <c:ext xmlns:c16="http://schemas.microsoft.com/office/drawing/2014/chart" uri="{C3380CC4-5D6E-409C-BE32-E72D297353CC}">
                <c16:uniqueId val="{00000009-DBF5-4F3B-A0AE-CF284E366E7B}"/>
              </c:ext>
            </c:extLst>
          </c:dPt>
          <c:dPt>
            <c:idx val="5"/>
            <c:bubble3D val="0"/>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c:spPr>
            <c:extLst>
              <c:ext xmlns:c16="http://schemas.microsoft.com/office/drawing/2014/chart" uri="{C3380CC4-5D6E-409C-BE32-E72D297353CC}">
                <c16:uniqueId val="{0000000B-DBF5-4F3B-A0AE-CF284E366E7B}"/>
              </c:ext>
            </c:extLst>
          </c:dPt>
          <c:cat>
            <c:strRef>
              <c:f>general!$CE$3:$CE$9</c:f>
              <c:strCache>
                <c:ptCount val="6"/>
                <c:pt idx="0">
                  <c:v>Authorized</c:v>
                </c:pt>
                <c:pt idx="1">
                  <c:v>Paid to merchant</c:v>
                </c:pt>
                <c:pt idx="2">
                  <c:v>Paid to payment in advance</c:v>
                </c:pt>
                <c:pt idx="3">
                  <c:v>Reconciliation initiated</c:v>
                </c:pt>
                <c:pt idx="4">
                  <c:v>Reversed</c:v>
                </c:pt>
                <c:pt idx="5">
                  <c:v>Settled to merchant</c:v>
                </c:pt>
              </c:strCache>
            </c:strRef>
          </c:cat>
          <c:val>
            <c:numRef>
              <c:f>general!$CF$3:$CF$9</c:f>
              <c:numCache>
                <c:formatCode>General</c:formatCode>
                <c:ptCount val="6"/>
                <c:pt idx="0">
                  <c:v>32679</c:v>
                </c:pt>
                <c:pt idx="1">
                  <c:v>13588632</c:v>
                </c:pt>
                <c:pt idx="2">
                  <c:v>39755097</c:v>
                </c:pt>
                <c:pt idx="3">
                  <c:v>172909</c:v>
                </c:pt>
                <c:pt idx="4">
                  <c:v>123347</c:v>
                </c:pt>
                <c:pt idx="5">
                  <c:v>69225</c:v>
                </c:pt>
              </c:numCache>
            </c:numRef>
          </c:val>
          <c:extLst>
            <c:ext xmlns:c16="http://schemas.microsoft.com/office/drawing/2014/chart" uri="{C3380CC4-5D6E-409C-BE32-E72D297353CC}">
              <c16:uniqueId val="{0000000C-DBF5-4F3B-A0AE-CF284E366E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4.9044814013755773E-2"/>
          <c:y val="0.86491618871172793"/>
          <c:w val="0.87642483230715595"/>
          <c:h val="0.118285882201741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project.xlsx]general!PivotTable7</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pivotFmt>
      <c:pivotFmt>
        <c:idx val="3"/>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pivotFmt>
      <c:pivotFmt>
        <c:idx val="4"/>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pivotFmt>
      <c:pivotFmt>
        <c:idx val="1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pivotFmt>
      <c:pivotFmt>
        <c:idx val="11"/>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general!$CL$2</c:f>
              <c:strCache>
                <c:ptCount val="1"/>
                <c:pt idx="0">
                  <c:v>Total</c:v>
                </c:pt>
              </c:strCache>
            </c:strRef>
          </c:tx>
          <c:dPt>
            <c:idx val="0"/>
            <c:bubble3D val="0"/>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extLst>
              <c:ext xmlns:c16="http://schemas.microsoft.com/office/drawing/2014/chart" uri="{C3380CC4-5D6E-409C-BE32-E72D297353CC}">
                <c16:uniqueId val="{00000001-29BC-4EE4-A1B4-B1F8E958A6CD}"/>
              </c:ext>
            </c:extLst>
          </c:dPt>
          <c:dPt>
            <c:idx val="1"/>
            <c:bubble3D val="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extLst>
              <c:ext xmlns:c16="http://schemas.microsoft.com/office/drawing/2014/chart" uri="{C3380CC4-5D6E-409C-BE32-E72D297353CC}">
                <c16:uniqueId val="{00000003-29BC-4EE4-A1B4-B1F8E958A6CD}"/>
              </c:ext>
            </c:extLst>
          </c:dPt>
          <c:dPt>
            <c:idx val="2"/>
            <c:bubble3D val="0"/>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extLst>
              <c:ext xmlns:c16="http://schemas.microsoft.com/office/drawing/2014/chart" uri="{C3380CC4-5D6E-409C-BE32-E72D297353CC}">
                <c16:uniqueId val="{00000005-29BC-4EE4-A1B4-B1F8E958A6CD}"/>
              </c:ext>
            </c:extLst>
          </c:dPt>
          <c:dPt>
            <c:idx val="3"/>
            <c:bubble3D val="0"/>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c:spPr>
            <c:extLst>
              <c:ext xmlns:c16="http://schemas.microsoft.com/office/drawing/2014/chart" uri="{C3380CC4-5D6E-409C-BE32-E72D297353CC}">
                <c16:uniqueId val="{00000007-29BC-4EE4-A1B4-B1F8E958A6CD}"/>
              </c:ext>
            </c:extLst>
          </c:dPt>
          <c:dPt>
            <c:idx val="4"/>
            <c:bubble3D val="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extLst>
              <c:ext xmlns:c16="http://schemas.microsoft.com/office/drawing/2014/chart" uri="{C3380CC4-5D6E-409C-BE32-E72D297353CC}">
                <c16:uniqueId val="{00000009-29BC-4EE4-A1B4-B1F8E958A6CD}"/>
              </c:ext>
            </c:extLst>
          </c:dPt>
          <c:dPt>
            <c:idx val="5"/>
            <c:bubble3D val="0"/>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c:spPr>
            <c:extLst>
              <c:ext xmlns:c16="http://schemas.microsoft.com/office/drawing/2014/chart" uri="{C3380CC4-5D6E-409C-BE32-E72D297353CC}">
                <c16:uniqueId val="{0000000B-29BC-4EE4-A1B4-B1F8E958A6CD}"/>
              </c:ext>
            </c:extLst>
          </c:dPt>
          <c:cat>
            <c:strRef>
              <c:f>general!$CK$3:$CK$9</c:f>
              <c:strCache>
                <c:ptCount val="6"/>
                <c:pt idx="0">
                  <c:v>Authorized</c:v>
                </c:pt>
                <c:pt idx="1">
                  <c:v>Paid to merchant</c:v>
                </c:pt>
                <c:pt idx="2">
                  <c:v>Paid to payment in advance</c:v>
                </c:pt>
                <c:pt idx="3">
                  <c:v>Reconciliation initiated</c:v>
                </c:pt>
                <c:pt idx="4">
                  <c:v>Reversed</c:v>
                </c:pt>
                <c:pt idx="5">
                  <c:v>Settled to merchant</c:v>
                </c:pt>
              </c:strCache>
            </c:strRef>
          </c:cat>
          <c:val>
            <c:numRef>
              <c:f>general!$CL$3:$CL$9</c:f>
              <c:numCache>
                <c:formatCode>General</c:formatCode>
                <c:ptCount val="6"/>
                <c:pt idx="0">
                  <c:v>81.164300000000338</c:v>
                </c:pt>
                <c:pt idx="1">
                  <c:v>36744.800799999888</c:v>
                </c:pt>
                <c:pt idx="2">
                  <c:v>141116.98087999978</c:v>
                </c:pt>
                <c:pt idx="3">
                  <c:v>592.3555000000016</c:v>
                </c:pt>
                <c:pt idx="4">
                  <c:v>284.52625000000216</c:v>
                </c:pt>
                <c:pt idx="5">
                  <c:v>192.40250000000037</c:v>
                </c:pt>
              </c:numCache>
            </c:numRef>
          </c:val>
          <c:extLst>
            <c:ext xmlns:c16="http://schemas.microsoft.com/office/drawing/2014/chart" uri="{C3380CC4-5D6E-409C-BE32-E72D297353CC}">
              <c16:uniqueId val="{0000000C-29BC-4EE4-A1B4-B1F8E958A6C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2.5000010767883621E-2"/>
          <c:y val="0.83865160333219213"/>
          <c:w val="0.93776115485564304"/>
          <c:h val="0.14636975364802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project.xlsx]general!PivotTable10</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w="9525">
              <a:solidFill>
                <a:schemeClr val="accent1">
                  <a:shade val="53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w="9525">
              <a:solidFill>
                <a:schemeClr val="accent1">
                  <a:tint val="5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general!$CP$2:$CP$3</c:f>
              <c:strCache>
                <c:ptCount val="1"/>
                <c:pt idx="0">
                  <c:v>Authorized</c:v>
                </c:pt>
              </c:strCache>
            </c:strRef>
          </c:tx>
          <c:spPr>
            <a:ln w="34925" cap="rnd">
              <a:solidFill>
                <a:schemeClr val="accent1">
                  <a:shade val="53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w="9525">
                <a:solidFill>
                  <a:schemeClr val="accent1">
                    <a:shade val="53000"/>
                  </a:schemeClr>
                </a:solidFill>
                <a:round/>
              </a:ln>
              <a:effectLst>
                <a:outerShdw blurRad="57150" dist="19050" dir="5400000" algn="ctr" rotWithShape="0">
                  <a:srgbClr val="000000">
                    <a:alpha val="63000"/>
                  </a:srgbClr>
                </a:outerShdw>
              </a:effectLst>
            </c:spPr>
          </c:marker>
          <c:cat>
            <c:strRef>
              <c:f>general!$CO$4:$CO$9</c:f>
              <c:strCache>
                <c:ptCount val="5"/>
                <c:pt idx="0">
                  <c:v> Royal Day Plaza Hotel Users</c:v>
                </c:pt>
                <c:pt idx="1">
                  <c:v>CRED Users</c:v>
                </c:pt>
                <c:pt idx="2">
                  <c:v>Louran dental clinic Users</c:v>
                </c:pt>
                <c:pt idx="3">
                  <c:v>Misr Amreya Spinning and Weaving Company Users</c:v>
                </c:pt>
                <c:pt idx="4">
                  <c:v>Nakhla Users</c:v>
                </c:pt>
              </c:strCache>
            </c:strRef>
          </c:cat>
          <c:val>
            <c:numRef>
              <c:f>general!$CP$4:$CP$9</c:f>
              <c:numCache>
                <c:formatCode>General</c:formatCode>
                <c:ptCount val="5"/>
                <c:pt idx="0">
                  <c:v>9340</c:v>
                </c:pt>
                <c:pt idx="2">
                  <c:v>16730</c:v>
                </c:pt>
                <c:pt idx="3">
                  <c:v>2270</c:v>
                </c:pt>
              </c:numCache>
            </c:numRef>
          </c:val>
          <c:smooth val="0"/>
          <c:extLst>
            <c:ext xmlns:c16="http://schemas.microsoft.com/office/drawing/2014/chart" uri="{C3380CC4-5D6E-409C-BE32-E72D297353CC}">
              <c16:uniqueId val="{00000000-55AA-4796-9067-70CEC4953477}"/>
            </c:ext>
          </c:extLst>
        </c:ser>
        <c:ser>
          <c:idx val="1"/>
          <c:order val="1"/>
          <c:tx>
            <c:strRef>
              <c:f>general!$CQ$2:$CQ$3</c:f>
              <c:strCache>
                <c:ptCount val="1"/>
                <c:pt idx="0">
                  <c:v>Paid to merchant</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Ref>
              <c:f>general!$CO$4:$CO$9</c:f>
              <c:strCache>
                <c:ptCount val="5"/>
                <c:pt idx="0">
                  <c:v> Royal Day Plaza Hotel Users</c:v>
                </c:pt>
                <c:pt idx="1">
                  <c:v>CRED Users</c:v>
                </c:pt>
                <c:pt idx="2">
                  <c:v>Louran dental clinic Users</c:v>
                </c:pt>
                <c:pt idx="3">
                  <c:v>Misr Amreya Spinning and Weaving Company Users</c:v>
                </c:pt>
                <c:pt idx="4">
                  <c:v>Nakhla Users</c:v>
                </c:pt>
              </c:strCache>
            </c:strRef>
          </c:cat>
          <c:val>
            <c:numRef>
              <c:f>general!$CQ$4:$CQ$9</c:f>
              <c:numCache>
                <c:formatCode>General</c:formatCode>
                <c:ptCount val="5"/>
                <c:pt idx="4">
                  <c:v>11483710</c:v>
                </c:pt>
              </c:numCache>
            </c:numRef>
          </c:val>
          <c:smooth val="0"/>
          <c:extLst>
            <c:ext xmlns:c16="http://schemas.microsoft.com/office/drawing/2014/chart" uri="{C3380CC4-5D6E-409C-BE32-E72D297353CC}">
              <c16:uniqueId val="{0000000D-55AA-4796-9067-70CEC4953477}"/>
            </c:ext>
          </c:extLst>
        </c:ser>
        <c:ser>
          <c:idx val="2"/>
          <c:order val="2"/>
          <c:tx>
            <c:strRef>
              <c:f>general!$CR$2:$CR$3</c:f>
              <c:strCache>
                <c:ptCount val="1"/>
                <c:pt idx="0">
                  <c:v>Paid to payment in advance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general!$CO$4:$CO$9</c:f>
              <c:strCache>
                <c:ptCount val="5"/>
                <c:pt idx="0">
                  <c:v> Royal Day Plaza Hotel Users</c:v>
                </c:pt>
                <c:pt idx="1">
                  <c:v>CRED Users</c:v>
                </c:pt>
                <c:pt idx="2">
                  <c:v>Louran dental clinic Users</c:v>
                </c:pt>
                <c:pt idx="3">
                  <c:v>Misr Amreya Spinning and Weaving Company Users</c:v>
                </c:pt>
                <c:pt idx="4">
                  <c:v>Nakhla Users</c:v>
                </c:pt>
              </c:strCache>
            </c:strRef>
          </c:cat>
          <c:val>
            <c:numRef>
              <c:f>general!$CR$4:$CR$9</c:f>
              <c:numCache>
                <c:formatCode>General</c:formatCode>
                <c:ptCount val="5"/>
                <c:pt idx="0">
                  <c:v>7524581</c:v>
                </c:pt>
                <c:pt idx="1">
                  <c:v>2443921</c:v>
                </c:pt>
                <c:pt idx="2">
                  <c:v>3529759</c:v>
                </c:pt>
                <c:pt idx="3">
                  <c:v>3114465</c:v>
                </c:pt>
                <c:pt idx="4">
                  <c:v>9372313</c:v>
                </c:pt>
              </c:numCache>
            </c:numRef>
          </c:val>
          <c:smooth val="0"/>
          <c:extLst>
            <c:ext xmlns:c16="http://schemas.microsoft.com/office/drawing/2014/chart" uri="{C3380CC4-5D6E-409C-BE32-E72D297353CC}">
              <c16:uniqueId val="{0000000E-55AA-4796-9067-70CEC4953477}"/>
            </c:ext>
          </c:extLst>
        </c:ser>
        <c:ser>
          <c:idx val="3"/>
          <c:order val="3"/>
          <c:tx>
            <c:strRef>
              <c:f>general!$CS$2:$CS$3</c:f>
              <c:strCache>
                <c:ptCount val="1"/>
                <c:pt idx="0">
                  <c:v>Reconciliation initiated</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general!$CO$4:$CO$9</c:f>
              <c:strCache>
                <c:ptCount val="5"/>
                <c:pt idx="0">
                  <c:v> Royal Day Plaza Hotel Users</c:v>
                </c:pt>
                <c:pt idx="1">
                  <c:v>CRED Users</c:v>
                </c:pt>
                <c:pt idx="2">
                  <c:v>Louran dental clinic Users</c:v>
                </c:pt>
                <c:pt idx="3">
                  <c:v>Misr Amreya Spinning and Weaving Company Users</c:v>
                </c:pt>
                <c:pt idx="4">
                  <c:v>Nakhla Users</c:v>
                </c:pt>
              </c:strCache>
            </c:strRef>
          </c:cat>
          <c:val>
            <c:numRef>
              <c:f>general!$CS$4:$CS$9</c:f>
              <c:numCache>
                <c:formatCode>General</c:formatCode>
                <c:ptCount val="5"/>
                <c:pt idx="0">
                  <c:v>90727</c:v>
                </c:pt>
                <c:pt idx="2">
                  <c:v>5565</c:v>
                </c:pt>
                <c:pt idx="3">
                  <c:v>33067</c:v>
                </c:pt>
              </c:numCache>
            </c:numRef>
          </c:val>
          <c:smooth val="0"/>
          <c:extLst>
            <c:ext xmlns:c16="http://schemas.microsoft.com/office/drawing/2014/chart" uri="{C3380CC4-5D6E-409C-BE32-E72D297353CC}">
              <c16:uniqueId val="{0000000F-55AA-4796-9067-70CEC4953477}"/>
            </c:ext>
          </c:extLst>
        </c:ser>
        <c:ser>
          <c:idx val="4"/>
          <c:order val="4"/>
          <c:tx>
            <c:strRef>
              <c:f>general!$CT$2:$CT$3</c:f>
              <c:strCache>
                <c:ptCount val="1"/>
                <c:pt idx="0">
                  <c:v>Reversed</c:v>
                </c:pt>
              </c:strCache>
            </c:strRef>
          </c:tx>
          <c:spPr>
            <a:ln w="34925" cap="rnd">
              <a:solidFill>
                <a:schemeClr val="accent1">
                  <a:tint val="54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w="9525">
                <a:solidFill>
                  <a:schemeClr val="accent1">
                    <a:tint val="54000"/>
                  </a:schemeClr>
                </a:solidFill>
                <a:round/>
              </a:ln>
              <a:effectLst>
                <a:outerShdw blurRad="57150" dist="19050" dir="5400000" algn="ctr" rotWithShape="0">
                  <a:srgbClr val="000000">
                    <a:alpha val="63000"/>
                  </a:srgbClr>
                </a:outerShdw>
              </a:effectLst>
            </c:spPr>
          </c:marker>
          <c:cat>
            <c:strRef>
              <c:f>general!$CO$4:$CO$9</c:f>
              <c:strCache>
                <c:ptCount val="5"/>
                <c:pt idx="0">
                  <c:v> Royal Day Plaza Hotel Users</c:v>
                </c:pt>
                <c:pt idx="1">
                  <c:v>CRED Users</c:v>
                </c:pt>
                <c:pt idx="2">
                  <c:v>Louran dental clinic Users</c:v>
                </c:pt>
                <c:pt idx="3">
                  <c:v>Misr Amreya Spinning and Weaving Company Users</c:v>
                </c:pt>
                <c:pt idx="4">
                  <c:v>Nakhla Users</c:v>
                </c:pt>
              </c:strCache>
            </c:strRef>
          </c:cat>
          <c:val>
            <c:numRef>
              <c:f>general!$CT$4:$CT$9</c:f>
              <c:numCache>
                <c:formatCode>General</c:formatCode>
                <c:ptCount val="5"/>
                <c:pt idx="0">
                  <c:v>33516</c:v>
                </c:pt>
                <c:pt idx="2">
                  <c:v>15910</c:v>
                </c:pt>
                <c:pt idx="3">
                  <c:v>3365</c:v>
                </c:pt>
              </c:numCache>
            </c:numRef>
          </c:val>
          <c:smooth val="0"/>
          <c:extLst>
            <c:ext xmlns:c16="http://schemas.microsoft.com/office/drawing/2014/chart" uri="{C3380CC4-5D6E-409C-BE32-E72D297353CC}">
              <c16:uniqueId val="{00000010-55AA-4796-9067-70CEC4953477}"/>
            </c:ext>
          </c:extLst>
        </c:ser>
        <c:dLbls>
          <c:showLegendKey val="0"/>
          <c:showVal val="0"/>
          <c:showCatName val="0"/>
          <c:showSerName val="0"/>
          <c:showPercent val="0"/>
          <c:showBubbleSize val="0"/>
        </c:dLbls>
        <c:marker val="1"/>
        <c:smooth val="0"/>
        <c:axId val="1093211088"/>
        <c:axId val="1087121120"/>
      </c:lineChart>
      <c:catAx>
        <c:axId val="10932110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crossAx val="1087121120"/>
        <c:crosses val="autoZero"/>
        <c:auto val="1"/>
        <c:lblAlgn val="ctr"/>
        <c:lblOffset val="100"/>
        <c:noMultiLvlLbl val="0"/>
      </c:catAx>
      <c:valAx>
        <c:axId val="108712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crossAx val="1093211088"/>
        <c:crosses val="autoZero"/>
        <c:crossBetween val="between"/>
      </c:valAx>
      <c:spPr>
        <a:noFill/>
        <a:ln>
          <a:noFill/>
        </a:ln>
        <a:effectLst/>
      </c:spPr>
    </c:plotArea>
    <c:legend>
      <c:legendPos val="r"/>
      <c:layout>
        <c:manualLayout>
          <c:xMode val="edge"/>
          <c:yMode val="edge"/>
          <c:x val="0.76473328143869834"/>
          <c:y val="0.25604068241469818"/>
          <c:w val="0.22499384571331352"/>
          <c:h val="0.5035895967549510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project.xlsx]general!PivotTable4</c:name>
    <c:fmtId val="36"/>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general!$BH$4</c:f>
              <c:strCache>
                <c:ptCount val="1"/>
                <c:pt idx="0">
                  <c:v>Sum of Gross Amount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general!$BG$5:$BG$17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general!$BH$5:$BH$17</c:f>
              <c:numCache>
                <c:formatCode>General</c:formatCode>
                <c:ptCount val="12"/>
                <c:pt idx="0">
                  <c:v>8119096</c:v>
                </c:pt>
                <c:pt idx="1">
                  <c:v>11596366</c:v>
                </c:pt>
                <c:pt idx="2">
                  <c:v>6903093</c:v>
                </c:pt>
                <c:pt idx="3">
                  <c:v>4640718</c:v>
                </c:pt>
                <c:pt idx="4">
                  <c:v>5120574</c:v>
                </c:pt>
                <c:pt idx="5">
                  <c:v>643056</c:v>
                </c:pt>
                <c:pt idx="6">
                  <c:v>337841</c:v>
                </c:pt>
                <c:pt idx="7">
                  <c:v>1606572</c:v>
                </c:pt>
                <c:pt idx="8">
                  <c:v>2633219</c:v>
                </c:pt>
                <c:pt idx="9">
                  <c:v>3496101</c:v>
                </c:pt>
                <c:pt idx="10">
                  <c:v>4271440</c:v>
                </c:pt>
                <c:pt idx="11">
                  <c:v>4373813</c:v>
                </c:pt>
              </c:numCache>
            </c:numRef>
          </c:val>
          <c:smooth val="0"/>
          <c:extLst>
            <c:ext xmlns:c16="http://schemas.microsoft.com/office/drawing/2014/chart" uri="{C3380CC4-5D6E-409C-BE32-E72D297353CC}">
              <c16:uniqueId val="{00000005-944B-4A40-8D15-B856E5F2EC91}"/>
            </c:ext>
          </c:extLst>
        </c:ser>
        <c:ser>
          <c:idx val="1"/>
          <c:order val="1"/>
          <c:tx>
            <c:strRef>
              <c:f>general!$BI$4</c:f>
              <c:strCache>
                <c:ptCount val="1"/>
                <c:pt idx="0">
                  <c:v>Sum of Net Amount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general!$BG$5:$BG$17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general!$BI$5:$BI$17</c:f>
              <c:numCache>
                <c:formatCode>General</c:formatCode>
                <c:ptCount val="12"/>
                <c:pt idx="0">
                  <c:v>8012127.2600000044</c:v>
                </c:pt>
                <c:pt idx="1">
                  <c:v>11438140.28999999</c:v>
                </c:pt>
                <c:pt idx="2">
                  <c:v>6808935.8099999968</c:v>
                </c:pt>
                <c:pt idx="3">
                  <c:v>4583059.530000004</c:v>
                </c:pt>
                <c:pt idx="4">
                  <c:v>5053484.1146999951</c:v>
                </c:pt>
                <c:pt idx="5">
                  <c:v>633410.14</c:v>
                </c:pt>
                <c:pt idx="6">
                  <c:v>332778.13</c:v>
                </c:pt>
                <c:pt idx="7">
                  <c:v>1584802.3100000003</c:v>
                </c:pt>
                <c:pt idx="8">
                  <c:v>2599565.8799999957</c:v>
                </c:pt>
                <c:pt idx="9">
                  <c:v>3452433.6199999973</c:v>
                </c:pt>
                <c:pt idx="10">
                  <c:v>4217641.9800000014</c:v>
                </c:pt>
                <c:pt idx="11">
                  <c:v>4320162.0699999984</c:v>
                </c:pt>
              </c:numCache>
            </c:numRef>
          </c:val>
          <c:smooth val="0"/>
          <c:extLst>
            <c:ext xmlns:c16="http://schemas.microsoft.com/office/drawing/2014/chart" uri="{C3380CC4-5D6E-409C-BE32-E72D297353CC}">
              <c16:uniqueId val="{00000006-944B-4A40-8D15-B856E5F2EC91}"/>
            </c:ext>
          </c:extLst>
        </c:ser>
        <c:ser>
          <c:idx val="2"/>
          <c:order val="2"/>
          <c:tx>
            <c:strRef>
              <c:f>general!$BJ$4</c:f>
              <c:strCache>
                <c:ptCount val="1"/>
                <c:pt idx="0">
                  <c:v>Sum of Net Profit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general!$BG$5:$BG$17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general!$BJ$5:$BJ$17</c:f>
              <c:numCache>
                <c:formatCode>General</c:formatCode>
                <c:ptCount val="12"/>
                <c:pt idx="0">
                  <c:v>30139.824900000232</c:v>
                </c:pt>
                <c:pt idx="1">
                  <c:v>37112.942479999889</c:v>
                </c:pt>
                <c:pt idx="2">
                  <c:v>22640.576010000113</c:v>
                </c:pt>
                <c:pt idx="3">
                  <c:v>15220.950850000019</c:v>
                </c:pt>
                <c:pt idx="4">
                  <c:v>17020.975990000017</c:v>
                </c:pt>
                <c:pt idx="5">
                  <c:v>1929.1180000000113</c:v>
                </c:pt>
                <c:pt idx="6">
                  <c:v>250.82114999999899</c:v>
                </c:pt>
                <c:pt idx="7">
                  <c:v>3309.1265500000236</c:v>
                </c:pt>
                <c:pt idx="8">
                  <c:v>8349.6984500000126</c:v>
                </c:pt>
                <c:pt idx="9">
                  <c:v>11283.179799999989</c:v>
                </c:pt>
                <c:pt idx="10">
                  <c:v>15243.589430000036</c:v>
                </c:pt>
                <c:pt idx="11">
                  <c:v>16511.426620000031</c:v>
                </c:pt>
              </c:numCache>
            </c:numRef>
          </c:val>
          <c:smooth val="0"/>
          <c:extLst>
            <c:ext xmlns:c16="http://schemas.microsoft.com/office/drawing/2014/chart" uri="{C3380CC4-5D6E-409C-BE32-E72D297353CC}">
              <c16:uniqueId val="{00000007-944B-4A40-8D15-B856E5F2EC91}"/>
            </c:ext>
          </c:extLst>
        </c:ser>
        <c:ser>
          <c:idx val="3"/>
          <c:order val="3"/>
          <c:tx>
            <c:strRef>
              <c:f>general!$BK$4</c:f>
              <c:strCache>
                <c:ptCount val="1"/>
                <c:pt idx="0">
                  <c:v>Sum of COGS</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general!$BG$5:$BG$17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general!$BK$5:$BK$17</c:f>
              <c:numCache>
                <c:formatCode>General</c:formatCode>
                <c:ptCount val="12"/>
                <c:pt idx="0">
                  <c:v>106934.39999999976</c:v>
                </c:pt>
                <c:pt idx="1">
                  <c:v>158195.71999999994</c:v>
                </c:pt>
                <c:pt idx="2">
                  <c:v>94137.44999999991</c:v>
                </c:pt>
                <c:pt idx="3">
                  <c:v>57644.960000000014</c:v>
                </c:pt>
                <c:pt idx="4">
                  <c:v>67087.325299999968</c:v>
                </c:pt>
                <c:pt idx="5">
                  <c:v>9645.8599999999988</c:v>
                </c:pt>
                <c:pt idx="6">
                  <c:v>5068.880000000001</c:v>
                </c:pt>
                <c:pt idx="7">
                  <c:v>21771.569999999985</c:v>
                </c:pt>
                <c:pt idx="8">
                  <c:v>33657.400000000089</c:v>
                </c:pt>
                <c:pt idx="9">
                  <c:v>43643.260000000038</c:v>
                </c:pt>
                <c:pt idx="10">
                  <c:v>53768.990000000034</c:v>
                </c:pt>
                <c:pt idx="11">
                  <c:v>53640.880000000019</c:v>
                </c:pt>
              </c:numCache>
            </c:numRef>
          </c:val>
          <c:smooth val="0"/>
          <c:extLst>
            <c:ext xmlns:c16="http://schemas.microsoft.com/office/drawing/2014/chart" uri="{C3380CC4-5D6E-409C-BE32-E72D297353CC}">
              <c16:uniqueId val="{00000008-944B-4A40-8D15-B856E5F2EC91}"/>
            </c:ext>
          </c:extLst>
        </c:ser>
        <c:dLbls>
          <c:showLegendKey val="0"/>
          <c:showVal val="0"/>
          <c:showCatName val="0"/>
          <c:showSerName val="0"/>
          <c:showPercent val="0"/>
          <c:showBubbleSize val="0"/>
        </c:dLbls>
        <c:marker val="1"/>
        <c:smooth val="0"/>
        <c:axId val="1888669024"/>
        <c:axId val="1844447872"/>
      </c:lineChart>
      <c:catAx>
        <c:axId val="1888669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844447872"/>
        <c:crosses val="autoZero"/>
        <c:auto val="1"/>
        <c:lblAlgn val="ctr"/>
        <c:lblOffset val="100"/>
        <c:noMultiLvlLbl val="0"/>
      </c:catAx>
      <c:valAx>
        <c:axId val="184444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888669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project.xlsx]general!PivotTable16</c:name>
    <c:fmtId val="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w="9525">
              <a:solidFill>
                <a:schemeClr val="accent1">
                  <a:shade val="53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w="9525">
              <a:solidFill>
                <a:schemeClr val="accent1">
                  <a:tint val="5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70988296274286E-2"/>
          <c:y val="3.8701577739387823E-2"/>
          <c:w val="0.71586312088347448"/>
          <c:h val="0.74633808669798984"/>
        </c:manualLayout>
      </c:layout>
      <c:lineChart>
        <c:grouping val="standard"/>
        <c:varyColors val="0"/>
        <c:ser>
          <c:idx val="0"/>
          <c:order val="0"/>
          <c:tx>
            <c:strRef>
              <c:f>general!$DQ$2:$DQ$3</c:f>
              <c:strCache>
                <c:ptCount val="1"/>
                <c:pt idx="0">
                  <c:v>Authorized</c:v>
                </c:pt>
              </c:strCache>
            </c:strRef>
          </c:tx>
          <c:spPr>
            <a:ln w="34925" cap="rnd">
              <a:solidFill>
                <a:schemeClr val="accent1">
                  <a:shade val="53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53000"/>
                      <a:satMod val="103000"/>
                      <a:lumMod val="102000"/>
                      <a:tint val="94000"/>
                    </a:schemeClr>
                  </a:gs>
                  <a:gs pos="50000">
                    <a:schemeClr val="accent1">
                      <a:shade val="53000"/>
                      <a:satMod val="110000"/>
                      <a:lumMod val="100000"/>
                      <a:shade val="100000"/>
                    </a:schemeClr>
                  </a:gs>
                  <a:gs pos="100000">
                    <a:schemeClr val="accent1">
                      <a:shade val="53000"/>
                      <a:lumMod val="99000"/>
                      <a:satMod val="120000"/>
                      <a:shade val="78000"/>
                    </a:schemeClr>
                  </a:gs>
                </a:gsLst>
                <a:lin ang="5400000" scaled="0"/>
              </a:gradFill>
              <a:ln w="9525">
                <a:solidFill>
                  <a:schemeClr val="accent1">
                    <a:shade val="53000"/>
                  </a:schemeClr>
                </a:solidFill>
                <a:round/>
              </a:ln>
              <a:effectLst>
                <a:outerShdw blurRad="57150" dist="19050" dir="5400000" algn="ctr" rotWithShape="0">
                  <a:srgbClr val="000000">
                    <a:alpha val="63000"/>
                  </a:srgbClr>
                </a:outerShdw>
              </a:effectLst>
            </c:spPr>
          </c:marker>
          <c:cat>
            <c:strRef>
              <c:f>general!$DP$4:$DP$9</c:f>
              <c:strCache>
                <c:ptCount val="5"/>
                <c:pt idx="0">
                  <c:v> Royal Day Plaza Hotel Users</c:v>
                </c:pt>
                <c:pt idx="1">
                  <c:v>El Hadba Supermarket</c:v>
                </c:pt>
                <c:pt idx="2">
                  <c:v>El Sabtya For Trading</c:v>
                </c:pt>
                <c:pt idx="3">
                  <c:v>Halan Mart Users</c:v>
                </c:pt>
                <c:pt idx="4">
                  <c:v>Misr Amreya Spinning and Weaving Company Users</c:v>
                </c:pt>
              </c:strCache>
            </c:strRef>
          </c:cat>
          <c:val>
            <c:numRef>
              <c:f>general!$DQ$4:$DQ$9</c:f>
              <c:numCache>
                <c:formatCode>General</c:formatCode>
                <c:ptCount val="5"/>
                <c:pt idx="0">
                  <c:v>5</c:v>
                </c:pt>
                <c:pt idx="3">
                  <c:v>17</c:v>
                </c:pt>
                <c:pt idx="4">
                  <c:v>3</c:v>
                </c:pt>
              </c:numCache>
            </c:numRef>
          </c:val>
          <c:smooth val="0"/>
          <c:extLst>
            <c:ext xmlns:c16="http://schemas.microsoft.com/office/drawing/2014/chart" uri="{C3380CC4-5D6E-409C-BE32-E72D297353CC}">
              <c16:uniqueId val="{00000000-0282-43EB-B3C6-CEA1A63EF315}"/>
            </c:ext>
          </c:extLst>
        </c:ser>
        <c:ser>
          <c:idx val="1"/>
          <c:order val="1"/>
          <c:tx>
            <c:strRef>
              <c:f>general!$DR$2:$DR$3</c:f>
              <c:strCache>
                <c:ptCount val="1"/>
                <c:pt idx="0">
                  <c:v>Paid to merchant</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w="9525">
                <a:solidFill>
                  <a:schemeClr val="accent1">
                    <a:shade val="76000"/>
                  </a:schemeClr>
                </a:solidFill>
                <a:round/>
              </a:ln>
              <a:effectLst>
                <a:outerShdw blurRad="57150" dist="19050" dir="5400000" algn="ctr" rotWithShape="0">
                  <a:srgbClr val="000000">
                    <a:alpha val="63000"/>
                  </a:srgbClr>
                </a:outerShdw>
              </a:effectLst>
            </c:spPr>
          </c:marker>
          <c:cat>
            <c:strRef>
              <c:f>general!$DP$4:$DP$9</c:f>
              <c:strCache>
                <c:ptCount val="5"/>
                <c:pt idx="0">
                  <c:v> Royal Day Plaza Hotel Users</c:v>
                </c:pt>
                <c:pt idx="1">
                  <c:v>El Hadba Supermarket</c:v>
                </c:pt>
                <c:pt idx="2">
                  <c:v>El Sabtya For Trading</c:v>
                </c:pt>
                <c:pt idx="3">
                  <c:v>Halan Mart Users</c:v>
                </c:pt>
                <c:pt idx="4">
                  <c:v>Misr Amreya Spinning and Weaving Company Users</c:v>
                </c:pt>
              </c:strCache>
            </c:strRef>
          </c:cat>
          <c:val>
            <c:numRef>
              <c:f>general!$DR$4:$DR$9</c:f>
              <c:numCache>
                <c:formatCode>General</c:formatCode>
                <c:ptCount val="5"/>
                <c:pt idx="1">
                  <c:v>1</c:v>
                </c:pt>
                <c:pt idx="2">
                  <c:v>288</c:v>
                </c:pt>
                <c:pt idx="3">
                  <c:v>1</c:v>
                </c:pt>
              </c:numCache>
            </c:numRef>
          </c:val>
          <c:smooth val="0"/>
          <c:extLst>
            <c:ext xmlns:c16="http://schemas.microsoft.com/office/drawing/2014/chart" uri="{C3380CC4-5D6E-409C-BE32-E72D297353CC}">
              <c16:uniqueId val="{0000000D-0282-43EB-B3C6-CEA1A63EF315}"/>
            </c:ext>
          </c:extLst>
        </c:ser>
        <c:ser>
          <c:idx val="2"/>
          <c:order val="2"/>
          <c:tx>
            <c:strRef>
              <c:f>general!$DS$2:$DS$3</c:f>
              <c:strCache>
                <c:ptCount val="1"/>
                <c:pt idx="0">
                  <c:v>Paid to payment in advance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general!$DP$4:$DP$9</c:f>
              <c:strCache>
                <c:ptCount val="5"/>
                <c:pt idx="0">
                  <c:v> Royal Day Plaza Hotel Users</c:v>
                </c:pt>
                <c:pt idx="1">
                  <c:v>El Hadba Supermarket</c:v>
                </c:pt>
                <c:pt idx="2">
                  <c:v>El Sabtya For Trading</c:v>
                </c:pt>
                <c:pt idx="3">
                  <c:v>Halan Mart Users</c:v>
                </c:pt>
                <c:pt idx="4">
                  <c:v>Misr Amreya Spinning and Weaving Company Users</c:v>
                </c:pt>
              </c:strCache>
            </c:strRef>
          </c:cat>
          <c:val>
            <c:numRef>
              <c:f>general!$DS$4:$DS$9</c:f>
              <c:numCache>
                <c:formatCode>General</c:formatCode>
                <c:ptCount val="5"/>
                <c:pt idx="0">
                  <c:v>1777</c:v>
                </c:pt>
                <c:pt idx="1">
                  <c:v>3086</c:v>
                </c:pt>
                <c:pt idx="2">
                  <c:v>1506</c:v>
                </c:pt>
                <c:pt idx="3">
                  <c:v>2680</c:v>
                </c:pt>
                <c:pt idx="4">
                  <c:v>2395</c:v>
                </c:pt>
              </c:numCache>
            </c:numRef>
          </c:val>
          <c:smooth val="0"/>
          <c:extLst>
            <c:ext xmlns:c16="http://schemas.microsoft.com/office/drawing/2014/chart" uri="{C3380CC4-5D6E-409C-BE32-E72D297353CC}">
              <c16:uniqueId val="{0000000E-0282-43EB-B3C6-CEA1A63EF315}"/>
            </c:ext>
          </c:extLst>
        </c:ser>
        <c:ser>
          <c:idx val="3"/>
          <c:order val="3"/>
          <c:tx>
            <c:strRef>
              <c:f>general!$DT$2:$DT$3</c:f>
              <c:strCache>
                <c:ptCount val="1"/>
                <c:pt idx="0">
                  <c:v>Reconciliation initiated</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w="9525">
                <a:solidFill>
                  <a:schemeClr val="accent1">
                    <a:tint val="77000"/>
                  </a:schemeClr>
                </a:solidFill>
                <a:round/>
              </a:ln>
              <a:effectLst>
                <a:outerShdw blurRad="57150" dist="19050" dir="5400000" algn="ctr" rotWithShape="0">
                  <a:srgbClr val="000000">
                    <a:alpha val="63000"/>
                  </a:srgbClr>
                </a:outerShdw>
              </a:effectLst>
            </c:spPr>
          </c:marker>
          <c:cat>
            <c:strRef>
              <c:f>general!$DP$4:$DP$9</c:f>
              <c:strCache>
                <c:ptCount val="5"/>
                <c:pt idx="0">
                  <c:v> Royal Day Plaza Hotel Users</c:v>
                </c:pt>
                <c:pt idx="1">
                  <c:v>El Hadba Supermarket</c:v>
                </c:pt>
                <c:pt idx="2">
                  <c:v>El Sabtya For Trading</c:v>
                </c:pt>
                <c:pt idx="3">
                  <c:v>Halan Mart Users</c:v>
                </c:pt>
                <c:pt idx="4">
                  <c:v>Misr Amreya Spinning and Weaving Company Users</c:v>
                </c:pt>
              </c:strCache>
            </c:strRef>
          </c:cat>
          <c:val>
            <c:numRef>
              <c:f>general!$DT$4:$DT$9</c:f>
              <c:numCache>
                <c:formatCode>General</c:formatCode>
                <c:ptCount val="5"/>
                <c:pt idx="0">
                  <c:v>29</c:v>
                </c:pt>
                <c:pt idx="4">
                  <c:v>19</c:v>
                </c:pt>
              </c:numCache>
            </c:numRef>
          </c:val>
          <c:smooth val="0"/>
          <c:extLst>
            <c:ext xmlns:c16="http://schemas.microsoft.com/office/drawing/2014/chart" uri="{C3380CC4-5D6E-409C-BE32-E72D297353CC}">
              <c16:uniqueId val="{0000000F-0282-43EB-B3C6-CEA1A63EF315}"/>
            </c:ext>
          </c:extLst>
        </c:ser>
        <c:ser>
          <c:idx val="4"/>
          <c:order val="4"/>
          <c:tx>
            <c:strRef>
              <c:f>general!$DU$2:$DU$3</c:f>
              <c:strCache>
                <c:ptCount val="1"/>
                <c:pt idx="0">
                  <c:v>Reversed</c:v>
                </c:pt>
              </c:strCache>
            </c:strRef>
          </c:tx>
          <c:spPr>
            <a:ln w="34925" cap="rnd">
              <a:solidFill>
                <a:schemeClr val="accent1">
                  <a:tint val="54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54000"/>
                      <a:satMod val="103000"/>
                      <a:lumMod val="102000"/>
                      <a:tint val="94000"/>
                    </a:schemeClr>
                  </a:gs>
                  <a:gs pos="50000">
                    <a:schemeClr val="accent1">
                      <a:tint val="54000"/>
                      <a:satMod val="110000"/>
                      <a:lumMod val="100000"/>
                      <a:shade val="100000"/>
                    </a:schemeClr>
                  </a:gs>
                  <a:gs pos="100000">
                    <a:schemeClr val="accent1">
                      <a:tint val="54000"/>
                      <a:lumMod val="99000"/>
                      <a:satMod val="120000"/>
                      <a:shade val="78000"/>
                    </a:schemeClr>
                  </a:gs>
                </a:gsLst>
                <a:lin ang="5400000" scaled="0"/>
              </a:gradFill>
              <a:ln w="9525">
                <a:solidFill>
                  <a:schemeClr val="accent1">
                    <a:tint val="54000"/>
                  </a:schemeClr>
                </a:solidFill>
                <a:round/>
              </a:ln>
              <a:effectLst>
                <a:outerShdw blurRad="57150" dist="19050" dir="5400000" algn="ctr" rotWithShape="0">
                  <a:srgbClr val="000000">
                    <a:alpha val="63000"/>
                  </a:srgbClr>
                </a:outerShdw>
              </a:effectLst>
            </c:spPr>
          </c:marker>
          <c:cat>
            <c:strRef>
              <c:f>general!$DP$4:$DP$9</c:f>
              <c:strCache>
                <c:ptCount val="5"/>
                <c:pt idx="0">
                  <c:v> Royal Day Plaza Hotel Users</c:v>
                </c:pt>
                <c:pt idx="1">
                  <c:v>El Hadba Supermarket</c:v>
                </c:pt>
                <c:pt idx="2">
                  <c:v>El Sabtya For Trading</c:v>
                </c:pt>
                <c:pt idx="3">
                  <c:v>Halan Mart Users</c:v>
                </c:pt>
                <c:pt idx="4">
                  <c:v>Misr Amreya Spinning and Weaving Company Users</c:v>
                </c:pt>
              </c:strCache>
            </c:strRef>
          </c:cat>
          <c:val>
            <c:numRef>
              <c:f>general!$DU$4:$DU$9</c:f>
              <c:numCache>
                <c:formatCode>General</c:formatCode>
                <c:ptCount val="5"/>
                <c:pt idx="0">
                  <c:v>5</c:v>
                </c:pt>
                <c:pt idx="1">
                  <c:v>7</c:v>
                </c:pt>
                <c:pt idx="2">
                  <c:v>5</c:v>
                </c:pt>
                <c:pt idx="3">
                  <c:v>8</c:v>
                </c:pt>
                <c:pt idx="4">
                  <c:v>3</c:v>
                </c:pt>
              </c:numCache>
            </c:numRef>
          </c:val>
          <c:smooth val="0"/>
          <c:extLst>
            <c:ext xmlns:c16="http://schemas.microsoft.com/office/drawing/2014/chart" uri="{C3380CC4-5D6E-409C-BE32-E72D297353CC}">
              <c16:uniqueId val="{00000010-0282-43EB-B3C6-CEA1A63EF315}"/>
            </c:ext>
          </c:extLst>
        </c:ser>
        <c:dLbls>
          <c:showLegendKey val="0"/>
          <c:showVal val="0"/>
          <c:showCatName val="0"/>
          <c:showSerName val="0"/>
          <c:showPercent val="0"/>
          <c:showBubbleSize val="0"/>
        </c:dLbls>
        <c:marker val="1"/>
        <c:smooth val="0"/>
        <c:axId val="1380587632"/>
        <c:axId val="998972096"/>
      </c:lineChart>
      <c:catAx>
        <c:axId val="13805876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crossAx val="998972096"/>
        <c:crosses val="autoZero"/>
        <c:auto val="1"/>
        <c:lblAlgn val="ctr"/>
        <c:lblOffset val="100"/>
        <c:noMultiLvlLbl val="0"/>
      </c:catAx>
      <c:valAx>
        <c:axId val="99897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crossAx val="1380587632"/>
        <c:crosses val="autoZero"/>
        <c:crossBetween val="between"/>
      </c:valAx>
      <c:spPr>
        <a:noFill/>
        <a:ln>
          <a:noFill/>
        </a:ln>
        <a:effectLst/>
      </c:spPr>
    </c:plotArea>
    <c:legend>
      <c:legendPos val="r"/>
      <c:layout>
        <c:manualLayout>
          <c:xMode val="edge"/>
          <c:yMode val="edge"/>
          <c:x val="0.78799082190197922"/>
          <c:y val="0.23093590066626155"/>
          <c:w val="0.20194628501625975"/>
          <c:h val="0.5450998733570588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project.xlsx]general!PivotTable13</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w="12700">
              <a:solidFill>
                <a:schemeClr val="lt2"/>
              </a:solidFill>
              <a:round/>
            </a:ln>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w="12700">
              <a:solidFill>
                <a:schemeClr val="lt2"/>
              </a:solidFill>
              <a:round/>
            </a:ln>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w="12700">
              <a:solidFill>
                <a:schemeClr val="lt2"/>
              </a:solidFill>
              <a:round/>
            </a:ln>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general!$CY$2:$CY$3</c:f>
              <c:strCache>
                <c:ptCount val="1"/>
                <c:pt idx="0">
                  <c:v>Authorized</c:v>
                </c:pt>
              </c:strCache>
            </c:strRef>
          </c:tx>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invertIfNegative val="0"/>
          <c:cat>
            <c:strRef>
              <c:f>general!$CX$4:$CX$7</c:f>
              <c:strCache>
                <c:ptCount val="3"/>
                <c:pt idx="0">
                  <c:v>Home Appliances</c:v>
                </c:pt>
                <c:pt idx="1">
                  <c:v>Low Ticket Size</c:v>
                </c:pt>
                <c:pt idx="2">
                  <c:v>Transportation</c:v>
                </c:pt>
              </c:strCache>
            </c:strRef>
          </c:cat>
          <c:val>
            <c:numRef>
              <c:f>general!$CY$4:$CY$7</c:f>
              <c:numCache>
                <c:formatCode>General</c:formatCode>
                <c:ptCount val="3"/>
                <c:pt idx="0">
                  <c:v>14797</c:v>
                </c:pt>
                <c:pt idx="1">
                  <c:v>17882</c:v>
                </c:pt>
              </c:numCache>
            </c:numRef>
          </c:val>
          <c:extLst>
            <c:ext xmlns:c16="http://schemas.microsoft.com/office/drawing/2014/chart" uri="{C3380CC4-5D6E-409C-BE32-E72D297353CC}">
              <c16:uniqueId val="{00000000-871C-4A39-9B46-74BFAFA48585}"/>
            </c:ext>
          </c:extLst>
        </c:ser>
        <c:ser>
          <c:idx val="1"/>
          <c:order val="1"/>
          <c:tx>
            <c:strRef>
              <c:f>general!$CZ$2:$CZ$3</c:f>
              <c:strCache>
                <c:ptCount val="1"/>
                <c:pt idx="0">
                  <c:v>Paid to merchant</c:v>
                </c:pt>
              </c:strCache>
            </c:strRef>
          </c:tx>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invertIfNegative val="0"/>
          <c:cat>
            <c:strRef>
              <c:f>general!$CX$4:$CX$7</c:f>
              <c:strCache>
                <c:ptCount val="3"/>
                <c:pt idx="0">
                  <c:v>Home Appliances</c:v>
                </c:pt>
                <c:pt idx="1">
                  <c:v>Low Ticket Size</c:v>
                </c:pt>
                <c:pt idx="2">
                  <c:v>Transportation</c:v>
                </c:pt>
              </c:strCache>
            </c:strRef>
          </c:cat>
          <c:val>
            <c:numRef>
              <c:f>general!$CZ$4:$CZ$7</c:f>
              <c:numCache>
                <c:formatCode>General</c:formatCode>
                <c:ptCount val="3"/>
                <c:pt idx="0">
                  <c:v>1758</c:v>
                </c:pt>
                <c:pt idx="1">
                  <c:v>3284706</c:v>
                </c:pt>
                <c:pt idx="2">
                  <c:v>10302168</c:v>
                </c:pt>
              </c:numCache>
            </c:numRef>
          </c:val>
          <c:extLst>
            <c:ext xmlns:c16="http://schemas.microsoft.com/office/drawing/2014/chart" uri="{C3380CC4-5D6E-409C-BE32-E72D297353CC}">
              <c16:uniqueId val="{00000010-871C-4A39-9B46-74BFAFA48585}"/>
            </c:ext>
          </c:extLst>
        </c:ser>
        <c:ser>
          <c:idx val="2"/>
          <c:order val="2"/>
          <c:tx>
            <c:strRef>
              <c:f>general!$DA$2:$DA$3</c:f>
              <c:strCache>
                <c:ptCount val="1"/>
                <c:pt idx="0">
                  <c:v>Paid to payment in advance</c:v>
                </c:pt>
              </c:strCache>
            </c:strRef>
          </c:tx>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invertIfNegative val="0"/>
          <c:cat>
            <c:strRef>
              <c:f>general!$CX$4:$CX$7</c:f>
              <c:strCache>
                <c:ptCount val="3"/>
                <c:pt idx="0">
                  <c:v>Home Appliances</c:v>
                </c:pt>
                <c:pt idx="1">
                  <c:v>Low Ticket Size</c:v>
                </c:pt>
                <c:pt idx="2">
                  <c:v>Transportation</c:v>
                </c:pt>
              </c:strCache>
            </c:strRef>
          </c:cat>
          <c:val>
            <c:numRef>
              <c:f>general!$DA$4:$DA$7</c:f>
              <c:numCache>
                <c:formatCode>General</c:formatCode>
                <c:ptCount val="3"/>
                <c:pt idx="0">
                  <c:v>22348266</c:v>
                </c:pt>
                <c:pt idx="1">
                  <c:v>6846293</c:v>
                </c:pt>
                <c:pt idx="2">
                  <c:v>10560538</c:v>
                </c:pt>
              </c:numCache>
            </c:numRef>
          </c:val>
          <c:extLst>
            <c:ext xmlns:c16="http://schemas.microsoft.com/office/drawing/2014/chart" uri="{C3380CC4-5D6E-409C-BE32-E72D297353CC}">
              <c16:uniqueId val="{00000011-871C-4A39-9B46-74BFAFA48585}"/>
            </c:ext>
          </c:extLst>
        </c:ser>
        <c:ser>
          <c:idx val="3"/>
          <c:order val="3"/>
          <c:tx>
            <c:strRef>
              <c:f>general!$DB$2:$DB$3</c:f>
              <c:strCache>
                <c:ptCount val="1"/>
                <c:pt idx="0">
                  <c:v>Reconciliation initiated</c:v>
                </c:pt>
              </c:strCache>
            </c:strRef>
          </c:tx>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c:spPr>
          <c:invertIfNegative val="0"/>
          <c:cat>
            <c:strRef>
              <c:f>general!$CX$4:$CX$7</c:f>
              <c:strCache>
                <c:ptCount val="3"/>
                <c:pt idx="0">
                  <c:v>Home Appliances</c:v>
                </c:pt>
                <c:pt idx="1">
                  <c:v>Low Ticket Size</c:v>
                </c:pt>
                <c:pt idx="2">
                  <c:v>Transportation</c:v>
                </c:pt>
              </c:strCache>
            </c:strRef>
          </c:cat>
          <c:val>
            <c:numRef>
              <c:f>general!$DB$4:$DB$7</c:f>
              <c:numCache>
                <c:formatCode>General</c:formatCode>
                <c:ptCount val="3"/>
                <c:pt idx="0">
                  <c:v>132994</c:v>
                </c:pt>
                <c:pt idx="1">
                  <c:v>39915</c:v>
                </c:pt>
              </c:numCache>
            </c:numRef>
          </c:val>
          <c:extLst>
            <c:ext xmlns:c16="http://schemas.microsoft.com/office/drawing/2014/chart" uri="{C3380CC4-5D6E-409C-BE32-E72D297353CC}">
              <c16:uniqueId val="{00000012-871C-4A39-9B46-74BFAFA48585}"/>
            </c:ext>
          </c:extLst>
        </c:ser>
        <c:ser>
          <c:idx val="4"/>
          <c:order val="4"/>
          <c:tx>
            <c:strRef>
              <c:f>general!$DC$2:$DC$3</c:f>
              <c:strCache>
                <c:ptCount val="1"/>
                <c:pt idx="0">
                  <c:v>Reversed</c:v>
                </c:pt>
              </c:strCache>
            </c:strRef>
          </c:tx>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invertIfNegative val="0"/>
          <c:cat>
            <c:strRef>
              <c:f>general!$CX$4:$CX$7</c:f>
              <c:strCache>
                <c:ptCount val="3"/>
                <c:pt idx="0">
                  <c:v>Home Appliances</c:v>
                </c:pt>
                <c:pt idx="1">
                  <c:v>Low Ticket Size</c:v>
                </c:pt>
                <c:pt idx="2">
                  <c:v>Transportation</c:v>
                </c:pt>
              </c:strCache>
            </c:strRef>
          </c:cat>
          <c:val>
            <c:numRef>
              <c:f>general!$DC$4:$DC$7</c:f>
              <c:numCache>
                <c:formatCode>General</c:formatCode>
                <c:ptCount val="3"/>
                <c:pt idx="0">
                  <c:v>58191</c:v>
                </c:pt>
                <c:pt idx="1">
                  <c:v>61026</c:v>
                </c:pt>
                <c:pt idx="2">
                  <c:v>4130</c:v>
                </c:pt>
              </c:numCache>
            </c:numRef>
          </c:val>
          <c:extLst>
            <c:ext xmlns:c16="http://schemas.microsoft.com/office/drawing/2014/chart" uri="{C3380CC4-5D6E-409C-BE32-E72D297353CC}">
              <c16:uniqueId val="{00000013-871C-4A39-9B46-74BFAFA48585}"/>
            </c:ext>
          </c:extLst>
        </c:ser>
        <c:ser>
          <c:idx val="5"/>
          <c:order val="5"/>
          <c:tx>
            <c:strRef>
              <c:f>general!$DD$2:$DD$3</c:f>
              <c:strCache>
                <c:ptCount val="1"/>
                <c:pt idx="0">
                  <c:v>Settled to merchant</c:v>
                </c:pt>
              </c:strCache>
            </c:strRef>
          </c:tx>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c:spPr>
          <c:invertIfNegative val="0"/>
          <c:cat>
            <c:strRef>
              <c:f>general!$CX$4:$CX$7</c:f>
              <c:strCache>
                <c:ptCount val="3"/>
                <c:pt idx="0">
                  <c:v>Home Appliances</c:v>
                </c:pt>
                <c:pt idx="1">
                  <c:v>Low Ticket Size</c:v>
                </c:pt>
                <c:pt idx="2">
                  <c:v>Transportation</c:v>
                </c:pt>
              </c:strCache>
            </c:strRef>
          </c:cat>
          <c:val>
            <c:numRef>
              <c:f>general!$DD$4:$DD$7</c:f>
              <c:numCache>
                <c:formatCode>General</c:formatCode>
                <c:ptCount val="3"/>
                <c:pt idx="1">
                  <c:v>69225</c:v>
                </c:pt>
              </c:numCache>
            </c:numRef>
          </c:val>
          <c:extLst>
            <c:ext xmlns:c16="http://schemas.microsoft.com/office/drawing/2014/chart" uri="{C3380CC4-5D6E-409C-BE32-E72D297353CC}">
              <c16:uniqueId val="{00000014-871C-4A39-9B46-74BFAFA48585}"/>
            </c:ext>
          </c:extLst>
        </c:ser>
        <c:dLbls>
          <c:showLegendKey val="0"/>
          <c:showVal val="0"/>
          <c:showCatName val="0"/>
          <c:showSerName val="0"/>
          <c:showPercent val="0"/>
          <c:showBubbleSize val="0"/>
        </c:dLbls>
        <c:gapWidth val="100"/>
        <c:overlap val="-24"/>
        <c:axId val="2117433936"/>
        <c:axId val="1087133184"/>
      </c:barChart>
      <c:catAx>
        <c:axId val="2117433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crossAx val="1087133184"/>
        <c:crosses val="autoZero"/>
        <c:auto val="1"/>
        <c:lblAlgn val="ctr"/>
        <c:lblOffset val="100"/>
        <c:noMultiLvlLbl val="0"/>
      </c:catAx>
      <c:valAx>
        <c:axId val="1087133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crossAx val="2117433936"/>
        <c:crosses val="autoZero"/>
        <c:crossBetween val="between"/>
      </c:valAx>
      <c:spPr>
        <a:noFill/>
        <a:ln>
          <a:noFill/>
        </a:ln>
        <a:effectLst/>
      </c:spPr>
    </c:plotArea>
    <c:legend>
      <c:legendPos val="r"/>
      <c:layout>
        <c:manualLayout>
          <c:xMode val="edge"/>
          <c:yMode val="edge"/>
          <c:x val="0.77156612326589646"/>
          <c:y val="0.29299892037909725"/>
          <c:w val="0.21852675663510515"/>
          <c:h val="0.5043976330336663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project.xlsx]general!PivotTable14</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w="12700">
              <a:solidFill>
                <a:schemeClr val="lt2"/>
              </a:solidFill>
              <a:round/>
            </a:ln>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w="12700">
              <a:solidFill>
                <a:schemeClr val="lt2"/>
              </a:solidFill>
              <a:round/>
            </a:ln>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w="12700">
              <a:solidFill>
                <a:schemeClr val="lt2"/>
              </a:solidFill>
              <a:round/>
            </a:ln>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general!$DH$2:$DH$3</c:f>
              <c:strCache>
                <c:ptCount val="1"/>
                <c:pt idx="0">
                  <c:v>Authorized</c:v>
                </c:pt>
              </c:strCache>
            </c:strRef>
          </c:tx>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invertIfNegative val="0"/>
          <c:cat>
            <c:strRef>
              <c:f>general!$DG$4:$DG$7</c:f>
              <c:strCache>
                <c:ptCount val="3"/>
                <c:pt idx="0">
                  <c:v>MASTERCARD</c:v>
                </c:pt>
                <c:pt idx="1">
                  <c:v>MEEZA</c:v>
                </c:pt>
                <c:pt idx="2">
                  <c:v>VISA</c:v>
                </c:pt>
              </c:strCache>
            </c:strRef>
          </c:cat>
          <c:val>
            <c:numRef>
              <c:f>general!$DH$4:$DH$7</c:f>
              <c:numCache>
                <c:formatCode>General</c:formatCode>
                <c:ptCount val="3"/>
                <c:pt idx="0">
                  <c:v>11337</c:v>
                </c:pt>
                <c:pt idx="1">
                  <c:v>782</c:v>
                </c:pt>
                <c:pt idx="2">
                  <c:v>20560</c:v>
                </c:pt>
              </c:numCache>
            </c:numRef>
          </c:val>
          <c:extLst>
            <c:ext xmlns:c16="http://schemas.microsoft.com/office/drawing/2014/chart" uri="{C3380CC4-5D6E-409C-BE32-E72D297353CC}">
              <c16:uniqueId val="{00000000-8317-4EBF-9127-5FC74D22F2C8}"/>
            </c:ext>
          </c:extLst>
        </c:ser>
        <c:ser>
          <c:idx val="1"/>
          <c:order val="1"/>
          <c:tx>
            <c:strRef>
              <c:f>general!$DI$2:$DI$3</c:f>
              <c:strCache>
                <c:ptCount val="1"/>
                <c:pt idx="0">
                  <c:v>Paid to merchant</c:v>
                </c:pt>
              </c:strCache>
            </c:strRef>
          </c:tx>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invertIfNegative val="0"/>
          <c:cat>
            <c:strRef>
              <c:f>general!$DG$4:$DG$7</c:f>
              <c:strCache>
                <c:ptCount val="3"/>
                <c:pt idx="0">
                  <c:v>MASTERCARD</c:v>
                </c:pt>
                <c:pt idx="1">
                  <c:v>MEEZA</c:v>
                </c:pt>
                <c:pt idx="2">
                  <c:v>VISA</c:v>
                </c:pt>
              </c:strCache>
            </c:strRef>
          </c:cat>
          <c:val>
            <c:numRef>
              <c:f>general!$DI$4:$DI$7</c:f>
              <c:numCache>
                <c:formatCode>General</c:formatCode>
                <c:ptCount val="3"/>
                <c:pt idx="0">
                  <c:v>7845585</c:v>
                </c:pt>
                <c:pt idx="1">
                  <c:v>268961</c:v>
                </c:pt>
                <c:pt idx="2">
                  <c:v>5474086</c:v>
                </c:pt>
              </c:numCache>
            </c:numRef>
          </c:val>
          <c:extLst>
            <c:ext xmlns:c16="http://schemas.microsoft.com/office/drawing/2014/chart" uri="{C3380CC4-5D6E-409C-BE32-E72D297353CC}">
              <c16:uniqueId val="{00000010-8317-4EBF-9127-5FC74D22F2C8}"/>
            </c:ext>
          </c:extLst>
        </c:ser>
        <c:ser>
          <c:idx val="2"/>
          <c:order val="2"/>
          <c:tx>
            <c:strRef>
              <c:f>general!$DJ$2:$DJ$3</c:f>
              <c:strCache>
                <c:ptCount val="1"/>
                <c:pt idx="0">
                  <c:v>Paid to payment in advance</c:v>
                </c:pt>
              </c:strCache>
            </c:strRef>
          </c:tx>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invertIfNegative val="0"/>
          <c:cat>
            <c:strRef>
              <c:f>general!$DG$4:$DG$7</c:f>
              <c:strCache>
                <c:ptCount val="3"/>
                <c:pt idx="0">
                  <c:v>MASTERCARD</c:v>
                </c:pt>
                <c:pt idx="1">
                  <c:v>MEEZA</c:v>
                </c:pt>
                <c:pt idx="2">
                  <c:v>VISA</c:v>
                </c:pt>
              </c:strCache>
            </c:strRef>
          </c:cat>
          <c:val>
            <c:numRef>
              <c:f>general!$DJ$4:$DJ$7</c:f>
              <c:numCache>
                <c:formatCode>General</c:formatCode>
                <c:ptCount val="3"/>
                <c:pt idx="0">
                  <c:v>22370664</c:v>
                </c:pt>
                <c:pt idx="1">
                  <c:v>877078</c:v>
                </c:pt>
                <c:pt idx="2">
                  <c:v>16507355</c:v>
                </c:pt>
              </c:numCache>
            </c:numRef>
          </c:val>
          <c:extLst>
            <c:ext xmlns:c16="http://schemas.microsoft.com/office/drawing/2014/chart" uri="{C3380CC4-5D6E-409C-BE32-E72D297353CC}">
              <c16:uniqueId val="{00000011-8317-4EBF-9127-5FC74D22F2C8}"/>
            </c:ext>
          </c:extLst>
        </c:ser>
        <c:ser>
          <c:idx val="3"/>
          <c:order val="3"/>
          <c:tx>
            <c:strRef>
              <c:f>general!$DK$2:$DK$3</c:f>
              <c:strCache>
                <c:ptCount val="1"/>
                <c:pt idx="0">
                  <c:v>Reconciliation initiated</c:v>
                </c:pt>
              </c:strCache>
            </c:strRef>
          </c:tx>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c:spPr>
          <c:invertIfNegative val="0"/>
          <c:cat>
            <c:strRef>
              <c:f>general!$DG$4:$DG$7</c:f>
              <c:strCache>
                <c:ptCount val="3"/>
                <c:pt idx="0">
                  <c:v>MASTERCARD</c:v>
                </c:pt>
                <c:pt idx="1">
                  <c:v>MEEZA</c:v>
                </c:pt>
                <c:pt idx="2">
                  <c:v>VISA</c:v>
                </c:pt>
              </c:strCache>
            </c:strRef>
          </c:cat>
          <c:val>
            <c:numRef>
              <c:f>general!$DK$4:$DK$7</c:f>
              <c:numCache>
                <c:formatCode>General</c:formatCode>
                <c:ptCount val="3"/>
                <c:pt idx="0">
                  <c:v>94414</c:v>
                </c:pt>
                <c:pt idx="1">
                  <c:v>4675</c:v>
                </c:pt>
                <c:pt idx="2">
                  <c:v>73820</c:v>
                </c:pt>
              </c:numCache>
            </c:numRef>
          </c:val>
          <c:extLst>
            <c:ext xmlns:c16="http://schemas.microsoft.com/office/drawing/2014/chart" uri="{C3380CC4-5D6E-409C-BE32-E72D297353CC}">
              <c16:uniqueId val="{00000012-8317-4EBF-9127-5FC74D22F2C8}"/>
            </c:ext>
          </c:extLst>
        </c:ser>
        <c:ser>
          <c:idx val="4"/>
          <c:order val="4"/>
          <c:tx>
            <c:strRef>
              <c:f>general!$DL$2:$DL$3</c:f>
              <c:strCache>
                <c:ptCount val="1"/>
                <c:pt idx="0">
                  <c:v>Reversed</c:v>
                </c:pt>
              </c:strCache>
            </c:strRef>
          </c:tx>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invertIfNegative val="0"/>
          <c:cat>
            <c:strRef>
              <c:f>general!$DG$4:$DG$7</c:f>
              <c:strCache>
                <c:ptCount val="3"/>
                <c:pt idx="0">
                  <c:v>MASTERCARD</c:v>
                </c:pt>
                <c:pt idx="1">
                  <c:v>MEEZA</c:v>
                </c:pt>
                <c:pt idx="2">
                  <c:v>VISA</c:v>
                </c:pt>
              </c:strCache>
            </c:strRef>
          </c:cat>
          <c:val>
            <c:numRef>
              <c:f>general!$DL$4:$DL$7</c:f>
              <c:numCache>
                <c:formatCode>General</c:formatCode>
                <c:ptCount val="3"/>
                <c:pt idx="0">
                  <c:v>63576</c:v>
                </c:pt>
                <c:pt idx="1">
                  <c:v>31380</c:v>
                </c:pt>
                <c:pt idx="2">
                  <c:v>28391</c:v>
                </c:pt>
              </c:numCache>
            </c:numRef>
          </c:val>
          <c:extLst>
            <c:ext xmlns:c16="http://schemas.microsoft.com/office/drawing/2014/chart" uri="{C3380CC4-5D6E-409C-BE32-E72D297353CC}">
              <c16:uniqueId val="{00000013-8317-4EBF-9127-5FC74D22F2C8}"/>
            </c:ext>
          </c:extLst>
        </c:ser>
        <c:ser>
          <c:idx val="5"/>
          <c:order val="5"/>
          <c:tx>
            <c:strRef>
              <c:f>general!$DM$2:$DM$3</c:f>
              <c:strCache>
                <c:ptCount val="1"/>
                <c:pt idx="0">
                  <c:v>Settled to merchant</c:v>
                </c:pt>
              </c:strCache>
            </c:strRef>
          </c:tx>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c:spPr>
          <c:invertIfNegative val="0"/>
          <c:cat>
            <c:strRef>
              <c:f>general!$DG$4:$DG$7</c:f>
              <c:strCache>
                <c:ptCount val="3"/>
                <c:pt idx="0">
                  <c:v>MASTERCARD</c:v>
                </c:pt>
                <c:pt idx="1">
                  <c:v>MEEZA</c:v>
                </c:pt>
                <c:pt idx="2">
                  <c:v>VISA</c:v>
                </c:pt>
              </c:strCache>
            </c:strRef>
          </c:cat>
          <c:val>
            <c:numRef>
              <c:f>general!$DM$4:$DM$7</c:f>
              <c:numCache>
                <c:formatCode>General</c:formatCode>
                <c:ptCount val="3"/>
                <c:pt idx="0">
                  <c:v>37300</c:v>
                </c:pt>
                <c:pt idx="1">
                  <c:v>1150</c:v>
                </c:pt>
                <c:pt idx="2">
                  <c:v>30775</c:v>
                </c:pt>
              </c:numCache>
            </c:numRef>
          </c:val>
          <c:extLst>
            <c:ext xmlns:c16="http://schemas.microsoft.com/office/drawing/2014/chart" uri="{C3380CC4-5D6E-409C-BE32-E72D297353CC}">
              <c16:uniqueId val="{00000014-8317-4EBF-9127-5FC74D22F2C8}"/>
            </c:ext>
          </c:extLst>
        </c:ser>
        <c:dLbls>
          <c:showLegendKey val="0"/>
          <c:showVal val="0"/>
          <c:showCatName val="0"/>
          <c:showSerName val="0"/>
          <c:showPercent val="0"/>
          <c:showBubbleSize val="0"/>
        </c:dLbls>
        <c:gapWidth val="100"/>
        <c:overlap val="-24"/>
        <c:axId val="41334096"/>
        <c:axId val="999653392"/>
      </c:barChart>
      <c:catAx>
        <c:axId val="4133409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crossAx val="999653392"/>
        <c:crosses val="autoZero"/>
        <c:auto val="1"/>
        <c:lblAlgn val="ctr"/>
        <c:lblOffset val="100"/>
        <c:noMultiLvlLbl val="0"/>
      </c:catAx>
      <c:valAx>
        <c:axId val="9996533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crossAx val="41334096"/>
        <c:crosses val="autoZero"/>
        <c:crossBetween val="between"/>
      </c:valAx>
      <c:spPr>
        <a:noFill/>
        <a:ln>
          <a:noFill/>
        </a:ln>
        <a:effectLst/>
      </c:spPr>
    </c:plotArea>
    <c:legend>
      <c:legendPos val="r"/>
      <c:layout>
        <c:manualLayout>
          <c:xMode val="edge"/>
          <c:yMode val="edge"/>
          <c:x val="0.79704196234729918"/>
          <c:y val="0.27439021626361931"/>
          <c:w val="0.19308149444282427"/>
          <c:h val="0.5426478661735372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project.xlsx]PivotTables2!PivotTable1</c:name>
    <c:fmtId val="3"/>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16166008426838"/>
          <c:y val="2.6687785011051707E-2"/>
          <c:w val="0.63798292308020721"/>
          <c:h val="0.94693555680311414"/>
        </c:manualLayout>
      </c:layout>
      <c:bar3DChart>
        <c:barDir val="bar"/>
        <c:grouping val="clustered"/>
        <c:varyColors val="0"/>
        <c:ser>
          <c:idx val="0"/>
          <c:order val="0"/>
          <c:tx>
            <c:strRef>
              <c:f>PivotTables2!$B$1:$B$2</c:f>
              <c:strCache>
                <c:ptCount val="1"/>
                <c:pt idx="0">
                  <c:v>Authorized</c:v>
                </c:pt>
              </c:strCache>
            </c:strRef>
          </c:tx>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PivotTables2!$A$3:$A$5</c:f>
              <c:strCache>
                <c:ptCount val="2"/>
                <c:pt idx="0">
                  <c:v>OFF_US</c:v>
                </c:pt>
                <c:pt idx="1">
                  <c:v>ON_US</c:v>
                </c:pt>
              </c:strCache>
            </c:strRef>
          </c:cat>
          <c:val>
            <c:numRef>
              <c:f>PivotTables2!$B$3:$B$5</c:f>
              <c:numCache>
                <c:formatCode>General</c:formatCode>
                <c:ptCount val="2"/>
                <c:pt idx="0">
                  <c:v>31408</c:v>
                </c:pt>
                <c:pt idx="1">
                  <c:v>1271</c:v>
                </c:pt>
              </c:numCache>
            </c:numRef>
          </c:val>
          <c:extLst>
            <c:ext xmlns:c16="http://schemas.microsoft.com/office/drawing/2014/chart" uri="{C3380CC4-5D6E-409C-BE32-E72D297353CC}">
              <c16:uniqueId val="{00000000-0ABC-48B7-A8D8-377F1F5F8896}"/>
            </c:ext>
          </c:extLst>
        </c:ser>
        <c:ser>
          <c:idx val="1"/>
          <c:order val="1"/>
          <c:tx>
            <c:strRef>
              <c:f>PivotTables2!$C$1:$C$2</c:f>
              <c:strCache>
                <c:ptCount val="1"/>
                <c:pt idx="0">
                  <c:v>Paid to merchant</c:v>
                </c:pt>
              </c:strCache>
            </c:strRef>
          </c:tx>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PivotTables2!$A$3:$A$5</c:f>
              <c:strCache>
                <c:ptCount val="2"/>
                <c:pt idx="0">
                  <c:v>OFF_US</c:v>
                </c:pt>
                <c:pt idx="1">
                  <c:v>ON_US</c:v>
                </c:pt>
              </c:strCache>
            </c:strRef>
          </c:cat>
          <c:val>
            <c:numRef>
              <c:f>PivotTables2!$C$3:$C$5</c:f>
              <c:numCache>
                <c:formatCode>General</c:formatCode>
                <c:ptCount val="2"/>
                <c:pt idx="0">
                  <c:v>12953322</c:v>
                </c:pt>
                <c:pt idx="1">
                  <c:v>635310</c:v>
                </c:pt>
              </c:numCache>
            </c:numRef>
          </c:val>
          <c:extLst>
            <c:ext xmlns:c16="http://schemas.microsoft.com/office/drawing/2014/chart" uri="{C3380CC4-5D6E-409C-BE32-E72D297353CC}">
              <c16:uniqueId val="{00000001-0ABC-48B7-A8D8-377F1F5F8896}"/>
            </c:ext>
          </c:extLst>
        </c:ser>
        <c:ser>
          <c:idx val="2"/>
          <c:order val="2"/>
          <c:tx>
            <c:strRef>
              <c:f>PivotTables2!$D$1:$D$2</c:f>
              <c:strCache>
                <c:ptCount val="1"/>
                <c:pt idx="0">
                  <c:v>Paid to payment in advance</c:v>
                </c:pt>
              </c:strCache>
            </c:strRef>
          </c:tx>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PivotTables2!$A$3:$A$5</c:f>
              <c:strCache>
                <c:ptCount val="2"/>
                <c:pt idx="0">
                  <c:v>OFF_US</c:v>
                </c:pt>
                <c:pt idx="1">
                  <c:v>ON_US</c:v>
                </c:pt>
              </c:strCache>
            </c:strRef>
          </c:cat>
          <c:val>
            <c:numRef>
              <c:f>PivotTables2!$D$3:$D$5</c:f>
              <c:numCache>
                <c:formatCode>General</c:formatCode>
                <c:ptCount val="2"/>
                <c:pt idx="0">
                  <c:v>36618956</c:v>
                </c:pt>
                <c:pt idx="1">
                  <c:v>3136141</c:v>
                </c:pt>
              </c:numCache>
            </c:numRef>
          </c:val>
          <c:extLst>
            <c:ext xmlns:c16="http://schemas.microsoft.com/office/drawing/2014/chart" uri="{C3380CC4-5D6E-409C-BE32-E72D297353CC}">
              <c16:uniqueId val="{00000002-0ABC-48B7-A8D8-377F1F5F8896}"/>
            </c:ext>
          </c:extLst>
        </c:ser>
        <c:ser>
          <c:idx val="3"/>
          <c:order val="3"/>
          <c:tx>
            <c:strRef>
              <c:f>PivotTables2!$E$1:$E$2</c:f>
              <c:strCache>
                <c:ptCount val="1"/>
                <c:pt idx="0">
                  <c:v>Reconciliation initiated</c:v>
                </c:pt>
              </c:strCache>
            </c:strRef>
          </c:tx>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PivotTables2!$A$3:$A$5</c:f>
              <c:strCache>
                <c:ptCount val="2"/>
                <c:pt idx="0">
                  <c:v>OFF_US</c:v>
                </c:pt>
                <c:pt idx="1">
                  <c:v>ON_US</c:v>
                </c:pt>
              </c:strCache>
            </c:strRef>
          </c:cat>
          <c:val>
            <c:numRef>
              <c:f>PivotTables2!$E$3:$E$5</c:f>
              <c:numCache>
                <c:formatCode>General</c:formatCode>
                <c:ptCount val="2"/>
                <c:pt idx="0">
                  <c:v>159935</c:v>
                </c:pt>
                <c:pt idx="1">
                  <c:v>12974</c:v>
                </c:pt>
              </c:numCache>
            </c:numRef>
          </c:val>
          <c:extLst>
            <c:ext xmlns:c16="http://schemas.microsoft.com/office/drawing/2014/chart" uri="{C3380CC4-5D6E-409C-BE32-E72D297353CC}">
              <c16:uniqueId val="{00000003-0ABC-48B7-A8D8-377F1F5F8896}"/>
            </c:ext>
          </c:extLst>
        </c:ser>
        <c:ser>
          <c:idx val="4"/>
          <c:order val="4"/>
          <c:tx>
            <c:strRef>
              <c:f>PivotTables2!$F$1:$F$2</c:f>
              <c:strCache>
                <c:ptCount val="1"/>
                <c:pt idx="0">
                  <c:v>Reversed</c:v>
                </c:pt>
              </c:strCache>
            </c:strRef>
          </c:tx>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PivotTables2!$A$3:$A$5</c:f>
              <c:strCache>
                <c:ptCount val="2"/>
                <c:pt idx="0">
                  <c:v>OFF_US</c:v>
                </c:pt>
                <c:pt idx="1">
                  <c:v>ON_US</c:v>
                </c:pt>
              </c:strCache>
            </c:strRef>
          </c:cat>
          <c:val>
            <c:numRef>
              <c:f>PivotTables2!$F$3:$F$5</c:f>
              <c:numCache>
                <c:formatCode>General</c:formatCode>
                <c:ptCount val="2"/>
                <c:pt idx="0">
                  <c:v>117140</c:v>
                </c:pt>
                <c:pt idx="1">
                  <c:v>6207</c:v>
                </c:pt>
              </c:numCache>
            </c:numRef>
          </c:val>
          <c:extLst>
            <c:ext xmlns:c16="http://schemas.microsoft.com/office/drawing/2014/chart" uri="{C3380CC4-5D6E-409C-BE32-E72D297353CC}">
              <c16:uniqueId val="{00000004-0ABC-48B7-A8D8-377F1F5F8896}"/>
            </c:ext>
          </c:extLst>
        </c:ser>
        <c:ser>
          <c:idx val="5"/>
          <c:order val="5"/>
          <c:tx>
            <c:strRef>
              <c:f>PivotTables2!$G$1:$G$2</c:f>
              <c:strCache>
                <c:ptCount val="1"/>
                <c:pt idx="0">
                  <c:v>Settled to merchant</c:v>
                </c:pt>
              </c:strCache>
            </c:strRef>
          </c:tx>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PivotTables2!$A$3:$A$5</c:f>
              <c:strCache>
                <c:ptCount val="2"/>
                <c:pt idx="0">
                  <c:v>OFF_US</c:v>
                </c:pt>
                <c:pt idx="1">
                  <c:v>ON_US</c:v>
                </c:pt>
              </c:strCache>
            </c:strRef>
          </c:cat>
          <c:val>
            <c:numRef>
              <c:f>PivotTables2!$G$3:$G$5</c:f>
              <c:numCache>
                <c:formatCode>General</c:formatCode>
                <c:ptCount val="2"/>
                <c:pt idx="0">
                  <c:v>64675</c:v>
                </c:pt>
                <c:pt idx="1">
                  <c:v>4550</c:v>
                </c:pt>
              </c:numCache>
            </c:numRef>
          </c:val>
          <c:extLst>
            <c:ext xmlns:c16="http://schemas.microsoft.com/office/drawing/2014/chart" uri="{C3380CC4-5D6E-409C-BE32-E72D297353CC}">
              <c16:uniqueId val="{00000005-0ABC-48B7-A8D8-377F1F5F8896}"/>
            </c:ext>
          </c:extLst>
        </c:ser>
        <c:dLbls>
          <c:showLegendKey val="0"/>
          <c:showVal val="1"/>
          <c:showCatName val="0"/>
          <c:showSerName val="0"/>
          <c:showPercent val="0"/>
          <c:showBubbleSize val="0"/>
        </c:dLbls>
        <c:gapWidth val="150"/>
        <c:shape val="box"/>
        <c:axId val="829095343"/>
        <c:axId val="565476287"/>
        <c:axId val="0"/>
      </c:bar3DChart>
      <c:catAx>
        <c:axId val="82909534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565476287"/>
        <c:crosses val="autoZero"/>
        <c:auto val="1"/>
        <c:lblAlgn val="ctr"/>
        <c:lblOffset val="100"/>
        <c:noMultiLvlLbl val="0"/>
      </c:catAx>
      <c:valAx>
        <c:axId val="565476287"/>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829095343"/>
        <c:crosses val="autoZero"/>
        <c:crossBetween val="between"/>
      </c:valAx>
      <c:spPr>
        <a:noFill/>
        <a:ln>
          <a:noFill/>
        </a:ln>
        <a:effectLst/>
      </c:spPr>
    </c:plotArea>
    <c:legend>
      <c:legendPos val="r"/>
      <c:layout>
        <c:manualLayout>
          <c:xMode val="edge"/>
          <c:yMode val="edge"/>
          <c:x val="0.74483987719374578"/>
          <c:y val="8.8569568675863561E-2"/>
          <c:w val="0.24274327049786854"/>
          <c:h val="0.592995246344103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project.xlsx]PivotTables2!PivotTable5</c:name>
    <c:fmtId val="2"/>
  </c:pivotSource>
  <c:chart>
    <c:title>
      <c:tx>
        <c:rich>
          <a:bodyPr rot="0" spcFirstLastPara="1" vertOverflow="ellipsis" vert="horz" wrap="square" anchor="ctr" anchorCtr="1"/>
          <a:lstStyle/>
          <a:p>
            <a:pPr>
              <a:defRPr sz="1800" b="1" i="0" u="none" strike="noStrike" kern="1200" baseline="0">
                <a:solidFill>
                  <a:srgbClr val="002060"/>
                </a:solidFill>
                <a:latin typeface="Bahnschrift SemiBold" panose="020B0502040204020203" pitchFamily="34" charset="0"/>
                <a:ea typeface="+mn-ea"/>
                <a:cs typeface="+mn-cs"/>
              </a:defRPr>
            </a:pPr>
            <a:r>
              <a:rPr lang="en-US" sz="1800">
                <a:solidFill>
                  <a:srgbClr val="002060"/>
                </a:solidFill>
                <a:latin typeface="Bahnschrift SemiBold" panose="020B0502040204020203" pitchFamily="34" charset="0"/>
              </a:rPr>
              <a:t>Settled Transactions</a:t>
            </a:r>
          </a:p>
        </c:rich>
      </c:tx>
      <c:layout>
        <c:manualLayout>
          <c:xMode val="edge"/>
          <c:yMode val="edge"/>
          <c:x val="0.24539987719131739"/>
          <c:y val="4.597928078626759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002060"/>
              </a:solidFill>
              <a:latin typeface="Bahnschrift SemiBold" panose="020B0502040204020203" pitchFamily="34" charset="0"/>
              <a:ea typeface="+mn-ea"/>
              <a:cs typeface="+mn-cs"/>
            </a:defRPr>
          </a:pPr>
          <a:endParaRPr lang="ar-EG"/>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pivotFmt>
    </c:pivotFmts>
    <c:plotArea>
      <c:layout>
        <c:manualLayout>
          <c:layoutTarget val="inner"/>
          <c:xMode val="edge"/>
          <c:yMode val="edge"/>
          <c:x val="3.247917972982995E-2"/>
          <c:y val="0.16187488500888489"/>
          <c:w val="0.69608299232519544"/>
          <c:h val="0.77475973811396204"/>
        </c:manualLayout>
      </c:layout>
      <c:pieChart>
        <c:varyColors val="1"/>
        <c:ser>
          <c:idx val="0"/>
          <c:order val="0"/>
          <c:tx>
            <c:strRef>
              <c:f>PivotTables2!$K$1:$K$2</c:f>
              <c:strCache>
                <c:ptCount val="1"/>
                <c:pt idx="0">
                  <c:v>Yes</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1281-4896-B969-B58B0662E972}"/>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1281-4896-B969-B58B0662E972}"/>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1281-4896-B969-B58B0662E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PivotTables2!$J$3:$J$6</c:f>
              <c:strCache>
                <c:ptCount val="3"/>
                <c:pt idx="0">
                  <c:v>Paid to merchant</c:v>
                </c:pt>
                <c:pt idx="1">
                  <c:v>Paid to payment in advance</c:v>
                </c:pt>
                <c:pt idx="2">
                  <c:v>Settled to merchant</c:v>
                </c:pt>
              </c:strCache>
            </c:strRef>
          </c:cat>
          <c:val>
            <c:numRef>
              <c:f>PivotTables2!$K$3:$K$6</c:f>
              <c:numCache>
                <c:formatCode>General</c:formatCode>
                <c:ptCount val="3"/>
                <c:pt idx="0">
                  <c:v>36744.800799999888</c:v>
                </c:pt>
                <c:pt idx="1">
                  <c:v>141116.98087999978</c:v>
                </c:pt>
                <c:pt idx="2">
                  <c:v>192.40250000000037</c:v>
                </c:pt>
              </c:numCache>
            </c:numRef>
          </c:val>
          <c:extLst>
            <c:ext xmlns:c16="http://schemas.microsoft.com/office/drawing/2014/chart" uri="{C3380CC4-5D6E-409C-BE32-E72D297353CC}">
              <c16:uniqueId val="{00000006-1281-4896-B969-B58B0662E972}"/>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layout>
        <c:manualLayout>
          <c:xMode val="edge"/>
          <c:yMode val="edge"/>
          <c:x val="0.74037278286587249"/>
          <c:y val="0.28528820169810337"/>
          <c:w val="0.24191130091785654"/>
          <c:h val="0.481447065012709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project.xlsx]PivotTables2!PivotTable4</c:name>
    <c:fmtId val="5"/>
  </c:pivotSource>
  <c:chart>
    <c:title>
      <c:tx>
        <c:rich>
          <a:bodyPr rot="0" spcFirstLastPara="1" vertOverflow="ellipsis" vert="horz" wrap="square" anchor="ctr" anchorCtr="1"/>
          <a:lstStyle/>
          <a:p>
            <a:pPr>
              <a:defRPr sz="1800" b="1" i="0" u="none" strike="noStrike" kern="1200" baseline="0">
                <a:solidFill>
                  <a:srgbClr val="002060"/>
                </a:solidFill>
                <a:latin typeface="Bahnschrift SemiBold" panose="020B0502040204020203" pitchFamily="34" charset="0"/>
                <a:ea typeface="+mn-ea"/>
                <a:cs typeface="+mn-cs"/>
              </a:defRPr>
            </a:pPr>
            <a:r>
              <a:rPr lang="en-US" sz="1800">
                <a:solidFill>
                  <a:srgbClr val="002060"/>
                </a:solidFill>
                <a:latin typeface="Bahnschrift SemiBold" panose="020B0502040204020203" pitchFamily="34" charset="0"/>
              </a:rPr>
              <a:t>Unsettled Transactions</a:t>
            </a:r>
          </a:p>
        </c:rich>
      </c:tx>
      <c:layout>
        <c:manualLayout>
          <c:xMode val="edge"/>
          <c:yMode val="edge"/>
          <c:x val="0.16006887541713063"/>
          <c:y val="1.0408920308104041E-2"/>
        </c:manualLayout>
      </c:layout>
      <c:overlay val="0"/>
      <c:spPr>
        <a:noFill/>
        <a:ln>
          <a:noFill/>
        </a:ln>
        <a:effectLst/>
      </c:spPr>
      <c:txPr>
        <a:bodyPr rot="0" spcFirstLastPara="1" vertOverflow="ellipsis" vert="horz" wrap="square" anchor="ctr" anchorCtr="1"/>
        <a:lstStyle/>
        <a:p>
          <a:pPr>
            <a:defRPr sz="1800" b="1" i="0" u="none" strike="noStrike" kern="1200" baseline="0">
              <a:solidFill>
                <a:srgbClr val="002060"/>
              </a:solidFill>
              <a:latin typeface="Bahnschrift SemiBold" panose="020B0502040204020203" pitchFamily="34" charset="0"/>
              <a:ea typeface="+mn-ea"/>
              <a:cs typeface="+mn-cs"/>
            </a:defRPr>
          </a:pPr>
          <a:endParaRPr lang="ar-EG"/>
        </a:p>
      </c:txPr>
    </c:title>
    <c:autoTitleDeleted val="0"/>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2.0940173758688171E-2"/>
          <c:y val="0.13327871154504983"/>
          <c:w val="0.6787882830731381"/>
          <c:h val="0.82009697507487045"/>
        </c:manualLayout>
      </c:layout>
      <c:pieChart>
        <c:varyColors val="1"/>
        <c:ser>
          <c:idx val="0"/>
          <c:order val="0"/>
          <c:tx>
            <c:strRef>
              <c:f>PivotTables2!$O$1:$O$2</c:f>
              <c:strCache>
                <c:ptCount val="1"/>
                <c:pt idx="0">
                  <c:v>No</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D48-4603-B847-A30E1B419034}"/>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D48-4603-B847-A30E1B419034}"/>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D48-4603-B847-A30E1B4190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PivotTables2!$N$3:$N$6</c:f>
              <c:strCache>
                <c:ptCount val="3"/>
                <c:pt idx="0">
                  <c:v>Authorized</c:v>
                </c:pt>
                <c:pt idx="1">
                  <c:v>Reconciliation initiated</c:v>
                </c:pt>
                <c:pt idx="2">
                  <c:v>Reversed</c:v>
                </c:pt>
              </c:strCache>
            </c:strRef>
          </c:cat>
          <c:val>
            <c:numRef>
              <c:f>PivotTables2!$O$3:$O$6</c:f>
              <c:numCache>
                <c:formatCode>General</c:formatCode>
                <c:ptCount val="3"/>
                <c:pt idx="0">
                  <c:v>81.164300000000338</c:v>
                </c:pt>
                <c:pt idx="1">
                  <c:v>592.3555000000016</c:v>
                </c:pt>
                <c:pt idx="2">
                  <c:v>284.52625000000216</c:v>
                </c:pt>
              </c:numCache>
            </c:numRef>
          </c:val>
          <c:extLst>
            <c:ext xmlns:c16="http://schemas.microsoft.com/office/drawing/2014/chart" uri="{C3380CC4-5D6E-409C-BE32-E72D297353CC}">
              <c16:uniqueId val="{00000006-2D48-4603-B847-A30E1B419034}"/>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layout>
        <c:manualLayout>
          <c:xMode val="edge"/>
          <c:yMode val="edge"/>
          <c:x val="0.72384276520242041"/>
          <c:y val="0.31324593847207977"/>
          <c:w val="0.25832283631532904"/>
          <c:h val="0.432405127199191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project.xlsx]PivotTables2!PivotTable2</c:name>
    <c:fmtId val="2"/>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173722901012041E-2"/>
          <c:y val="4.2786162426237326E-2"/>
          <c:w val="0.8754677119819162"/>
          <c:h val="0.85931055100876153"/>
        </c:manualLayout>
      </c:layout>
      <c:bar3DChart>
        <c:barDir val="col"/>
        <c:grouping val="standard"/>
        <c:varyColors val="0"/>
        <c:ser>
          <c:idx val="0"/>
          <c:order val="0"/>
          <c:tx>
            <c:strRef>
              <c:f>PivotTables2!$U$1:$U$2</c:f>
              <c:strCache>
                <c:ptCount val="1"/>
                <c:pt idx="0">
                  <c:v>No</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PivotTables2!$T$3:$T$6</c:f>
              <c:strCache>
                <c:ptCount val="3"/>
                <c:pt idx="0">
                  <c:v>MASTERCARD</c:v>
                </c:pt>
                <c:pt idx="1">
                  <c:v>MEEZA</c:v>
                </c:pt>
                <c:pt idx="2">
                  <c:v>VISA</c:v>
                </c:pt>
              </c:strCache>
            </c:strRef>
          </c:cat>
          <c:val>
            <c:numRef>
              <c:f>PivotTables2!$U$3:$U$6</c:f>
              <c:numCache>
                <c:formatCode>0.00</c:formatCode>
                <c:ptCount val="3"/>
                <c:pt idx="0">
                  <c:v>476.70145000000139</c:v>
                </c:pt>
                <c:pt idx="1">
                  <c:v>78.73700000000045</c:v>
                </c:pt>
                <c:pt idx="2">
                  <c:v>402.60760000000221</c:v>
                </c:pt>
              </c:numCache>
            </c:numRef>
          </c:val>
          <c:extLst>
            <c:ext xmlns:c16="http://schemas.microsoft.com/office/drawing/2014/chart" uri="{C3380CC4-5D6E-409C-BE32-E72D297353CC}">
              <c16:uniqueId val="{00000000-8151-427F-B054-DFF298EED546}"/>
            </c:ext>
          </c:extLst>
        </c:ser>
        <c:ser>
          <c:idx val="1"/>
          <c:order val="1"/>
          <c:tx>
            <c:strRef>
              <c:f>PivotTables2!$V$1:$V$2</c:f>
              <c:strCache>
                <c:ptCount val="1"/>
                <c:pt idx="0">
                  <c:v>Yes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PivotTables2!$T$3:$T$6</c:f>
              <c:strCache>
                <c:ptCount val="3"/>
                <c:pt idx="0">
                  <c:v>MASTERCARD</c:v>
                </c:pt>
                <c:pt idx="1">
                  <c:v>MEEZA</c:v>
                </c:pt>
                <c:pt idx="2">
                  <c:v>VISA</c:v>
                </c:pt>
              </c:strCache>
            </c:strRef>
          </c:cat>
          <c:val>
            <c:numRef>
              <c:f>PivotTables2!$V$3:$V$6</c:f>
              <c:numCache>
                <c:formatCode>0.00</c:formatCode>
                <c:ptCount val="3"/>
                <c:pt idx="0">
                  <c:v>94330.379599999913</c:v>
                </c:pt>
                <c:pt idx="1">
                  <c:v>4651.9118199999893</c:v>
                </c:pt>
                <c:pt idx="2">
                  <c:v>79071.892760000352</c:v>
                </c:pt>
              </c:numCache>
            </c:numRef>
          </c:val>
          <c:extLst>
            <c:ext xmlns:c16="http://schemas.microsoft.com/office/drawing/2014/chart" uri="{C3380CC4-5D6E-409C-BE32-E72D297353CC}">
              <c16:uniqueId val="{00000001-8151-427F-B054-DFF298EED546}"/>
            </c:ext>
          </c:extLst>
        </c:ser>
        <c:dLbls>
          <c:showLegendKey val="0"/>
          <c:showVal val="1"/>
          <c:showCatName val="0"/>
          <c:showSerName val="0"/>
          <c:showPercent val="0"/>
          <c:showBubbleSize val="0"/>
        </c:dLbls>
        <c:gapWidth val="150"/>
        <c:shape val="box"/>
        <c:axId val="1769789151"/>
        <c:axId val="1772052895"/>
        <c:axId val="1770951695"/>
      </c:bar3DChart>
      <c:catAx>
        <c:axId val="176978915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1772052895"/>
        <c:crosses val="autoZero"/>
        <c:auto val="1"/>
        <c:lblAlgn val="ctr"/>
        <c:lblOffset val="100"/>
        <c:noMultiLvlLbl val="0"/>
      </c:catAx>
      <c:valAx>
        <c:axId val="1772052895"/>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1769789151"/>
        <c:crosses val="autoZero"/>
        <c:crossBetween val="between"/>
      </c:valAx>
      <c:serAx>
        <c:axId val="1770951695"/>
        <c:scaling>
          <c:orientation val="minMax"/>
        </c:scaling>
        <c:delete val="0"/>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1772052895"/>
        <c:crosses val="autoZero"/>
      </c:serAx>
      <c:spPr>
        <a:noFill/>
        <a:ln>
          <a:noFill/>
        </a:ln>
        <a:effectLst>
          <a:outerShdw dist="38100" sx="1000" sy="1000" algn="tr" rotWithShape="0">
            <a:prstClr val="black"/>
          </a:outerShdw>
        </a:effectLst>
      </c:spPr>
    </c:plotArea>
    <c:legend>
      <c:legendPos val="r"/>
      <c:layout>
        <c:manualLayout>
          <c:xMode val="edge"/>
          <c:yMode val="edge"/>
          <c:x val="0.93121936035120156"/>
          <c:y val="0.30779299310088742"/>
          <c:w val="5.8052670947435908E-2"/>
          <c:h val="0.253419579761399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project.xlsx]PivotTables2!PivotTable3</c:name>
    <c:fmtId val="15"/>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200152263614608E-2"/>
          <c:y val="3.9471408370195894E-2"/>
          <c:w val="0.82020794422252818"/>
          <c:h val="0.90066945901454221"/>
        </c:manualLayout>
      </c:layout>
      <c:bar3DChart>
        <c:barDir val="col"/>
        <c:grouping val="standard"/>
        <c:varyColors val="0"/>
        <c:ser>
          <c:idx val="0"/>
          <c:order val="0"/>
          <c:tx>
            <c:strRef>
              <c:f>PivotTables2!$AB$1:$AB$2</c:f>
              <c:strCache>
                <c:ptCount val="1"/>
                <c:pt idx="0">
                  <c:v>No</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PivotTables2!$AA$3:$AA$6</c:f>
              <c:strCache>
                <c:ptCount val="3"/>
                <c:pt idx="0">
                  <c:v>Home Appliances</c:v>
                </c:pt>
                <c:pt idx="1">
                  <c:v>Low Ticket Size</c:v>
                </c:pt>
                <c:pt idx="2">
                  <c:v>Transportation</c:v>
                </c:pt>
              </c:strCache>
            </c:strRef>
          </c:cat>
          <c:val>
            <c:numRef>
              <c:f>PivotTables2!$AB$3:$AB$6</c:f>
              <c:numCache>
                <c:formatCode>0.00</c:formatCode>
                <c:ptCount val="3"/>
                <c:pt idx="0">
                  <c:v>657.75495000000296</c:v>
                </c:pt>
                <c:pt idx="1">
                  <c:v>285.01110000000102</c:v>
                </c:pt>
                <c:pt idx="2">
                  <c:v>15.2800000000002</c:v>
                </c:pt>
              </c:numCache>
            </c:numRef>
          </c:val>
          <c:extLst>
            <c:ext xmlns:c16="http://schemas.microsoft.com/office/drawing/2014/chart" uri="{C3380CC4-5D6E-409C-BE32-E72D297353CC}">
              <c16:uniqueId val="{00000000-8785-45DC-A36E-DCE9144B2190}"/>
            </c:ext>
          </c:extLst>
        </c:ser>
        <c:ser>
          <c:idx val="1"/>
          <c:order val="1"/>
          <c:tx>
            <c:strRef>
              <c:f>PivotTables2!$AC$1:$AC$2</c:f>
              <c:strCache>
                <c:ptCount val="1"/>
                <c:pt idx="0">
                  <c:v>Yes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PivotTables2!$AA$3:$AA$6</c:f>
              <c:strCache>
                <c:ptCount val="3"/>
                <c:pt idx="0">
                  <c:v>Home Appliances</c:v>
                </c:pt>
                <c:pt idx="1">
                  <c:v>Low Ticket Size</c:v>
                </c:pt>
                <c:pt idx="2">
                  <c:v>Transportation</c:v>
                </c:pt>
              </c:strCache>
            </c:strRef>
          </c:cat>
          <c:val>
            <c:numRef>
              <c:f>PivotTables2!$AC$3:$AC$6</c:f>
              <c:numCache>
                <c:formatCode>0.00</c:formatCode>
                <c:ptCount val="3"/>
                <c:pt idx="0">
                  <c:v>77679.804100000241</c:v>
                </c:pt>
                <c:pt idx="1">
                  <c:v>25686.749219999951</c:v>
                </c:pt>
                <c:pt idx="2">
                  <c:v>74687.630860000296</c:v>
                </c:pt>
              </c:numCache>
            </c:numRef>
          </c:val>
          <c:extLst>
            <c:ext xmlns:c16="http://schemas.microsoft.com/office/drawing/2014/chart" uri="{C3380CC4-5D6E-409C-BE32-E72D297353CC}">
              <c16:uniqueId val="{00000001-8785-45DC-A36E-DCE9144B2190}"/>
            </c:ext>
          </c:extLst>
        </c:ser>
        <c:dLbls>
          <c:showLegendKey val="0"/>
          <c:showVal val="1"/>
          <c:showCatName val="0"/>
          <c:showSerName val="0"/>
          <c:showPercent val="0"/>
          <c:showBubbleSize val="0"/>
        </c:dLbls>
        <c:gapWidth val="150"/>
        <c:shape val="box"/>
        <c:axId val="1918518111"/>
        <c:axId val="1766610783"/>
        <c:axId val="1915469711"/>
      </c:bar3DChart>
      <c:catAx>
        <c:axId val="19185181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1766610783"/>
        <c:crosses val="autoZero"/>
        <c:auto val="1"/>
        <c:lblAlgn val="ctr"/>
        <c:lblOffset val="100"/>
        <c:noMultiLvlLbl val="0"/>
      </c:catAx>
      <c:valAx>
        <c:axId val="1766610783"/>
        <c:scaling>
          <c:orientation val="minMax"/>
        </c:scaling>
        <c:delete val="0"/>
        <c:axPos val="l"/>
        <c:majorGridlines>
          <c:spPr>
            <a:ln w="9525" cap="flat" cmpd="sng" algn="ctr">
              <a:solidFill>
                <a:schemeClr val="tx2">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1918518111"/>
        <c:crosses val="autoZero"/>
        <c:crossBetween val="between"/>
      </c:valAx>
      <c:serAx>
        <c:axId val="1915469711"/>
        <c:scaling>
          <c:orientation val="minMax"/>
        </c:scaling>
        <c:delete val="0"/>
        <c:axPos val="b"/>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1766610783"/>
        <c:crosses val="autoZero"/>
      </c:serAx>
      <c:spPr>
        <a:noFill/>
        <a:ln>
          <a:noFill/>
        </a:ln>
        <a:effectLst/>
      </c:spPr>
    </c:plotArea>
    <c:legend>
      <c:legendPos val="r"/>
      <c:layout>
        <c:manualLayout>
          <c:xMode val="edge"/>
          <c:yMode val="edge"/>
          <c:x val="0.92960098956099035"/>
          <c:y val="0.32830745201914002"/>
          <c:w val="5.9418618508185507E-2"/>
          <c:h val="0.23377657960753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project.xlsx]PivotTables2!PivotTable2</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PivotTables2!$U$1:$U$2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PivotTables2!$T$3:$T$6</c:f>
              <c:strCache>
                <c:ptCount val="3"/>
                <c:pt idx="0">
                  <c:v>MASTERCARD</c:v>
                </c:pt>
                <c:pt idx="1">
                  <c:v>MEEZA</c:v>
                </c:pt>
                <c:pt idx="2">
                  <c:v>VISA</c:v>
                </c:pt>
              </c:strCache>
            </c:strRef>
          </c:cat>
          <c:val>
            <c:numRef>
              <c:f>PivotTables2!$U$3:$U$6</c:f>
              <c:numCache>
                <c:formatCode>0.00</c:formatCode>
                <c:ptCount val="3"/>
                <c:pt idx="0">
                  <c:v>476.70145000000139</c:v>
                </c:pt>
                <c:pt idx="1">
                  <c:v>78.73700000000045</c:v>
                </c:pt>
                <c:pt idx="2">
                  <c:v>402.60760000000221</c:v>
                </c:pt>
              </c:numCache>
            </c:numRef>
          </c:val>
          <c:extLst>
            <c:ext xmlns:c16="http://schemas.microsoft.com/office/drawing/2014/chart" uri="{C3380CC4-5D6E-409C-BE32-E72D297353CC}">
              <c16:uniqueId val="{00000000-D263-4023-B509-AD83A0C4ECC5}"/>
            </c:ext>
          </c:extLst>
        </c:ser>
        <c:ser>
          <c:idx val="1"/>
          <c:order val="1"/>
          <c:tx>
            <c:strRef>
              <c:f>PivotTables2!$V$1:$V$2</c:f>
              <c:strCache>
                <c:ptCount val="1"/>
                <c:pt idx="0">
                  <c:v>Yes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PivotTables2!$T$3:$T$6</c:f>
              <c:strCache>
                <c:ptCount val="3"/>
                <c:pt idx="0">
                  <c:v>MASTERCARD</c:v>
                </c:pt>
                <c:pt idx="1">
                  <c:v>MEEZA</c:v>
                </c:pt>
                <c:pt idx="2">
                  <c:v>VISA</c:v>
                </c:pt>
              </c:strCache>
            </c:strRef>
          </c:cat>
          <c:val>
            <c:numRef>
              <c:f>PivotTables2!$V$3:$V$6</c:f>
              <c:numCache>
                <c:formatCode>0.00</c:formatCode>
                <c:ptCount val="3"/>
                <c:pt idx="0">
                  <c:v>94330.379599999913</c:v>
                </c:pt>
                <c:pt idx="1">
                  <c:v>4651.9118199999893</c:v>
                </c:pt>
                <c:pt idx="2">
                  <c:v>79071.892760000352</c:v>
                </c:pt>
              </c:numCache>
            </c:numRef>
          </c:val>
          <c:extLst>
            <c:ext xmlns:c16="http://schemas.microsoft.com/office/drawing/2014/chart" uri="{C3380CC4-5D6E-409C-BE32-E72D297353CC}">
              <c16:uniqueId val="{00000001-D263-4023-B509-AD83A0C4ECC5}"/>
            </c:ext>
          </c:extLst>
        </c:ser>
        <c:dLbls>
          <c:dLblPos val="ctr"/>
          <c:showLegendKey val="0"/>
          <c:showVal val="1"/>
          <c:showCatName val="0"/>
          <c:showSerName val="0"/>
          <c:showPercent val="0"/>
          <c:showBubbleSize val="0"/>
        </c:dLbls>
        <c:gapWidth val="150"/>
        <c:overlap val="100"/>
        <c:axId val="259841471"/>
        <c:axId val="256009807"/>
      </c:barChart>
      <c:catAx>
        <c:axId val="25984147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256009807"/>
        <c:crosses val="autoZero"/>
        <c:auto val="1"/>
        <c:lblAlgn val="ctr"/>
        <c:lblOffset val="100"/>
        <c:noMultiLvlLbl val="0"/>
      </c:catAx>
      <c:valAx>
        <c:axId val="256009807"/>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25984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project.xlsx]PivotTables1!PivotTable3</c:name>
    <c:fmtId val="9"/>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PivotTables1!$E$3:$E$4</c:f>
              <c:strCache>
                <c:ptCount val="1"/>
                <c:pt idx="0">
                  <c:v>Nakhla Users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PivotTables1!$D$5:$D$17</c:f>
              <c:strCache>
                <c:ptCount val="12"/>
                <c:pt idx="0">
                  <c:v>Aug</c:v>
                </c:pt>
                <c:pt idx="1">
                  <c:v>Sep</c:v>
                </c:pt>
                <c:pt idx="2">
                  <c:v>Nov</c:v>
                </c:pt>
                <c:pt idx="3">
                  <c:v>Dec</c:v>
                </c:pt>
                <c:pt idx="4">
                  <c:v>Jul</c:v>
                </c:pt>
                <c:pt idx="5">
                  <c:v>Jan</c:v>
                </c:pt>
                <c:pt idx="6">
                  <c:v>Feb</c:v>
                </c:pt>
                <c:pt idx="7">
                  <c:v>May</c:v>
                </c:pt>
                <c:pt idx="8">
                  <c:v>Jun</c:v>
                </c:pt>
                <c:pt idx="9">
                  <c:v>Mar</c:v>
                </c:pt>
                <c:pt idx="10">
                  <c:v>Apr</c:v>
                </c:pt>
                <c:pt idx="11">
                  <c:v>Oct</c:v>
                </c:pt>
              </c:strCache>
            </c:strRef>
          </c:cat>
          <c:val>
            <c:numRef>
              <c:f>PivotTables1!$E$5:$E$17</c:f>
              <c:numCache>
                <c:formatCode>General</c:formatCode>
                <c:ptCount val="12"/>
                <c:pt idx="0">
                  <c:v>958.30000000000291</c:v>
                </c:pt>
                <c:pt idx="1">
                  <c:v>2529.3700000000063</c:v>
                </c:pt>
                <c:pt idx="2">
                  <c:v>5229.660000000029</c:v>
                </c:pt>
                <c:pt idx="3">
                  <c:v>4792.310000000015</c:v>
                </c:pt>
                <c:pt idx="5">
                  <c:v>18020.540000000179</c:v>
                </c:pt>
                <c:pt idx="6">
                  <c:v>20727.249999999902</c:v>
                </c:pt>
                <c:pt idx="7">
                  <c:v>5601.0200000000114</c:v>
                </c:pt>
                <c:pt idx="8">
                  <c:v>1843.2000000000116</c:v>
                </c:pt>
                <c:pt idx="9">
                  <c:v>11668.610000000106</c:v>
                </c:pt>
                <c:pt idx="10">
                  <c:v>1492.6440000000364</c:v>
                </c:pt>
                <c:pt idx="11">
                  <c:v>2094.7399999999943</c:v>
                </c:pt>
              </c:numCache>
            </c:numRef>
          </c:val>
          <c:extLst>
            <c:ext xmlns:c16="http://schemas.microsoft.com/office/drawing/2014/chart" uri="{C3380CC4-5D6E-409C-BE32-E72D297353CC}">
              <c16:uniqueId val="{0000000D-2554-4CE5-A4FA-543A224EE40A}"/>
            </c:ext>
          </c:extLst>
        </c:ser>
        <c:ser>
          <c:idx val="1"/>
          <c:order val="1"/>
          <c:tx>
            <c:strRef>
              <c:f>PivotTables1!$F$3:$F$4</c:f>
              <c:strCache>
                <c:ptCount val="1"/>
                <c:pt idx="0">
                  <c:v>Misr Amreya Spinning and Weaving Company Users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PivotTables1!$D$5:$D$17</c:f>
              <c:strCache>
                <c:ptCount val="12"/>
                <c:pt idx="0">
                  <c:v>Aug</c:v>
                </c:pt>
                <c:pt idx="1">
                  <c:v>Sep</c:v>
                </c:pt>
                <c:pt idx="2">
                  <c:v>Nov</c:v>
                </c:pt>
                <c:pt idx="3">
                  <c:v>Dec</c:v>
                </c:pt>
                <c:pt idx="4">
                  <c:v>Jul</c:v>
                </c:pt>
                <c:pt idx="5">
                  <c:v>Jan</c:v>
                </c:pt>
                <c:pt idx="6">
                  <c:v>Feb</c:v>
                </c:pt>
                <c:pt idx="7">
                  <c:v>May</c:v>
                </c:pt>
                <c:pt idx="8">
                  <c:v>Jun</c:v>
                </c:pt>
                <c:pt idx="9">
                  <c:v>Mar</c:v>
                </c:pt>
                <c:pt idx="10">
                  <c:v>Apr</c:v>
                </c:pt>
                <c:pt idx="11">
                  <c:v>Oct</c:v>
                </c:pt>
              </c:strCache>
            </c:strRef>
          </c:cat>
          <c:val>
            <c:numRef>
              <c:f>PivotTables1!$F$5:$F$17</c:f>
              <c:numCache>
                <c:formatCode>General</c:formatCode>
                <c:ptCount val="12"/>
                <c:pt idx="0">
                  <c:v>459.99400000000128</c:v>
                </c:pt>
                <c:pt idx="1">
                  <c:v>1750.0575000000049</c:v>
                </c:pt>
                <c:pt idx="2">
                  <c:v>819.58099999999945</c:v>
                </c:pt>
                <c:pt idx="3">
                  <c:v>1180.8920800000001</c:v>
                </c:pt>
                <c:pt idx="5">
                  <c:v>1426.5110300000022</c:v>
                </c:pt>
                <c:pt idx="6">
                  <c:v>2244.3444599999984</c:v>
                </c:pt>
                <c:pt idx="7">
                  <c:v>2651.1271100000004</c:v>
                </c:pt>
                <c:pt idx="9">
                  <c:v>1607.3906099999965</c:v>
                </c:pt>
                <c:pt idx="10">
                  <c:v>2533.8638200000037</c:v>
                </c:pt>
                <c:pt idx="11">
                  <c:v>1656.6108800000013</c:v>
                </c:pt>
              </c:numCache>
            </c:numRef>
          </c:val>
          <c:extLst>
            <c:ext xmlns:c16="http://schemas.microsoft.com/office/drawing/2014/chart" uri="{C3380CC4-5D6E-409C-BE32-E72D297353CC}">
              <c16:uniqueId val="{00000004-0431-4B2F-945B-7725FE41749D}"/>
            </c:ext>
          </c:extLst>
        </c:ser>
        <c:ser>
          <c:idx val="2"/>
          <c:order val="2"/>
          <c:tx>
            <c:strRef>
              <c:f>PivotTables1!$G$3:$G$4</c:f>
              <c:strCache>
                <c:ptCount val="1"/>
                <c:pt idx="0">
                  <c:v>Louran dental clinic Users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PivotTables1!$D$5:$D$17</c:f>
              <c:strCache>
                <c:ptCount val="12"/>
                <c:pt idx="0">
                  <c:v>Aug</c:v>
                </c:pt>
                <c:pt idx="1">
                  <c:v>Sep</c:v>
                </c:pt>
                <c:pt idx="2">
                  <c:v>Nov</c:v>
                </c:pt>
                <c:pt idx="3">
                  <c:v>Dec</c:v>
                </c:pt>
                <c:pt idx="4">
                  <c:v>Jul</c:v>
                </c:pt>
                <c:pt idx="5">
                  <c:v>Jan</c:v>
                </c:pt>
                <c:pt idx="6">
                  <c:v>Feb</c:v>
                </c:pt>
                <c:pt idx="7">
                  <c:v>May</c:v>
                </c:pt>
                <c:pt idx="8">
                  <c:v>Jun</c:v>
                </c:pt>
                <c:pt idx="9">
                  <c:v>Mar</c:v>
                </c:pt>
                <c:pt idx="10">
                  <c:v>Apr</c:v>
                </c:pt>
                <c:pt idx="11">
                  <c:v>Oct</c:v>
                </c:pt>
              </c:strCache>
            </c:strRef>
          </c:cat>
          <c:val>
            <c:numRef>
              <c:f>PivotTables1!$G$5:$G$17</c:f>
              <c:numCache>
                <c:formatCode>General</c:formatCode>
                <c:ptCount val="12"/>
                <c:pt idx="0">
                  <c:v>229.8317000000003</c:v>
                </c:pt>
                <c:pt idx="1">
                  <c:v>472.31299999999862</c:v>
                </c:pt>
                <c:pt idx="2">
                  <c:v>980.4689000000019</c:v>
                </c:pt>
                <c:pt idx="3">
                  <c:v>606.11400000000185</c:v>
                </c:pt>
                <c:pt idx="4">
                  <c:v>-9.9999999999997868E-3</c:v>
                </c:pt>
                <c:pt idx="5">
                  <c:v>1111.848300000001</c:v>
                </c:pt>
                <c:pt idx="6">
                  <c:v>852.17999999999972</c:v>
                </c:pt>
                <c:pt idx="7">
                  <c:v>478.82820000000345</c:v>
                </c:pt>
                <c:pt idx="9">
                  <c:v>575.46939999999768</c:v>
                </c:pt>
                <c:pt idx="10">
                  <c:v>813.70799999999542</c:v>
                </c:pt>
                <c:pt idx="11">
                  <c:v>812.19300000000078</c:v>
                </c:pt>
              </c:numCache>
            </c:numRef>
          </c:val>
          <c:extLst>
            <c:ext xmlns:c16="http://schemas.microsoft.com/office/drawing/2014/chart" uri="{C3380CC4-5D6E-409C-BE32-E72D297353CC}">
              <c16:uniqueId val="{00000005-0431-4B2F-945B-7725FE41749D}"/>
            </c:ext>
          </c:extLst>
        </c:ser>
        <c:ser>
          <c:idx val="3"/>
          <c:order val="3"/>
          <c:tx>
            <c:strRef>
              <c:f>PivotTables1!$H$3:$H$4</c:f>
              <c:strCache>
                <c:ptCount val="1"/>
                <c:pt idx="0">
                  <c:v>CRED Users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PivotTables1!$D$5:$D$17</c:f>
              <c:strCache>
                <c:ptCount val="12"/>
                <c:pt idx="0">
                  <c:v>Aug</c:v>
                </c:pt>
                <c:pt idx="1">
                  <c:v>Sep</c:v>
                </c:pt>
                <c:pt idx="2">
                  <c:v>Nov</c:v>
                </c:pt>
                <c:pt idx="3">
                  <c:v>Dec</c:v>
                </c:pt>
                <c:pt idx="4">
                  <c:v>Jul</c:v>
                </c:pt>
                <c:pt idx="5">
                  <c:v>Jan</c:v>
                </c:pt>
                <c:pt idx="6">
                  <c:v>Feb</c:v>
                </c:pt>
                <c:pt idx="7">
                  <c:v>May</c:v>
                </c:pt>
                <c:pt idx="8">
                  <c:v>Jun</c:v>
                </c:pt>
                <c:pt idx="9">
                  <c:v>Mar</c:v>
                </c:pt>
                <c:pt idx="10">
                  <c:v>Apr</c:v>
                </c:pt>
                <c:pt idx="11">
                  <c:v>Oct</c:v>
                </c:pt>
              </c:strCache>
            </c:strRef>
          </c:cat>
          <c:val>
            <c:numRef>
              <c:f>PivotTables1!$H$5:$H$17</c:f>
              <c:numCache>
                <c:formatCode>General</c:formatCode>
                <c:ptCount val="12"/>
                <c:pt idx="1">
                  <c:v>558.48999999999955</c:v>
                </c:pt>
                <c:pt idx="2">
                  <c:v>572.65399999999863</c:v>
                </c:pt>
                <c:pt idx="3">
                  <c:v>216.34439999999495</c:v>
                </c:pt>
                <c:pt idx="6">
                  <c:v>3149.3719999999826</c:v>
                </c:pt>
                <c:pt idx="9">
                  <c:v>690.93919999999753</c:v>
                </c:pt>
                <c:pt idx="10">
                  <c:v>1941.0711999999903</c:v>
                </c:pt>
                <c:pt idx="11">
                  <c:v>347.9699999999998</c:v>
                </c:pt>
              </c:numCache>
            </c:numRef>
          </c:val>
          <c:extLst>
            <c:ext xmlns:c16="http://schemas.microsoft.com/office/drawing/2014/chart" uri="{C3380CC4-5D6E-409C-BE32-E72D297353CC}">
              <c16:uniqueId val="{00000006-0431-4B2F-945B-7725FE41749D}"/>
            </c:ext>
          </c:extLst>
        </c:ser>
        <c:ser>
          <c:idx val="4"/>
          <c:order val="4"/>
          <c:tx>
            <c:strRef>
              <c:f>PivotTables1!$I$3:$I$4</c:f>
              <c:strCache>
                <c:ptCount val="1"/>
                <c:pt idx="0">
                  <c:v> Royal Day Plaza Hotel Users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PivotTables1!$D$5:$D$17</c:f>
              <c:strCache>
                <c:ptCount val="12"/>
                <c:pt idx="0">
                  <c:v>Aug</c:v>
                </c:pt>
                <c:pt idx="1">
                  <c:v>Sep</c:v>
                </c:pt>
                <c:pt idx="2">
                  <c:v>Nov</c:v>
                </c:pt>
                <c:pt idx="3">
                  <c:v>Dec</c:v>
                </c:pt>
                <c:pt idx="4">
                  <c:v>Jul</c:v>
                </c:pt>
                <c:pt idx="5">
                  <c:v>Jan</c:v>
                </c:pt>
                <c:pt idx="6">
                  <c:v>Feb</c:v>
                </c:pt>
                <c:pt idx="7">
                  <c:v>May</c:v>
                </c:pt>
                <c:pt idx="8">
                  <c:v>Jun</c:v>
                </c:pt>
                <c:pt idx="9">
                  <c:v>Mar</c:v>
                </c:pt>
                <c:pt idx="10">
                  <c:v>Apr</c:v>
                </c:pt>
                <c:pt idx="11">
                  <c:v>Oct</c:v>
                </c:pt>
              </c:strCache>
            </c:strRef>
          </c:cat>
          <c:val>
            <c:numRef>
              <c:f>PivotTables1!$I$5:$I$17</c:f>
              <c:numCache>
                <c:formatCode>General</c:formatCode>
                <c:ptCount val="12"/>
                <c:pt idx="1">
                  <c:v>407.48000000000167</c:v>
                </c:pt>
                <c:pt idx="2">
                  <c:v>2598.2750000000096</c:v>
                </c:pt>
                <c:pt idx="3">
                  <c:v>2272.3350000000155</c:v>
                </c:pt>
                <c:pt idx="5">
                  <c:v>2604.4888500000106</c:v>
                </c:pt>
                <c:pt idx="6">
                  <c:v>2050.6700000000137</c:v>
                </c:pt>
                <c:pt idx="7">
                  <c:v>3407.2284999999924</c:v>
                </c:pt>
                <c:pt idx="9">
                  <c:v>1358.8300000000006</c:v>
                </c:pt>
                <c:pt idx="10">
                  <c:v>2966.9622000000168</c:v>
                </c:pt>
                <c:pt idx="11">
                  <c:v>3264.3550000000068</c:v>
                </c:pt>
              </c:numCache>
            </c:numRef>
          </c:val>
          <c:extLst>
            <c:ext xmlns:c16="http://schemas.microsoft.com/office/drawing/2014/chart" uri="{C3380CC4-5D6E-409C-BE32-E72D297353CC}">
              <c16:uniqueId val="{00000007-0431-4B2F-945B-7725FE41749D}"/>
            </c:ext>
          </c:extLst>
        </c:ser>
        <c:dLbls>
          <c:showLegendKey val="0"/>
          <c:showVal val="0"/>
          <c:showCatName val="0"/>
          <c:showSerName val="0"/>
          <c:showPercent val="0"/>
          <c:showBubbleSize val="0"/>
        </c:dLbls>
        <c:gapWidth val="150"/>
        <c:overlap val="100"/>
        <c:axId val="2061538687"/>
        <c:axId val="1148331679"/>
      </c:barChart>
      <c:catAx>
        <c:axId val="20615386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148331679"/>
        <c:crosses val="autoZero"/>
        <c:auto val="1"/>
        <c:lblAlgn val="ctr"/>
        <c:lblOffset val="100"/>
        <c:noMultiLvlLbl val="0"/>
      </c:catAx>
      <c:valAx>
        <c:axId val="1148331679"/>
        <c:scaling>
          <c:orientation val="minMax"/>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206153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project.xlsx]general!PivotTable11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general!$BQ$5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70-4970-A077-12DA4BA46D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370-4970-A077-12DA4BA46D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370-4970-A077-12DA4BA46DB8}"/>
              </c:ext>
            </c:extLst>
          </c:dPt>
          <c:cat>
            <c:strRef>
              <c:f>general!$BP$6:$BP$9</c:f>
              <c:strCache>
                <c:ptCount val="3"/>
                <c:pt idx="0">
                  <c:v>MASTERCARD</c:v>
                </c:pt>
                <c:pt idx="1">
                  <c:v>MEEZA</c:v>
                </c:pt>
                <c:pt idx="2">
                  <c:v>VISA</c:v>
                </c:pt>
              </c:strCache>
            </c:strRef>
          </c:cat>
          <c:val>
            <c:numRef>
              <c:f>general!$BQ$6:$BQ$9</c:f>
              <c:numCache>
                <c:formatCode>General</c:formatCode>
                <c:ptCount val="3"/>
                <c:pt idx="0">
                  <c:v>30422876</c:v>
                </c:pt>
                <c:pt idx="1">
                  <c:v>1184026</c:v>
                </c:pt>
                <c:pt idx="2">
                  <c:v>22134987</c:v>
                </c:pt>
              </c:numCache>
            </c:numRef>
          </c:val>
          <c:extLst>
            <c:ext xmlns:c16="http://schemas.microsoft.com/office/drawing/2014/chart" uri="{C3380CC4-5D6E-409C-BE32-E72D297353CC}">
              <c16:uniqueId val="{00000001-1B2E-470D-BDA1-0F8F8F5EAFF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project.xlsx]PivotTables1!PivotTable4</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PivotTables1!$M$3:$M$4</c:f>
              <c:strCache>
                <c:ptCount val="1"/>
                <c:pt idx="0">
                  <c:v>Authorized</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PivotTables1!$L$5:$L$17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PivotTables1!$M$5:$M$17</c:f>
              <c:numCache>
                <c:formatCode>General</c:formatCode>
                <c:ptCount val="12"/>
                <c:pt idx="4">
                  <c:v>81.164300000000338</c:v>
                </c:pt>
              </c:numCache>
            </c:numRef>
          </c:val>
          <c:smooth val="0"/>
          <c:extLst>
            <c:ext xmlns:c16="http://schemas.microsoft.com/office/drawing/2014/chart" uri="{C3380CC4-5D6E-409C-BE32-E72D297353CC}">
              <c16:uniqueId val="{00000024-B1A7-4014-AD6D-37E79375021A}"/>
            </c:ext>
          </c:extLst>
        </c:ser>
        <c:ser>
          <c:idx val="1"/>
          <c:order val="1"/>
          <c:tx>
            <c:strRef>
              <c:f>PivotTables1!$N$3:$N$4</c:f>
              <c:strCache>
                <c:ptCount val="1"/>
                <c:pt idx="0">
                  <c:v>Paid to merchant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PivotTables1!$L$5:$L$17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PivotTables1!$N$5:$N$17</c:f>
              <c:numCache>
                <c:formatCode>General</c:formatCode>
                <c:ptCount val="12"/>
                <c:pt idx="0">
                  <c:v>3749.799999999997</c:v>
                </c:pt>
                <c:pt idx="1">
                  <c:v>16169.624999999933</c:v>
                </c:pt>
                <c:pt idx="2">
                  <c:v>9141.6481900000545</c:v>
                </c:pt>
                <c:pt idx="3">
                  <c:v>594.8007499999967</c:v>
                </c:pt>
                <c:pt idx="4">
                  <c:v>4984.6571600000107</c:v>
                </c:pt>
                <c:pt idx="5">
                  <c:v>1929.1180000000113</c:v>
                </c:pt>
                <c:pt idx="6">
                  <c:v>174.01879999999855</c:v>
                </c:pt>
                <c:pt idx="8">
                  <c:v>1.1029000000000053</c:v>
                </c:pt>
                <c:pt idx="11">
                  <c:v>2.9999999999999361E-2</c:v>
                </c:pt>
              </c:numCache>
            </c:numRef>
          </c:val>
          <c:smooth val="0"/>
          <c:extLst>
            <c:ext xmlns:c16="http://schemas.microsoft.com/office/drawing/2014/chart" uri="{C3380CC4-5D6E-409C-BE32-E72D297353CC}">
              <c16:uniqueId val="{00000005-75F1-43AA-8112-DB17CB572691}"/>
            </c:ext>
          </c:extLst>
        </c:ser>
        <c:ser>
          <c:idx val="2"/>
          <c:order val="2"/>
          <c:tx>
            <c:strRef>
              <c:f>PivotTables1!$O$3:$O$4</c:f>
              <c:strCache>
                <c:ptCount val="1"/>
                <c:pt idx="0">
                  <c:v>Paid to payment in advance</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PivotTables1!$L$5:$L$17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PivotTables1!$O$5:$O$17</c:f>
              <c:numCache>
                <c:formatCode>General</c:formatCode>
                <c:ptCount val="12"/>
                <c:pt idx="0">
                  <c:v>26363.629450000244</c:v>
                </c:pt>
                <c:pt idx="1">
                  <c:v>20868.211279999952</c:v>
                </c:pt>
                <c:pt idx="2">
                  <c:v>13478.388120000052</c:v>
                </c:pt>
                <c:pt idx="3">
                  <c:v>14586.050000000023</c:v>
                </c:pt>
                <c:pt idx="4">
                  <c:v>11161.924030000004</c:v>
                </c:pt>
                <c:pt idx="6">
                  <c:v>76.824350000000436</c:v>
                </c:pt>
                <c:pt idx="7">
                  <c:v>3277.7720500000232</c:v>
                </c:pt>
                <c:pt idx="8">
                  <c:v>8330.1565500000106</c:v>
                </c:pt>
                <c:pt idx="9">
                  <c:v>11245.264799999992</c:v>
                </c:pt>
                <c:pt idx="10">
                  <c:v>15236.723430000035</c:v>
                </c:pt>
                <c:pt idx="11">
                  <c:v>16492.03682000003</c:v>
                </c:pt>
              </c:numCache>
            </c:numRef>
          </c:val>
          <c:smooth val="0"/>
          <c:extLst>
            <c:ext xmlns:c16="http://schemas.microsoft.com/office/drawing/2014/chart" uri="{C3380CC4-5D6E-409C-BE32-E72D297353CC}">
              <c16:uniqueId val="{00000006-75F1-43AA-8112-DB17CB572691}"/>
            </c:ext>
          </c:extLst>
        </c:ser>
        <c:ser>
          <c:idx val="3"/>
          <c:order val="3"/>
          <c:tx>
            <c:strRef>
              <c:f>PivotTables1!$P$3:$P$4</c:f>
              <c:strCache>
                <c:ptCount val="1"/>
                <c:pt idx="0">
                  <c:v>Reconciliation initiated</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PivotTables1!$L$5:$L$17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PivotTables1!$P$5:$P$17</c:f>
              <c:numCache>
                <c:formatCode>General</c:formatCode>
                <c:ptCount val="12"/>
                <c:pt idx="4">
                  <c:v>592.3555000000016</c:v>
                </c:pt>
              </c:numCache>
            </c:numRef>
          </c:val>
          <c:smooth val="0"/>
          <c:extLst>
            <c:ext xmlns:c16="http://schemas.microsoft.com/office/drawing/2014/chart" uri="{C3380CC4-5D6E-409C-BE32-E72D297353CC}">
              <c16:uniqueId val="{00000007-75F1-43AA-8112-DB17CB572691}"/>
            </c:ext>
          </c:extLst>
        </c:ser>
        <c:ser>
          <c:idx val="4"/>
          <c:order val="4"/>
          <c:tx>
            <c:strRef>
              <c:f>PivotTables1!$Q$3:$Q$4</c:f>
              <c:strCache>
                <c:ptCount val="1"/>
                <c:pt idx="0">
                  <c:v>Reversed</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PivotTables1!$L$5:$L$17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PivotTables1!$Q$5:$Q$17</c:f>
              <c:numCache>
                <c:formatCode>General</c:formatCode>
                <c:ptCount val="12"/>
                <c:pt idx="0">
                  <c:v>26.395449999999688</c:v>
                </c:pt>
                <c:pt idx="1">
                  <c:v>75.106200000002445</c:v>
                </c:pt>
                <c:pt idx="2">
                  <c:v>20.539700000000149</c:v>
                </c:pt>
                <c:pt idx="3">
                  <c:v>40.100099999999998</c:v>
                </c:pt>
                <c:pt idx="4">
                  <c:v>8.4724999999999397</c:v>
                </c:pt>
                <c:pt idx="6">
                  <c:v>-2.199999999999136E-2</c:v>
                </c:pt>
                <c:pt idx="7">
                  <c:v>31.354500000000002</c:v>
                </c:pt>
                <c:pt idx="8">
                  <c:v>18.438999999999965</c:v>
                </c:pt>
                <c:pt idx="9">
                  <c:v>37.915000000000219</c:v>
                </c:pt>
                <c:pt idx="10">
                  <c:v>6.8659999999999854</c:v>
                </c:pt>
                <c:pt idx="11">
                  <c:v>19.359799999999851</c:v>
                </c:pt>
              </c:numCache>
            </c:numRef>
          </c:val>
          <c:smooth val="0"/>
          <c:extLst>
            <c:ext xmlns:c16="http://schemas.microsoft.com/office/drawing/2014/chart" uri="{C3380CC4-5D6E-409C-BE32-E72D297353CC}">
              <c16:uniqueId val="{00000008-75F1-43AA-8112-DB17CB572691}"/>
            </c:ext>
          </c:extLst>
        </c:ser>
        <c:ser>
          <c:idx val="5"/>
          <c:order val="5"/>
          <c:tx>
            <c:strRef>
              <c:f>PivotTables1!$R$3:$R$4</c:f>
              <c:strCache>
                <c:ptCount val="1"/>
                <c:pt idx="0">
                  <c:v>Settled to merchant</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PivotTables1!$L$5:$L$17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PivotTables1!$R$5:$R$17</c:f>
              <c:numCache>
                <c:formatCode>General</c:formatCode>
                <c:ptCount val="12"/>
                <c:pt idx="4">
                  <c:v>192.40250000000037</c:v>
                </c:pt>
              </c:numCache>
            </c:numRef>
          </c:val>
          <c:smooth val="0"/>
          <c:extLst>
            <c:ext xmlns:c16="http://schemas.microsoft.com/office/drawing/2014/chart" uri="{C3380CC4-5D6E-409C-BE32-E72D297353CC}">
              <c16:uniqueId val="{00000009-75F1-43AA-8112-DB17CB572691}"/>
            </c:ext>
          </c:extLst>
        </c:ser>
        <c:dLbls>
          <c:showLegendKey val="0"/>
          <c:showVal val="0"/>
          <c:showCatName val="0"/>
          <c:showSerName val="0"/>
          <c:showPercent val="0"/>
          <c:showBubbleSize val="0"/>
        </c:dLbls>
        <c:marker val="1"/>
        <c:smooth val="0"/>
        <c:axId val="1550141295"/>
        <c:axId val="1151200783"/>
      </c:lineChart>
      <c:catAx>
        <c:axId val="155014129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1151200783"/>
        <c:crosses val="autoZero"/>
        <c:auto val="1"/>
        <c:lblAlgn val="ctr"/>
        <c:lblOffset val="100"/>
        <c:noMultiLvlLbl val="0"/>
      </c:catAx>
      <c:valAx>
        <c:axId val="11512007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155014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project.xlsx]PivotTables1!PivotTable5</c:name>
    <c:fmtId val="7"/>
  </c:pivotSource>
  <c:chart>
    <c:title>
      <c:layout>
        <c:manualLayout>
          <c:xMode val="edge"/>
          <c:yMode val="edge"/>
          <c:x val="0.51966819122655949"/>
          <c:y val="5.98633780049017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2093416447944007"/>
          <c:y val="0.17069225721784775"/>
          <c:w val="0.46702909011373578"/>
          <c:h val="0.77838181685622632"/>
        </c:manualLayout>
      </c:layout>
      <c:doughnutChart>
        <c:varyColors val="1"/>
        <c:ser>
          <c:idx val="0"/>
          <c:order val="0"/>
          <c:tx>
            <c:strRef>
              <c:f>PivotTables1!$E$42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A3-4D87-BF94-59F733C9BC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A3-4D87-BF94-59F733C9BC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6A3-4D87-BF94-59F733C9BC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6A3-4D87-BF94-59F733C9BC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6A3-4D87-BF94-59F733C9BC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6A3-4D87-BF94-59F733C9BC70}"/>
              </c:ext>
            </c:extLst>
          </c:dPt>
          <c:cat>
            <c:strRef>
              <c:f>PivotTables1!$D$43:$D$49</c:f>
              <c:strCache>
                <c:ptCount val="6"/>
                <c:pt idx="0">
                  <c:v>Authorized</c:v>
                </c:pt>
                <c:pt idx="1">
                  <c:v>Paid to merchant</c:v>
                </c:pt>
                <c:pt idx="2">
                  <c:v>Paid to payment in advance</c:v>
                </c:pt>
                <c:pt idx="3">
                  <c:v>Reconciliation initiated</c:v>
                </c:pt>
                <c:pt idx="4">
                  <c:v>Reversed</c:v>
                </c:pt>
                <c:pt idx="5">
                  <c:v>Settled to merchant</c:v>
                </c:pt>
              </c:strCache>
            </c:strRef>
          </c:cat>
          <c:val>
            <c:numRef>
              <c:f>PivotTables1!$E$43:$E$49</c:f>
              <c:numCache>
                <c:formatCode>General</c:formatCode>
                <c:ptCount val="6"/>
                <c:pt idx="0">
                  <c:v>37</c:v>
                </c:pt>
                <c:pt idx="1">
                  <c:v>1994</c:v>
                </c:pt>
                <c:pt idx="2">
                  <c:v>19143</c:v>
                </c:pt>
                <c:pt idx="3">
                  <c:v>94</c:v>
                </c:pt>
                <c:pt idx="4">
                  <c:v>91</c:v>
                </c:pt>
                <c:pt idx="5">
                  <c:v>91</c:v>
                </c:pt>
              </c:numCache>
            </c:numRef>
          </c:val>
          <c:extLst>
            <c:ext xmlns:c16="http://schemas.microsoft.com/office/drawing/2014/chart" uri="{C3380CC4-5D6E-409C-BE32-E72D297353CC}">
              <c16:uniqueId val="{00000000-A5EE-4D38-87E7-3B12D7E58CE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project.xlsx]PivotTables1!PivotTable6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doughnutChart>
        <c:varyColors val="1"/>
        <c:ser>
          <c:idx val="0"/>
          <c:order val="0"/>
          <c:tx>
            <c:strRef>
              <c:f>PivotTables1!$H$42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870-48E4-8AE1-773AD39CDACA}"/>
              </c:ext>
            </c:extLst>
          </c:dPt>
          <c:dPt>
            <c:idx val="1"/>
            <c:bubble3D val="0"/>
            <c:spPr>
              <a:solidFill>
                <a:schemeClr val="accent2"/>
              </a:solidFill>
              <a:ln>
                <a:noFill/>
              </a:ln>
              <a:effectLst/>
            </c:spPr>
            <c:extLst>
              <c:ext xmlns:c16="http://schemas.microsoft.com/office/drawing/2014/chart" uri="{C3380CC4-5D6E-409C-BE32-E72D297353CC}">
                <c16:uniqueId val="{00000003-D870-48E4-8AE1-773AD39CDACA}"/>
              </c:ext>
            </c:extLst>
          </c:dPt>
          <c:dPt>
            <c:idx val="2"/>
            <c:bubble3D val="0"/>
            <c:spPr>
              <a:solidFill>
                <a:schemeClr val="accent3"/>
              </a:solidFill>
              <a:ln>
                <a:noFill/>
              </a:ln>
              <a:effectLst/>
            </c:spPr>
            <c:extLst>
              <c:ext xmlns:c16="http://schemas.microsoft.com/office/drawing/2014/chart" uri="{C3380CC4-5D6E-409C-BE32-E72D297353CC}">
                <c16:uniqueId val="{00000005-D870-48E4-8AE1-773AD39CDACA}"/>
              </c:ext>
            </c:extLst>
          </c:dPt>
          <c:dPt>
            <c:idx val="3"/>
            <c:bubble3D val="0"/>
            <c:spPr>
              <a:solidFill>
                <a:schemeClr val="accent4"/>
              </a:solidFill>
              <a:ln>
                <a:noFill/>
              </a:ln>
              <a:effectLst/>
            </c:spPr>
            <c:extLst>
              <c:ext xmlns:c16="http://schemas.microsoft.com/office/drawing/2014/chart" uri="{C3380CC4-5D6E-409C-BE32-E72D297353CC}">
                <c16:uniqueId val="{00000007-D870-48E4-8AE1-773AD39CDACA}"/>
              </c:ext>
            </c:extLst>
          </c:dPt>
          <c:dPt>
            <c:idx val="4"/>
            <c:bubble3D val="0"/>
            <c:spPr>
              <a:solidFill>
                <a:schemeClr val="accent5"/>
              </a:solidFill>
              <a:ln>
                <a:noFill/>
              </a:ln>
              <a:effectLst/>
            </c:spPr>
            <c:extLst>
              <c:ext xmlns:c16="http://schemas.microsoft.com/office/drawing/2014/chart" uri="{C3380CC4-5D6E-409C-BE32-E72D297353CC}">
                <c16:uniqueId val="{00000009-D870-48E4-8AE1-773AD39CDACA}"/>
              </c:ext>
            </c:extLst>
          </c:dPt>
          <c:dPt>
            <c:idx val="5"/>
            <c:bubble3D val="0"/>
            <c:spPr>
              <a:solidFill>
                <a:schemeClr val="accent6"/>
              </a:solidFill>
              <a:ln>
                <a:noFill/>
              </a:ln>
              <a:effectLst/>
            </c:spPr>
            <c:extLst>
              <c:ext xmlns:c16="http://schemas.microsoft.com/office/drawing/2014/chart" uri="{C3380CC4-5D6E-409C-BE32-E72D297353CC}">
                <c16:uniqueId val="{0000000B-D870-48E4-8AE1-773AD39CDACA}"/>
              </c:ext>
            </c:extLst>
          </c:dPt>
          <c:cat>
            <c:strRef>
              <c:f>PivotTables1!$G$43:$G$49</c:f>
              <c:strCache>
                <c:ptCount val="6"/>
                <c:pt idx="0">
                  <c:v>Authorized</c:v>
                </c:pt>
                <c:pt idx="1">
                  <c:v>Paid to merchant</c:v>
                </c:pt>
                <c:pt idx="2">
                  <c:v>Paid to payment in advance</c:v>
                </c:pt>
                <c:pt idx="3">
                  <c:v>Reconciliation initiated</c:v>
                </c:pt>
                <c:pt idx="4">
                  <c:v>Reversed</c:v>
                </c:pt>
                <c:pt idx="5">
                  <c:v>Settled to merchant</c:v>
                </c:pt>
              </c:strCache>
            </c:strRef>
          </c:cat>
          <c:val>
            <c:numRef>
              <c:f>PivotTables1!$H$43:$H$49</c:f>
              <c:numCache>
                <c:formatCode>General</c:formatCode>
                <c:ptCount val="6"/>
                <c:pt idx="0">
                  <c:v>81.164300000000338</c:v>
                </c:pt>
                <c:pt idx="1">
                  <c:v>36744.800799999888</c:v>
                </c:pt>
                <c:pt idx="2">
                  <c:v>141116.98087999978</c:v>
                </c:pt>
                <c:pt idx="3">
                  <c:v>592.3555000000016</c:v>
                </c:pt>
                <c:pt idx="4">
                  <c:v>284.52625000000216</c:v>
                </c:pt>
                <c:pt idx="5">
                  <c:v>192.40250000000037</c:v>
                </c:pt>
              </c:numCache>
            </c:numRef>
          </c:val>
          <c:extLst>
            <c:ext xmlns:c16="http://schemas.microsoft.com/office/drawing/2014/chart" uri="{C3380CC4-5D6E-409C-BE32-E72D297353CC}">
              <c16:uniqueId val="{00000000-5956-4310-BFA7-FD86AC50726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project.xlsx]PivotTables1!PivotTable8</c:name>
    <c:fmtId val="0"/>
  </c:pivotSource>
  <c:chart>
    <c:title>
      <c:layout>
        <c:manualLayout>
          <c:xMode val="edge"/>
          <c:yMode val="edge"/>
          <c:x val="0.43422499684611837"/>
          <c:y val="3.34603335873338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9840847919487765"/>
          <c:y val="0.10083114610673666"/>
          <c:w val="0.25716294838145232"/>
          <c:h val="0.75010279965004378"/>
        </c:manualLayout>
      </c:layout>
      <c:bar3DChart>
        <c:barDir val="bar"/>
        <c:grouping val="clustered"/>
        <c:varyColors val="0"/>
        <c:ser>
          <c:idx val="0"/>
          <c:order val="0"/>
          <c:tx>
            <c:strRef>
              <c:f>PivotTables1!$K$42:$K$43</c:f>
              <c:strCache>
                <c:ptCount val="1"/>
                <c:pt idx="0">
                  <c:v>Authorized</c:v>
                </c:pt>
              </c:strCache>
            </c:strRef>
          </c:tx>
          <c:spPr>
            <a:solidFill>
              <a:schemeClr val="accent1"/>
            </a:solidFill>
            <a:ln>
              <a:noFill/>
            </a:ln>
            <a:effectLst/>
            <a:sp3d/>
          </c:spPr>
          <c:invertIfNegative val="0"/>
          <c:cat>
            <c:strRef>
              <c:f>PivotTables1!$J$44:$J$47</c:f>
              <c:strCache>
                <c:ptCount val="3"/>
                <c:pt idx="0">
                  <c:v>MASTERCARD</c:v>
                </c:pt>
                <c:pt idx="1">
                  <c:v>MEEZA</c:v>
                </c:pt>
                <c:pt idx="2">
                  <c:v>VISA</c:v>
                </c:pt>
              </c:strCache>
            </c:strRef>
          </c:cat>
          <c:val>
            <c:numRef>
              <c:f>PivotTables1!$K$44:$K$47</c:f>
              <c:numCache>
                <c:formatCode>General</c:formatCode>
                <c:ptCount val="3"/>
                <c:pt idx="0">
                  <c:v>21</c:v>
                </c:pt>
                <c:pt idx="1">
                  <c:v>5</c:v>
                </c:pt>
                <c:pt idx="2">
                  <c:v>11</c:v>
                </c:pt>
              </c:numCache>
            </c:numRef>
          </c:val>
          <c:extLst>
            <c:ext xmlns:c16="http://schemas.microsoft.com/office/drawing/2014/chart" uri="{C3380CC4-5D6E-409C-BE32-E72D297353CC}">
              <c16:uniqueId val="{00000000-656A-44FA-8030-461C0A9A4E0B}"/>
            </c:ext>
          </c:extLst>
        </c:ser>
        <c:ser>
          <c:idx val="1"/>
          <c:order val="1"/>
          <c:tx>
            <c:strRef>
              <c:f>PivotTables1!$L$42:$L$43</c:f>
              <c:strCache>
                <c:ptCount val="1"/>
                <c:pt idx="0">
                  <c:v>Paid to merchant</c:v>
                </c:pt>
              </c:strCache>
            </c:strRef>
          </c:tx>
          <c:spPr>
            <a:solidFill>
              <a:schemeClr val="accent2"/>
            </a:solidFill>
            <a:ln>
              <a:noFill/>
            </a:ln>
            <a:effectLst/>
            <a:sp3d/>
          </c:spPr>
          <c:invertIfNegative val="0"/>
          <c:cat>
            <c:strRef>
              <c:f>PivotTables1!$J$44:$J$47</c:f>
              <c:strCache>
                <c:ptCount val="3"/>
                <c:pt idx="0">
                  <c:v>MASTERCARD</c:v>
                </c:pt>
                <c:pt idx="1">
                  <c:v>MEEZA</c:v>
                </c:pt>
                <c:pt idx="2">
                  <c:v>VISA</c:v>
                </c:pt>
              </c:strCache>
            </c:strRef>
          </c:cat>
          <c:val>
            <c:numRef>
              <c:f>PivotTables1!$L$44:$L$47</c:f>
              <c:numCache>
                <c:formatCode>General</c:formatCode>
                <c:ptCount val="3"/>
                <c:pt idx="0">
                  <c:v>1116</c:v>
                </c:pt>
                <c:pt idx="1">
                  <c:v>79</c:v>
                </c:pt>
                <c:pt idx="2">
                  <c:v>799</c:v>
                </c:pt>
              </c:numCache>
            </c:numRef>
          </c:val>
          <c:extLst>
            <c:ext xmlns:c16="http://schemas.microsoft.com/office/drawing/2014/chart" uri="{C3380CC4-5D6E-409C-BE32-E72D297353CC}">
              <c16:uniqueId val="{00000000-C790-48E3-A2FB-B051569EE69F}"/>
            </c:ext>
          </c:extLst>
        </c:ser>
        <c:ser>
          <c:idx val="2"/>
          <c:order val="2"/>
          <c:tx>
            <c:strRef>
              <c:f>PivotTables1!$M$42:$M$43</c:f>
              <c:strCache>
                <c:ptCount val="1"/>
                <c:pt idx="0">
                  <c:v>Paid to payment in advance</c:v>
                </c:pt>
              </c:strCache>
            </c:strRef>
          </c:tx>
          <c:spPr>
            <a:solidFill>
              <a:schemeClr val="accent3"/>
            </a:solidFill>
            <a:ln>
              <a:noFill/>
            </a:ln>
            <a:effectLst/>
            <a:sp3d/>
          </c:spPr>
          <c:invertIfNegative val="0"/>
          <c:cat>
            <c:strRef>
              <c:f>PivotTables1!$J$44:$J$47</c:f>
              <c:strCache>
                <c:ptCount val="3"/>
                <c:pt idx="0">
                  <c:v>MASTERCARD</c:v>
                </c:pt>
                <c:pt idx="1">
                  <c:v>MEEZA</c:v>
                </c:pt>
                <c:pt idx="2">
                  <c:v>VISA</c:v>
                </c:pt>
              </c:strCache>
            </c:strRef>
          </c:cat>
          <c:val>
            <c:numRef>
              <c:f>PivotTables1!$M$44:$M$47</c:f>
              <c:numCache>
                <c:formatCode>General</c:formatCode>
                <c:ptCount val="3"/>
                <c:pt idx="0">
                  <c:v>10355</c:v>
                </c:pt>
                <c:pt idx="1">
                  <c:v>1133</c:v>
                </c:pt>
                <c:pt idx="2">
                  <c:v>7655</c:v>
                </c:pt>
              </c:numCache>
            </c:numRef>
          </c:val>
          <c:extLst>
            <c:ext xmlns:c16="http://schemas.microsoft.com/office/drawing/2014/chart" uri="{C3380CC4-5D6E-409C-BE32-E72D297353CC}">
              <c16:uniqueId val="{00000001-C790-48E3-A2FB-B051569EE69F}"/>
            </c:ext>
          </c:extLst>
        </c:ser>
        <c:ser>
          <c:idx val="3"/>
          <c:order val="3"/>
          <c:tx>
            <c:strRef>
              <c:f>PivotTables1!$N$42:$N$43</c:f>
              <c:strCache>
                <c:ptCount val="1"/>
                <c:pt idx="0">
                  <c:v>Reconciliation initiated</c:v>
                </c:pt>
              </c:strCache>
            </c:strRef>
          </c:tx>
          <c:spPr>
            <a:solidFill>
              <a:schemeClr val="accent4"/>
            </a:solidFill>
            <a:ln>
              <a:noFill/>
            </a:ln>
            <a:effectLst/>
            <a:sp3d/>
          </c:spPr>
          <c:invertIfNegative val="0"/>
          <c:cat>
            <c:strRef>
              <c:f>PivotTables1!$J$44:$J$47</c:f>
              <c:strCache>
                <c:ptCount val="3"/>
                <c:pt idx="0">
                  <c:v>MASTERCARD</c:v>
                </c:pt>
                <c:pt idx="1">
                  <c:v>MEEZA</c:v>
                </c:pt>
                <c:pt idx="2">
                  <c:v>VISA</c:v>
                </c:pt>
              </c:strCache>
            </c:strRef>
          </c:cat>
          <c:val>
            <c:numRef>
              <c:f>PivotTables1!$N$44:$N$47</c:f>
              <c:numCache>
                <c:formatCode>General</c:formatCode>
                <c:ptCount val="3"/>
                <c:pt idx="0">
                  <c:v>54</c:v>
                </c:pt>
                <c:pt idx="1">
                  <c:v>2</c:v>
                </c:pt>
                <c:pt idx="2">
                  <c:v>38</c:v>
                </c:pt>
              </c:numCache>
            </c:numRef>
          </c:val>
          <c:extLst>
            <c:ext xmlns:c16="http://schemas.microsoft.com/office/drawing/2014/chart" uri="{C3380CC4-5D6E-409C-BE32-E72D297353CC}">
              <c16:uniqueId val="{00000002-C790-48E3-A2FB-B051569EE69F}"/>
            </c:ext>
          </c:extLst>
        </c:ser>
        <c:ser>
          <c:idx val="4"/>
          <c:order val="4"/>
          <c:tx>
            <c:strRef>
              <c:f>PivotTables1!$O$42:$O$43</c:f>
              <c:strCache>
                <c:ptCount val="1"/>
                <c:pt idx="0">
                  <c:v>Reversed</c:v>
                </c:pt>
              </c:strCache>
            </c:strRef>
          </c:tx>
          <c:spPr>
            <a:solidFill>
              <a:schemeClr val="accent5"/>
            </a:solidFill>
            <a:ln>
              <a:noFill/>
            </a:ln>
            <a:effectLst/>
            <a:sp3d/>
          </c:spPr>
          <c:invertIfNegative val="0"/>
          <c:cat>
            <c:strRef>
              <c:f>PivotTables1!$J$44:$J$47</c:f>
              <c:strCache>
                <c:ptCount val="3"/>
                <c:pt idx="0">
                  <c:v>MASTERCARD</c:v>
                </c:pt>
                <c:pt idx="1">
                  <c:v>MEEZA</c:v>
                </c:pt>
                <c:pt idx="2">
                  <c:v>VISA</c:v>
                </c:pt>
              </c:strCache>
            </c:strRef>
          </c:cat>
          <c:val>
            <c:numRef>
              <c:f>PivotTables1!$O$44:$O$47</c:f>
              <c:numCache>
                <c:formatCode>General</c:formatCode>
                <c:ptCount val="3"/>
                <c:pt idx="0">
                  <c:v>47</c:v>
                </c:pt>
                <c:pt idx="1">
                  <c:v>6</c:v>
                </c:pt>
                <c:pt idx="2">
                  <c:v>38</c:v>
                </c:pt>
              </c:numCache>
            </c:numRef>
          </c:val>
          <c:extLst>
            <c:ext xmlns:c16="http://schemas.microsoft.com/office/drawing/2014/chart" uri="{C3380CC4-5D6E-409C-BE32-E72D297353CC}">
              <c16:uniqueId val="{00000003-C790-48E3-A2FB-B051569EE69F}"/>
            </c:ext>
          </c:extLst>
        </c:ser>
        <c:ser>
          <c:idx val="5"/>
          <c:order val="5"/>
          <c:tx>
            <c:strRef>
              <c:f>PivotTables1!$P$42:$P$43</c:f>
              <c:strCache>
                <c:ptCount val="1"/>
                <c:pt idx="0">
                  <c:v>Settled to merchant</c:v>
                </c:pt>
              </c:strCache>
            </c:strRef>
          </c:tx>
          <c:spPr>
            <a:solidFill>
              <a:schemeClr val="accent6"/>
            </a:solidFill>
            <a:ln>
              <a:noFill/>
            </a:ln>
            <a:effectLst/>
            <a:sp3d/>
          </c:spPr>
          <c:invertIfNegative val="0"/>
          <c:cat>
            <c:strRef>
              <c:f>PivotTables1!$J$44:$J$47</c:f>
              <c:strCache>
                <c:ptCount val="3"/>
                <c:pt idx="0">
                  <c:v>MASTERCARD</c:v>
                </c:pt>
                <c:pt idx="1">
                  <c:v>MEEZA</c:v>
                </c:pt>
                <c:pt idx="2">
                  <c:v>VISA</c:v>
                </c:pt>
              </c:strCache>
            </c:strRef>
          </c:cat>
          <c:val>
            <c:numRef>
              <c:f>PivotTables1!$P$44:$P$47</c:f>
              <c:numCache>
                <c:formatCode>General</c:formatCode>
                <c:ptCount val="3"/>
                <c:pt idx="0">
                  <c:v>47</c:v>
                </c:pt>
                <c:pt idx="1">
                  <c:v>3</c:v>
                </c:pt>
                <c:pt idx="2">
                  <c:v>41</c:v>
                </c:pt>
              </c:numCache>
            </c:numRef>
          </c:val>
          <c:extLst>
            <c:ext xmlns:c16="http://schemas.microsoft.com/office/drawing/2014/chart" uri="{C3380CC4-5D6E-409C-BE32-E72D297353CC}">
              <c16:uniqueId val="{00000004-C790-48E3-A2FB-B051569EE69F}"/>
            </c:ext>
          </c:extLst>
        </c:ser>
        <c:dLbls>
          <c:showLegendKey val="0"/>
          <c:showVal val="0"/>
          <c:showCatName val="0"/>
          <c:showSerName val="0"/>
          <c:showPercent val="0"/>
          <c:showBubbleSize val="0"/>
        </c:dLbls>
        <c:gapWidth val="150"/>
        <c:shape val="box"/>
        <c:axId val="1031027519"/>
        <c:axId val="1300954271"/>
        <c:axId val="0"/>
      </c:bar3DChart>
      <c:catAx>
        <c:axId val="1031027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300954271"/>
        <c:crosses val="autoZero"/>
        <c:auto val="1"/>
        <c:lblAlgn val="ctr"/>
        <c:lblOffset val="100"/>
        <c:noMultiLvlLbl val="0"/>
      </c:catAx>
      <c:valAx>
        <c:axId val="13009542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3102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project.xlsx]PivotTables1!PivotTable9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PivotTables1!$T$42:$T$43</c:f>
              <c:strCache>
                <c:ptCount val="1"/>
                <c:pt idx="0">
                  <c:v>Authorized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PivotTables1!$S$44:$S$49</c:f>
              <c:strCache>
                <c:ptCount val="5"/>
                <c:pt idx="0">
                  <c:v> Royal Day Plaza Hotel Users</c:v>
                </c:pt>
                <c:pt idx="1">
                  <c:v>CRED Users</c:v>
                </c:pt>
                <c:pt idx="2">
                  <c:v>Louran dental clinic Users</c:v>
                </c:pt>
                <c:pt idx="3">
                  <c:v>Misr Amreya Spinning and Weaving Company Users</c:v>
                </c:pt>
                <c:pt idx="4">
                  <c:v>Nakhla Users</c:v>
                </c:pt>
              </c:strCache>
            </c:strRef>
          </c:cat>
          <c:val>
            <c:numRef>
              <c:f>PivotTables1!$T$44:$T$49</c:f>
              <c:numCache>
                <c:formatCode>General</c:formatCode>
                <c:ptCount val="5"/>
                <c:pt idx="0">
                  <c:v>28.718000000000629</c:v>
                </c:pt>
                <c:pt idx="2">
                  <c:v>21.748999999999825</c:v>
                </c:pt>
                <c:pt idx="3">
                  <c:v>9.7609999999999673</c:v>
                </c:pt>
              </c:numCache>
            </c:numRef>
          </c:val>
          <c:smooth val="0"/>
          <c:extLst>
            <c:ext xmlns:c16="http://schemas.microsoft.com/office/drawing/2014/chart" uri="{C3380CC4-5D6E-409C-BE32-E72D297353CC}">
              <c16:uniqueId val="{00000000-BA54-4946-AD06-FE87A232EE16}"/>
            </c:ext>
          </c:extLst>
        </c:ser>
        <c:ser>
          <c:idx val="1"/>
          <c:order val="1"/>
          <c:tx>
            <c:strRef>
              <c:f>PivotTables1!$U$42:$U$43</c:f>
              <c:strCache>
                <c:ptCount val="1"/>
                <c:pt idx="0">
                  <c:v>Paid to merchant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PivotTables1!$S$44:$S$49</c:f>
              <c:strCache>
                <c:ptCount val="5"/>
                <c:pt idx="0">
                  <c:v> Royal Day Plaza Hotel Users</c:v>
                </c:pt>
                <c:pt idx="1">
                  <c:v>CRED Users</c:v>
                </c:pt>
                <c:pt idx="2">
                  <c:v>Louran dental clinic Users</c:v>
                </c:pt>
                <c:pt idx="3">
                  <c:v>Misr Amreya Spinning and Weaving Company Users</c:v>
                </c:pt>
                <c:pt idx="4">
                  <c:v>Nakhla Users</c:v>
                </c:pt>
              </c:strCache>
            </c:strRef>
          </c:cat>
          <c:val>
            <c:numRef>
              <c:f>PivotTables1!$U$44:$U$49</c:f>
              <c:numCache>
                <c:formatCode>General</c:formatCode>
                <c:ptCount val="5"/>
                <c:pt idx="4">
                  <c:v>34451.129999999997</c:v>
                </c:pt>
              </c:numCache>
            </c:numRef>
          </c:val>
          <c:smooth val="0"/>
          <c:extLst>
            <c:ext xmlns:c16="http://schemas.microsoft.com/office/drawing/2014/chart" uri="{C3380CC4-5D6E-409C-BE32-E72D297353CC}">
              <c16:uniqueId val="{00000000-02C6-49E6-A949-EC055D84874F}"/>
            </c:ext>
          </c:extLst>
        </c:ser>
        <c:ser>
          <c:idx val="2"/>
          <c:order val="2"/>
          <c:tx>
            <c:strRef>
              <c:f>PivotTables1!$V$42:$V$43</c:f>
              <c:strCache>
                <c:ptCount val="1"/>
                <c:pt idx="0">
                  <c:v>Paid to payment in advance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PivotTables1!$S$44:$S$49</c:f>
              <c:strCache>
                <c:ptCount val="5"/>
                <c:pt idx="0">
                  <c:v> Royal Day Plaza Hotel Users</c:v>
                </c:pt>
                <c:pt idx="1">
                  <c:v>CRED Users</c:v>
                </c:pt>
                <c:pt idx="2">
                  <c:v>Louran dental clinic Users</c:v>
                </c:pt>
                <c:pt idx="3">
                  <c:v>Misr Amreya Spinning and Weaving Company Users</c:v>
                </c:pt>
                <c:pt idx="4">
                  <c:v>Nakhla Users</c:v>
                </c:pt>
              </c:strCache>
            </c:strRef>
          </c:cat>
          <c:val>
            <c:numRef>
              <c:f>PivotTables1!$V$44:$V$49</c:f>
              <c:numCache>
                <c:formatCode>General</c:formatCode>
                <c:ptCount val="5"/>
                <c:pt idx="0">
                  <c:v>20596.14485000007</c:v>
                </c:pt>
                <c:pt idx="1">
                  <c:v>7476.8407999999636</c:v>
                </c:pt>
                <c:pt idx="2">
                  <c:v>6866.2009999999973</c:v>
                </c:pt>
                <c:pt idx="3">
                  <c:v>16151.103190000005</c:v>
                </c:pt>
                <c:pt idx="4">
                  <c:v>40506.514000000301</c:v>
                </c:pt>
              </c:numCache>
            </c:numRef>
          </c:val>
          <c:smooth val="0"/>
          <c:extLst>
            <c:ext xmlns:c16="http://schemas.microsoft.com/office/drawing/2014/chart" uri="{C3380CC4-5D6E-409C-BE32-E72D297353CC}">
              <c16:uniqueId val="{00000001-02C6-49E6-A949-EC055D84874F}"/>
            </c:ext>
          </c:extLst>
        </c:ser>
        <c:ser>
          <c:idx val="3"/>
          <c:order val="3"/>
          <c:tx>
            <c:strRef>
              <c:f>PivotTables1!$W$42:$W$43</c:f>
              <c:strCache>
                <c:ptCount val="1"/>
                <c:pt idx="0">
                  <c:v>Reconciliation initiated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PivotTables1!$S$44:$S$49</c:f>
              <c:strCache>
                <c:ptCount val="5"/>
                <c:pt idx="0">
                  <c:v> Royal Day Plaza Hotel Users</c:v>
                </c:pt>
                <c:pt idx="1">
                  <c:v>CRED Users</c:v>
                </c:pt>
                <c:pt idx="2">
                  <c:v>Louran dental clinic Users</c:v>
                </c:pt>
                <c:pt idx="3">
                  <c:v>Misr Amreya Spinning and Weaving Company Users</c:v>
                </c:pt>
                <c:pt idx="4">
                  <c:v>Nakhla Users</c:v>
                </c:pt>
              </c:strCache>
            </c:strRef>
          </c:cat>
          <c:val>
            <c:numRef>
              <c:f>PivotTables1!$W$44:$W$49</c:f>
              <c:numCache>
                <c:formatCode>General</c:formatCode>
                <c:ptCount val="5"/>
                <c:pt idx="0">
                  <c:v>228.69170000000071</c:v>
                </c:pt>
                <c:pt idx="2">
                  <c:v>9.9144999999998618</c:v>
                </c:pt>
                <c:pt idx="3">
                  <c:v>155.96329999999932</c:v>
                </c:pt>
              </c:numCache>
            </c:numRef>
          </c:val>
          <c:smooth val="0"/>
          <c:extLst>
            <c:ext xmlns:c16="http://schemas.microsoft.com/office/drawing/2014/chart" uri="{C3380CC4-5D6E-409C-BE32-E72D297353CC}">
              <c16:uniqueId val="{00000002-02C6-49E6-A949-EC055D84874F}"/>
            </c:ext>
          </c:extLst>
        </c:ser>
        <c:ser>
          <c:idx val="4"/>
          <c:order val="4"/>
          <c:tx>
            <c:strRef>
              <c:f>PivotTables1!$X$42:$X$43</c:f>
              <c:strCache>
                <c:ptCount val="1"/>
                <c:pt idx="0">
                  <c:v>Reversed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PivotTables1!$S$44:$S$49</c:f>
              <c:strCache>
                <c:ptCount val="5"/>
                <c:pt idx="0">
                  <c:v> Royal Day Plaza Hotel Users</c:v>
                </c:pt>
                <c:pt idx="1">
                  <c:v>CRED Users</c:v>
                </c:pt>
                <c:pt idx="2">
                  <c:v>Louran dental clinic Users</c:v>
                </c:pt>
                <c:pt idx="3">
                  <c:v>Misr Amreya Spinning and Weaving Company Users</c:v>
                </c:pt>
                <c:pt idx="4">
                  <c:v>Nakhla Users</c:v>
                </c:pt>
              </c:strCache>
            </c:strRef>
          </c:cat>
          <c:val>
            <c:numRef>
              <c:f>PivotTables1!$X$44:$X$49</c:f>
              <c:numCache>
                <c:formatCode>General</c:formatCode>
                <c:ptCount val="5"/>
                <c:pt idx="0">
                  <c:v>77.070000000002267</c:v>
                </c:pt>
                <c:pt idx="2">
                  <c:v>35.079999999999472</c:v>
                </c:pt>
                <c:pt idx="3">
                  <c:v>13.545000000000101</c:v>
                </c:pt>
              </c:numCache>
            </c:numRef>
          </c:val>
          <c:smooth val="0"/>
          <c:extLst>
            <c:ext xmlns:c16="http://schemas.microsoft.com/office/drawing/2014/chart" uri="{C3380CC4-5D6E-409C-BE32-E72D297353CC}">
              <c16:uniqueId val="{00000003-02C6-49E6-A949-EC055D84874F}"/>
            </c:ext>
          </c:extLst>
        </c:ser>
        <c:dLbls>
          <c:showLegendKey val="0"/>
          <c:showVal val="0"/>
          <c:showCatName val="0"/>
          <c:showSerName val="0"/>
          <c:showPercent val="0"/>
          <c:showBubbleSize val="0"/>
        </c:dLbls>
        <c:marker val="1"/>
        <c:smooth val="0"/>
        <c:axId val="980277119"/>
        <c:axId val="1300941791"/>
      </c:lineChart>
      <c:catAx>
        <c:axId val="9802771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300941791"/>
        <c:crosses val="autoZero"/>
        <c:auto val="1"/>
        <c:lblAlgn val="ctr"/>
        <c:lblOffset val="100"/>
        <c:noMultiLvlLbl val="0"/>
      </c:catAx>
      <c:valAx>
        <c:axId val="1300941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98027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project.xlsx]PivotTables1!PivotTable10</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5400">
            <a:noFill/>
          </a:ln>
          <a:effectLst/>
        </c:spPr>
        <c:marker>
          <c:symbol val="none"/>
        </c:marker>
      </c:pivotFmt>
      <c:pivotFmt>
        <c:idx val="4"/>
        <c:spPr>
          <a:solidFill>
            <a:schemeClr val="accent1"/>
          </a:solidFill>
          <a:ln w="25400">
            <a:noFill/>
          </a:ln>
          <a:effectLst/>
        </c:spPr>
        <c:marker>
          <c:symbol val="none"/>
        </c:marker>
      </c:pivotFmt>
      <c:pivotFmt>
        <c:idx val="5"/>
        <c:spPr>
          <a:solidFill>
            <a:schemeClr val="accent1"/>
          </a:solidFill>
          <a:ln w="25400">
            <a:noFill/>
          </a:ln>
          <a:effectLst/>
        </c:spPr>
        <c:marker>
          <c:symbol val="none"/>
        </c:marker>
      </c:pivotFmt>
      <c:pivotFmt>
        <c:idx val="6"/>
        <c:spPr>
          <a:solidFill>
            <a:schemeClr val="accent1"/>
          </a:solidFill>
          <a:ln w="25400">
            <a:noFill/>
          </a:ln>
          <a:effectLst/>
        </c:spPr>
        <c:marker>
          <c:symbol val="none"/>
        </c:marker>
      </c:pivotFmt>
      <c:pivotFmt>
        <c:idx val="7"/>
        <c:spPr>
          <a:solidFill>
            <a:schemeClr val="accent1"/>
          </a:solidFill>
          <a:ln w="25400">
            <a:noFill/>
          </a:ln>
          <a:effectLst/>
        </c:spPr>
        <c:marker>
          <c:symbol val="none"/>
        </c:marker>
      </c:pivotFmt>
      <c:pivotFmt>
        <c:idx val="8"/>
        <c:spPr>
          <a:solidFill>
            <a:schemeClr val="accent1"/>
          </a:solidFill>
          <a:ln w="25400">
            <a:noFill/>
          </a:ln>
          <a:effectLst/>
        </c:spPr>
        <c:marker>
          <c:symbol val="none"/>
        </c:marker>
      </c:pivotFmt>
      <c:pivotFmt>
        <c:idx val="9"/>
        <c:spPr>
          <a:solidFill>
            <a:schemeClr val="accent1"/>
          </a:solidFill>
          <a:ln w="25400">
            <a:noFill/>
          </a:ln>
          <a:effectLst/>
        </c:spPr>
        <c:marker>
          <c:symbol val="none"/>
        </c:marker>
      </c:pivotFmt>
      <c:pivotFmt>
        <c:idx val="10"/>
        <c:spPr>
          <a:solidFill>
            <a:schemeClr val="accent1"/>
          </a:solidFill>
          <a:ln w="25400">
            <a:noFill/>
          </a:ln>
          <a:effectLst/>
        </c:spPr>
        <c:marker>
          <c:symbol val="none"/>
        </c:marker>
      </c:pivotFmt>
      <c:pivotFmt>
        <c:idx val="11"/>
        <c:spPr>
          <a:solidFill>
            <a:schemeClr val="accent1"/>
          </a:solidFill>
          <a:ln w="25400">
            <a:noFill/>
          </a:ln>
          <a:effectLst/>
        </c:spPr>
        <c:marker>
          <c:symbol val="none"/>
        </c:marker>
      </c:pivotFmt>
      <c:pivotFmt>
        <c:idx val="12"/>
        <c:spPr>
          <a:solidFill>
            <a:schemeClr val="accent1"/>
          </a:solidFill>
          <a:ln w="25400">
            <a:noFill/>
          </a:ln>
          <a:effectLst/>
        </c:spPr>
        <c:marker>
          <c:symbol val="none"/>
        </c:marker>
      </c:pivotFmt>
      <c:pivotFmt>
        <c:idx val="13"/>
        <c:spPr>
          <a:solidFill>
            <a:schemeClr val="accent1"/>
          </a:solidFill>
          <a:ln w="25400">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PivotTables1!$AB$42:$AB$43</c:f>
              <c:strCache>
                <c:ptCount val="1"/>
                <c:pt idx="0">
                  <c:v>Authorized</c:v>
                </c:pt>
              </c:strCache>
            </c:strRef>
          </c:tx>
          <c:spPr>
            <a:solidFill>
              <a:schemeClr val="accent1"/>
            </a:solidFill>
            <a:ln>
              <a:noFill/>
            </a:ln>
            <a:effectLst/>
          </c:spPr>
          <c:cat>
            <c:strRef>
              <c:f>PivotTables1!$AA$44:$AA$47</c:f>
              <c:strCache>
                <c:ptCount val="3"/>
                <c:pt idx="0">
                  <c:v>Home Appliances</c:v>
                </c:pt>
                <c:pt idx="1">
                  <c:v>Low Ticket Size</c:v>
                </c:pt>
                <c:pt idx="2">
                  <c:v>Transportation</c:v>
                </c:pt>
              </c:strCache>
            </c:strRef>
          </c:cat>
          <c:val>
            <c:numRef>
              <c:f>PivotTables1!$AB$44:$AB$47</c:f>
              <c:numCache>
                <c:formatCode>General</c:formatCode>
                <c:ptCount val="3"/>
                <c:pt idx="0">
                  <c:v>56.185700000000523</c:v>
                </c:pt>
                <c:pt idx="1">
                  <c:v>24.978599999999815</c:v>
                </c:pt>
              </c:numCache>
            </c:numRef>
          </c:val>
          <c:extLst>
            <c:ext xmlns:c16="http://schemas.microsoft.com/office/drawing/2014/chart" uri="{C3380CC4-5D6E-409C-BE32-E72D297353CC}">
              <c16:uniqueId val="{00000000-B872-4D9C-8545-92B04D2A1297}"/>
            </c:ext>
          </c:extLst>
        </c:ser>
        <c:ser>
          <c:idx val="1"/>
          <c:order val="1"/>
          <c:tx>
            <c:strRef>
              <c:f>PivotTables1!$AC$42:$AC$43</c:f>
              <c:strCache>
                <c:ptCount val="1"/>
                <c:pt idx="0">
                  <c:v>Paid to merchant</c:v>
                </c:pt>
              </c:strCache>
            </c:strRef>
          </c:tx>
          <c:spPr>
            <a:solidFill>
              <a:schemeClr val="accent2"/>
            </a:solidFill>
            <a:ln w="25400">
              <a:noFill/>
            </a:ln>
            <a:effectLst/>
          </c:spPr>
          <c:cat>
            <c:strRef>
              <c:f>PivotTables1!$AA$44:$AA$47</c:f>
              <c:strCache>
                <c:ptCount val="3"/>
                <c:pt idx="0">
                  <c:v>Home Appliances</c:v>
                </c:pt>
                <c:pt idx="1">
                  <c:v>Low Ticket Size</c:v>
                </c:pt>
                <c:pt idx="2">
                  <c:v>Transportation</c:v>
                </c:pt>
              </c:strCache>
            </c:strRef>
          </c:cat>
          <c:val>
            <c:numRef>
              <c:f>PivotTables1!$AC$44:$AC$47</c:f>
              <c:numCache>
                <c:formatCode>General</c:formatCode>
                <c:ptCount val="3"/>
                <c:pt idx="0">
                  <c:v>1.1579000000000086</c:v>
                </c:pt>
                <c:pt idx="1">
                  <c:v>5837.1930399999947</c:v>
                </c:pt>
                <c:pt idx="2">
                  <c:v>30906.449859999997</c:v>
                </c:pt>
              </c:numCache>
            </c:numRef>
          </c:val>
          <c:extLst>
            <c:ext xmlns:c16="http://schemas.microsoft.com/office/drawing/2014/chart" uri="{C3380CC4-5D6E-409C-BE32-E72D297353CC}">
              <c16:uniqueId val="{00000000-4DE1-4392-BBD6-ADC32FD75877}"/>
            </c:ext>
          </c:extLst>
        </c:ser>
        <c:ser>
          <c:idx val="2"/>
          <c:order val="2"/>
          <c:tx>
            <c:strRef>
              <c:f>PivotTables1!$AD$42:$AD$43</c:f>
              <c:strCache>
                <c:ptCount val="1"/>
                <c:pt idx="0">
                  <c:v>Paid to payment in advance</c:v>
                </c:pt>
              </c:strCache>
            </c:strRef>
          </c:tx>
          <c:spPr>
            <a:solidFill>
              <a:schemeClr val="accent3"/>
            </a:solidFill>
            <a:ln w="25400">
              <a:noFill/>
            </a:ln>
            <a:effectLst/>
          </c:spPr>
          <c:cat>
            <c:strRef>
              <c:f>PivotTables1!$AA$44:$AA$47</c:f>
              <c:strCache>
                <c:ptCount val="3"/>
                <c:pt idx="0">
                  <c:v>Home Appliances</c:v>
                </c:pt>
                <c:pt idx="1">
                  <c:v>Low Ticket Size</c:v>
                </c:pt>
                <c:pt idx="2">
                  <c:v>Transportation</c:v>
                </c:pt>
              </c:strCache>
            </c:strRef>
          </c:cat>
          <c:val>
            <c:numRef>
              <c:f>PivotTables1!$AD$44:$AD$47</c:f>
              <c:numCache>
                <c:formatCode>General</c:formatCode>
                <c:ptCount val="3"/>
                <c:pt idx="0">
                  <c:v>77678.646200000265</c:v>
                </c:pt>
                <c:pt idx="1">
                  <c:v>19657.153679999978</c:v>
                </c:pt>
                <c:pt idx="2">
                  <c:v>43781.181000000295</c:v>
                </c:pt>
              </c:numCache>
            </c:numRef>
          </c:val>
          <c:extLst>
            <c:ext xmlns:c16="http://schemas.microsoft.com/office/drawing/2014/chart" uri="{C3380CC4-5D6E-409C-BE32-E72D297353CC}">
              <c16:uniqueId val="{00000001-4DE1-4392-BBD6-ADC32FD75877}"/>
            </c:ext>
          </c:extLst>
        </c:ser>
        <c:ser>
          <c:idx val="3"/>
          <c:order val="3"/>
          <c:tx>
            <c:strRef>
              <c:f>PivotTables1!$AE$42:$AE$43</c:f>
              <c:strCache>
                <c:ptCount val="1"/>
                <c:pt idx="0">
                  <c:v>Reconciliation initiated</c:v>
                </c:pt>
              </c:strCache>
            </c:strRef>
          </c:tx>
          <c:spPr>
            <a:solidFill>
              <a:schemeClr val="accent4"/>
            </a:solidFill>
            <a:ln w="25400">
              <a:noFill/>
            </a:ln>
            <a:effectLst/>
          </c:spPr>
          <c:cat>
            <c:strRef>
              <c:f>PivotTables1!$AA$44:$AA$47</c:f>
              <c:strCache>
                <c:ptCount val="3"/>
                <c:pt idx="0">
                  <c:v>Home Appliances</c:v>
                </c:pt>
                <c:pt idx="1">
                  <c:v>Low Ticket Size</c:v>
                </c:pt>
                <c:pt idx="2">
                  <c:v>Transportation</c:v>
                </c:pt>
              </c:strCache>
            </c:strRef>
          </c:cat>
          <c:val>
            <c:numRef>
              <c:f>PivotTables1!$AE$44:$AE$47</c:f>
              <c:numCache>
                <c:formatCode>General</c:formatCode>
                <c:ptCount val="3"/>
                <c:pt idx="0">
                  <c:v>423.32249999999971</c:v>
                </c:pt>
                <c:pt idx="1">
                  <c:v>169.03300000000183</c:v>
                </c:pt>
              </c:numCache>
            </c:numRef>
          </c:val>
          <c:extLst>
            <c:ext xmlns:c16="http://schemas.microsoft.com/office/drawing/2014/chart" uri="{C3380CC4-5D6E-409C-BE32-E72D297353CC}">
              <c16:uniqueId val="{00000002-4DE1-4392-BBD6-ADC32FD75877}"/>
            </c:ext>
          </c:extLst>
        </c:ser>
        <c:ser>
          <c:idx val="4"/>
          <c:order val="4"/>
          <c:tx>
            <c:strRef>
              <c:f>PivotTables1!$AF$42:$AF$43</c:f>
              <c:strCache>
                <c:ptCount val="1"/>
                <c:pt idx="0">
                  <c:v>Reversed</c:v>
                </c:pt>
              </c:strCache>
            </c:strRef>
          </c:tx>
          <c:spPr>
            <a:solidFill>
              <a:schemeClr val="accent5"/>
            </a:solidFill>
            <a:ln w="25400">
              <a:noFill/>
            </a:ln>
            <a:effectLst/>
          </c:spPr>
          <c:cat>
            <c:strRef>
              <c:f>PivotTables1!$AA$44:$AA$47</c:f>
              <c:strCache>
                <c:ptCount val="3"/>
                <c:pt idx="0">
                  <c:v>Home Appliances</c:v>
                </c:pt>
                <c:pt idx="1">
                  <c:v>Low Ticket Size</c:v>
                </c:pt>
                <c:pt idx="2">
                  <c:v>Transportation</c:v>
                </c:pt>
              </c:strCache>
            </c:strRef>
          </c:cat>
          <c:val>
            <c:numRef>
              <c:f>PivotTables1!$AF$44:$AF$47</c:f>
              <c:numCache>
                <c:formatCode>General</c:formatCode>
                <c:ptCount val="3"/>
                <c:pt idx="0">
                  <c:v>178.24675000000269</c:v>
                </c:pt>
                <c:pt idx="1">
                  <c:v>90.999499999999372</c:v>
                </c:pt>
                <c:pt idx="2">
                  <c:v>15.2800000000002</c:v>
                </c:pt>
              </c:numCache>
            </c:numRef>
          </c:val>
          <c:extLst>
            <c:ext xmlns:c16="http://schemas.microsoft.com/office/drawing/2014/chart" uri="{C3380CC4-5D6E-409C-BE32-E72D297353CC}">
              <c16:uniqueId val="{00000003-4DE1-4392-BBD6-ADC32FD75877}"/>
            </c:ext>
          </c:extLst>
        </c:ser>
        <c:ser>
          <c:idx val="5"/>
          <c:order val="5"/>
          <c:tx>
            <c:strRef>
              <c:f>PivotTables1!$AG$42:$AG$43</c:f>
              <c:strCache>
                <c:ptCount val="1"/>
                <c:pt idx="0">
                  <c:v>Settled to merchant</c:v>
                </c:pt>
              </c:strCache>
            </c:strRef>
          </c:tx>
          <c:spPr>
            <a:solidFill>
              <a:schemeClr val="accent6"/>
            </a:solidFill>
            <a:ln w="25400">
              <a:noFill/>
            </a:ln>
            <a:effectLst/>
          </c:spPr>
          <c:cat>
            <c:strRef>
              <c:f>PivotTables1!$AA$44:$AA$47</c:f>
              <c:strCache>
                <c:ptCount val="3"/>
                <c:pt idx="0">
                  <c:v>Home Appliances</c:v>
                </c:pt>
                <c:pt idx="1">
                  <c:v>Low Ticket Size</c:v>
                </c:pt>
                <c:pt idx="2">
                  <c:v>Transportation</c:v>
                </c:pt>
              </c:strCache>
            </c:strRef>
          </c:cat>
          <c:val>
            <c:numRef>
              <c:f>PivotTables1!$AG$44:$AG$47</c:f>
              <c:numCache>
                <c:formatCode>General</c:formatCode>
                <c:ptCount val="3"/>
                <c:pt idx="1">
                  <c:v>192.40250000000037</c:v>
                </c:pt>
              </c:numCache>
            </c:numRef>
          </c:val>
          <c:extLst>
            <c:ext xmlns:c16="http://schemas.microsoft.com/office/drawing/2014/chart" uri="{C3380CC4-5D6E-409C-BE32-E72D297353CC}">
              <c16:uniqueId val="{00000004-4DE1-4392-BBD6-ADC32FD75877}"/>
            </c:ext>
          </c:extLst>
        </c:ser>
        <c:dLbls>
          <c:showLegendKey val="0"/>
          <c:showVal val="0"/>
          <c:showCatName val="0"/>
          <c:showSerName val="0"/>
          <c:showPercent val="0"/>
          <c:showBubbleSize val="0"/>
        </c:dLbls>
        <c:axId val="1863942047"/>
        <c:axId val="1300984639"/>
      </c:areaChart>
      <c:catAx>
        <c:axId val="18639420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300984639"/>
        <c:crosses val="autoZero"/>
        <c:auto val="1"/>
        <c:lblAlgn val="ctr"/>
        <c:lblOffset val="100"/>
        <c:noMultiLvlLbl val="0"/>
      </c:catAx>
      <c:valAx>
        <c:axId val="130098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86394204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project.xlsx]PivotTables1!PivotTable12</c:name>
    <c:fmtId val="1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PivotTables1!$V$3:$V$4</c:f>
              <c:strCache>
                <c:ptCount val="1"/>
                <c:pt idx="0">
                  <c:v>Home Appliances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PivotTables1!$U$5:$U$17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PivotTables1!$V$5:$V$17</c:f>
              <c:numCache>
                <c:formatCode>General</c:formatCode>
                <c:ptCount val="12"/>
                <c:pt idx="0">
                  <c:v>9766.7439000000304</c:v>
                </c:pt>
                <c:pt idx="1">
                  <c:v>13470.891729999988</c:v>
                </c:pt>
                <c:pt idx="2">
                  <c:v>8112.0152199999902</c:v>
                </c:pt>
                <c:pt idx="3">
                  <c:v>9877.1899000000085</c:v>
                </c:pt>
                <c:pt idx="4">
                  <c:v>8506.7243299999973</c:v>
                </c:pt>
                <c:pt idx="6">
                  <c:v>-2.3799999999998533</c:v>
                </c:pt>
                <c:pt idx="7">
                  <c:v>955.24650000002021</c:v>
                </c:pt>
                <c:pt idx="8">
                  <c:v>2998.0961000000043</c:v>
                </c:pt>
                <c:pt idx="9">
                  <c:v>7168.2927600000103</c:v>
                </c:pt>
                <c:pt idx="10">
                  <c:v>7900.4692800000012</c:v>
                </c:pt>
                <c:pt idx="11">
                  <c:v>9584.2693300000155</c:v>
                </c:pt>
              </c:numCache>
            </c:numRef>
          </c:val>
          <c:extLst>
            <c:ext xmlns:c16="http://schemas.microsoft.com/office/drawing/2014/chart" uri="{C3380CC4-5D6E-409C-BE32-E72D297353CC}">
              <c16:uniqueId val="{00000000-AB14-40F6-816F-FF662CCD5D49}"/>
            </c:ext>
          </c:extLst>
        </c:ser>
        <c:ser>
          <c:idx val="1"/>
          <c:order val="1"/>
          <c:tx>
            <c:strRef>
              <c:f>PivotTables1!$W$3:$W$4</c:f>
              <c:strCache>
                <c:ptCount val="1"/>
                <c:pt idx="0">
                  <c:v>Low Ticket Size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PivotTables1!$U$5:$U$17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PivotTables1!$W$5:$W$17</c:f>
              <c:numCache>
                <c:formatCode>General</c:formatCode>
                <c:ptCount val="12"/>
                <c:pt idx="0">
                  <c:v>5845.8609999999999</c:v>
                </c:pt>
                <c:pt idx="1">
                  <c:v>2614.9407500000029</c:v>
                </c:pt>
                <c:pt idx="2">
                  <c:v>2497.7607899999944</c:v>
                </c:pt>
                <c:pt idx="3">
                  <c:v>3730.7569499999754</c:v>
                </c:pt>
                <c:pt idx="4">
                  <c:v>2711.1438000000057</c:v>
                </c:pt>
                <c:pt idx="5">
                  <c:v>0</c:v>
                </c:pt>
                <c:pt idx="6">
                  <c:v>61.815149999999846</c:v>
                </c:pt>
                <c:pt idx="7">
                  <c:v>1030.5640500000025</c:v>
                </c:pt>
                <c:pt idx="8">
                  <c:v>2389.2083500000008</c:v>
                </c:pt>
                <c:pt idx="9">
                  <c:v>1167.8020400000037</c:v>
                </c:pt>
                <c:pt idx="10">
                  <c:v>1813.280150000001</c:v>
                </c:pt>
                <c:pt idx="11">
                  <c:v>2108.6272899999994</c:v>
                </c:pt>
              </c:numCache>
            </c:numRef>
          </c:val>
          <c:extLst>
            <c:ext xmlns:c16="http://schemas.microsoft.com/office/drawing/2014/chart" uri="{C3380CC4-5D6E-409C-BE32-E72D297353CC}">
              <c16:uniqueId val="{00000002-A5B4-45AE-B360-F32DC641426E}"/>
            </c:ext>
          </c:extLst>
        </c:ser>
        <c:ser>
          <c:idx val="2"/>
          <c:order val="2"/>
          <c:tx>
            <c:strRef>
              <c:f>PivotTables1!$X$3:$X$4</c:f>
              <c:strCache>
                <c:ptCount val="1"/>
                <c:pt idx="0">
                  <c:v>Transportation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PivotTables1!$U$5:$U$17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PivotTables1!$X$5:$X$17</c:f>
              <c:numCache>
                <c:formatCode>General</c:formatCode>
                <c:ptCount val="12"/>
                <c:pt idx="0">
                  <c:v>14527.220000000187</c:v>
                </c:pt>
                <c:pt idx="1">
                  <c:v>21027.109999999895</c:v>
                </c:pt>
                <c:pt idx="2">
                  <c:v>12030.800000000107</c:v>
                </c:pt>
                <c:pt idx="3">
                  <c:v>1613.0040000000356</c:v>
                </c:pt>
                <c:pt idx="4">
                  <c:v>5803.1078600000119</c:v>
                </c:pt>
                <c:pt idx="5">
                  <c:v>1929.1180000000113</c:v>
                </c:pt>
                <c:pt idx="6">
                  <c:v>191.385999999999</c:v>
                </c:pt>
                <c:pt idx="7">
                  <c:v>1323.3160000000034</c:v>
                </c:pt>
                <c:pt idx="8">
                  <c:v>2962.3940000000098</c:v>
                </c:pt>
                <c:pt idx="9">
                  <c:v>2947.0849999999973</c:v>
                </c:pt>
                <c:pt idx="10">
                  <c:v>5529.8400000000302</c:v>
                </c:pt>
                <c:pt idx="11">
                  <c:v>4818.5300000000161</c:v>
                </c:pt>
              </c:numCache>
            </c:numRef>
          </c:val>
          <c:extLst>
            <c:ext xmlns:c16="http://schemas.microsoft.com/office/drawing/2014/chart" uri="{C3380CC4-5D6E-409C-BE32-E72D297353CC}">
              <c16:uniqueId val="{00000003-A5B4-45AE-B360-F32DC641426E}"/>
            </c:ext>
          </c:extLst>
        </c:ser>
        <c:dLbls>
          <c:showLegendKey val="0"/>
          <c:showVal val="0"/>
          <c:showCatName val="0"/>
          <c:showSerName val="0"/>
          <c:showPercent val="0"/>
          <c:showBubbleSize val="0"/>
        </c:dLbls>
        <c:gapWidth val="150"/>
        <c:shape val="box"/>
        <c:axId val="209608831"/>
        <c:axId val="1412115103"/>
        <c:axId val="0"/>
      </c:bar3DChart>
      <c:catAx>
        <c:axId val="209608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412115103"/>
        <c:crosses val="autoZero"/>
        <c:auto val="1"/>
        <c:lblAlgn val="ctr"/>
        <c:lblOffset val="100"/>
        <c:noMultiLvlLbl val="0"/>
      </c:catAx>
      <c:valAx>
        <c:axId val="1412115103"/>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20960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project.xlsx]PivotTables2!PivotTable5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PivotTables2!$K$1:$K$2</c:f>
              <c:strCache>
                <c:ptCount val="1"/>
                <c:pt idx="0">
                  <c:v>Yes</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1BE-4D00-B59D-F61A5074B3C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1BE-4D00-B59D-F61A5074B3C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1BE-4D00-B59D-F61A5074B3C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dLblPos val="inEnd"/>
            <c:showLegendKey val="0"/>
            <c:showVal val="0"/>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PivotTables2!$J$3:$J$6</c:f>
              <c:strCache>
                <c:ptCount val="3"/>
                <c:pt idx="0">
                  <c:v>Paid to merchant</c:v>
                </c:pt>
                <c:pt idx="1">
                  <c:v>Paid to payment in advance</c:v>
                </c:pt>
                <c:pt idx="2">
                  <c:v>Settled to merchant</c:v>
                </c:pt>
              </c:strCache>
            </c:strRef>
          </c:cat>
          <c:val>
            <c:numRef>
              <c:f>PivotTables2!$K$3:$K$6</c:f>
              <c:numCache>
                <c:formatCode>General</c:formatCode>
                <c:ptCount val="3"/>
                <c:pt idx="0">
                  <c:v>36744.800799999888</c:v>
                </c:pt>
                <c:pt idx="1">
                  <c:v>141116.98087999978</c:v>
                </c:pt>
                <c:pt idx="2">
                  <c:v>192.40250000000037</c:v>
                </c:pt>
              </c:numCache>
            </c:numRef>
          </c:val>
          <c:extLst>
            <c:ext xmlns:c16="http://schemas.microsoft.com/office/drawing/2014/chart" uri="{C3380CC4-5D6E-409C-BE32-E72D297353CC}">
              <c16:uniqueId val="{00000000-A287-4230-8068-20EEA42B472B}"/>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project.xlsx]PivotTables2!PivotTable4</c:name>
    <c:fmtId val="3"/>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PivotTables2!$O$1:$O$2</c:f>
              <c:strCache>
                <c:ptCount val="1"/>
                <c:pt idx="0">
                  <c:v>No</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805-4465-AE7D-754EC4E10E7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805-4465-AE7D-754EC4E10E7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805-4465-AE7D-754EC4E10E7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dLblPos val="inEnd"/>
            <c:showLegendKey val="0"/>
            <c:showVal val="0"/>
            <c:showCatName val="1"/>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PivotTables2!$N$3:$N$6</c:f>
              <c:strCache>
                <c:ptCount val="3"/>
                <c:pt idx="0">
                  <c:v>Authorized</c:v>
                </c:pt>
                <c:pt idx="1">
                  <c:v>Reconciliation initiated</c:v>
                </c:pt>
                <c:pt idx="2">
                  <c:v>Reversed</c:v>
                </c:pt>
              </c:strCache>
            </c:strRef>
          </c:cat>
          <c:val>
            <c:numRef>
              <c:f>PivotTables2!$O$3:$O$6</c:f>
              <c:numCache>
                <c:formatCode>General</c:formatCode>
                <c:ptCount val="3"/>
                <c:pt idx="0">
                  <c:v>81.164300000000338</c:v>
                </c:pt>
                <c:pt idx="1">
                  <c:v>592.3555000000016</c:v>
                </c:pt>
                <c:pt idx="2">
                  <c:v>284.52625000000216</c:v>
                </c:pt>
              </c:numCache>
            </c:numRef>
          </c:val>
          <c:extLst>
            <c:ext xmlns:c16="http://schemas.microsoft.com/office/drawing/2014/chart" uri="{C3380CC4-5D6E-409C-BE32-E72D297353CC}">
              <c16:uniqueId val="{00000000-880E-44E7-83E8-FAA372059E9F}"/>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project.xlsx]PivotTables2!PivotTable1</c:name>
    <c:fmtId val="0"/>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0F9E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02B9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EA72E">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0F9E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02B9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EA72E">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0F9E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02B9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EA72E">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PivotTables2!$B$1:$B$2</c:f>
              <c:strCache>
                <c:ptCount val="1"/>
                <c:pt idx="0">
                  <c:v>Authorized</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PivotTables2!$A$3:$A$5</c:f>
              <c:strCache>
                <c:ptCount val="2"/>
                <c:pt idx="0">
                  <c:v>OFF_US</c:v>
                </c:pt>
                <c:pt idx="1">
                  <c:v>ON_US</c:v>
                </c:pt>
              </c:strCache>
            </c:strRef>
          </c:cat>
          <c:val>
            <c:numRef>
              <c:f>PivotTables2!$B$3:$B$5</c:f>
              <c:numCache>
                <c:formatCode>General</c:formatCode>
                <c:ptCount val="2"/>
                <c:pt idx="0">
                  <c:v>31408</c:v>
                </c:pt>
                <c:pt idx="1">
                  <c:v>1271</c:v>
                </c:pt>
              </c:numCache>
            </c:numRef>
          </c:val>
          <c:extLst>
            <c:ext xmlns:c16="http://schemas.microsoft.com/office/drawing/2014/chart" uri="{C3380CC4-5D6E-409C-BE32-E72D297353CC}">
              <c16:uniqueId val="{00000000-138E-4DFE-8ED9-91A8F6413417}"/>
            </c:ext>
          </c:extLst>
        </c:ser>
        <c:ser>
          <c:idx val="1"/>
          <c:order val="1"/>
          <c:tx>
            <c:strRef>
              <c:f>PivotTables2!$C$1:$C$2</c:f>
              <c:strCache>
                <c:ptCount val="1"/>
                <c:pt idx="0">
                  <c:v>Paid to merchant</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PivotTables2!$A$3:$A$5</c:f>
              <c:strCache>
                <c:ptCount val="2"/>
                <c:pt idx="0">
                  <c:v>OFF_US</c:v>
                </c:pt>
                <c:pt idx="1">
                  <c:v>ON_US</c:v>
                </c:pt>
              </c:strCache>
            </c:strRef>
          </c:cat>
          <c:val>
            <c:numRef>
              <c:f>PivotTables2!$C$3:$C$5</c:f>
              <c:numCache>
                <c:formatCode>General</c:formatCode>
                <c:ptCount val="2"/>
                <c:pt idx="0">
                  <c:v>12953322</c:v>
                </c:pt>
                <c:pt idx="1">
                  <c:v>635310</c:v>
                </c:pt>
              </c:numCache>
            </c:numRef>
          </c:val>
          <c:extLst>
            <c:ext xmlns:c16="http://schemas.microsoft.com/office/drawing/2014/chart" uri="{C3380CC4-5D6E-409C-BE32-E72D297353CC}">
              <c16:uniqueId val="{00000001-138E-4DFE-8ED9-91A8F6413417}"/>
            </c:ext>
          </c:extLst>
        </c:ser>
        <c:ser>
          <c:idx val="2"/>
          <c:order val="2"/>
          <c:tx>
            <c:strRef>
              <c:f>PivotTables2!$D$1:$D$2</c:f>
              <c:strCache>
                <c:ptCount val="1"/>
                <c:pt idx="0">
                  <c:v>Paid to payment in advance</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PivotTables2!$A$3:$A$5</c:f>
              <c:strCache>
                <c:ptCount val="2"/>
                <c:pt idx="0">
                  <c:v>OFF_US</c:v>
                </c:pt>
                <c:pt idx="1">
                  <c:v>ON_US</c:v>
                </c:pt>
              </c:strCache>
            </c:strRef>
          </c:cat>
          <c:val>
            <c:numRef>
              <c:f>PivotTables2!$D$3:$D$5</c:f>
              <c:numCache>
                <c:formatCode>General</c:formatCode>
                <c:ptCount val="2"/>
                <c:pt idx="0">
                  <c:v>36618956</c:v>
                </c:pt>
                <c:pt idx="1">
                  <c:v>3136141</c:v>
                </c:pt>
              </c:numCache>
            </c:numRef>
          </c:val>
          <c:extLst>
            <c:ext xmlns:c16="http://schemas.microsoft.com/office/drawing/2014/chart" uri="{C3380CC4-5D6E-409C-BE32-E72D297353CC}">
              <c16:uniqueId val="{00000002-138E-4DFE-8ED9-91A8F6413417}"/>
            </c:ext>
          </c:extLst>
        </c:ser>
        <c:ser>
          <c:idx val="3"/>
          <c:order val="3"/>
          <c:tx>
            <c:strRef>
              <c:f>PivotTables2!$E$1:$E$2</c:f>
              <c:strCache>
                <c:ptCount val="1"/>
                <c:pt idx="0">
                  <c:v>Reconciliation initiated</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0F9E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PivotTables2!$A$3:$A$5</c:f>
              <c:strCache>
                <c:ptCount val="2"/>
                <c:pt idx="0">
                  <c:v>OFF_US</c:v>
                </c:pt>
                <c:pt idx="1">
                  <c:v>ON_US</c:v>
                </c:pt>
              </c:strCache>
            </c:strRef>
          </c:cat>
          <c:val>
            <c:numRef>
              <c:f>PivotTables2!$E$3:$E$5</c:f>
              <c:numCache>
                <c:formatCode>General</c:formatCode>
                <c:ptCount val="2"/>
                <c:pt idx="0">
                  <c:v>159935</c:v>
                </c:pt>
                <c:pt idx="1">
                  <c:v>12974</c:v>
                </c:pt>
              </c:numCache>
            </c:numRef>
          </c:val>
          <c:extLst>
            <c:ext xmlns:c16="http://schemas.microsoft.com/office/drawing/2014/chart" uri="{C3380CC4-5D6E-409C-BE32-E72D297353CC}">
              <c16:uniqueId val="{00000003-138E-4DFE-8ED9-91A8F6413417}"/>
            </c:ext>
          </c:extLst>
        </c:ser>
        <c:ser>
          <c:idx val="4"/>
          <c:order val="4"/>
          <c:tx>
            <c:strRef>
              <c:f>PivotTables2!$F$1:$F$2</c:f>
              <c:strCache>
                <c:ptCount val="1"/>
                <c:pt idx="0">
                  <c:v>Reversed</c:v>
                </c:pt>
              </c:strCache>
            </c:strRef>
          </c:tx>
          <c:spPr>
            <a:solidFill>
              <a:schemeClr val="accent5">
                <a:alpha val="88000"/>
              </a:schemeClr>
            </a:solidFill>
            <a:ln>
              <a:solidFill>
                <a:schemeClr val="accent5">
                  <a:lumMod val="50000"/>
                </a:schemeClr>
              </a:solidFill>
            </a:ln>
            <a:effectLst/>
            <a:scene3d>
              <a:camera prst="orthographicFront"/>
              <a:lightRig rig="threePt" dir="t"/>
            </a:scene3d>
            <a:sp3d prstMaterial="flat">
              <a:contourClr>
                <a:schemeClr val="accent5">
                  <a:lumMod val="50000"/>
                </a:schemeClr>
              </a:contourClr>
            </a:sp3d>
          </c:spPr>
          <c:invertIfNegative val="0"/>
          <c:dLbls>
            <c:spPr>
              <a:solidFill>
                <a:srgbClr val="A02B93">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PivotTables2!$A$3:$A$5</c:f>
              <c:strCache>
                <c:ptCount val="2"/>
                <c:pt idx="0">
                  <c:v>OFF_US</c:v>
                </c:pt>
                <c:pt idx="1">
                  <c:v>ON_US</c:v>
                </c:pt>
              </c:strCache>
            </c:strRef>
          </c:cat>
          <c:val>
            <c:numRef>
              <c:f>PivotTables2!$F$3:$F$5</c:f>
              <c:numCache>
                <c:formatCode>General</c:formatCode>
                <c:ptCount val="2"/>
                <c:pt idx="0">
                  <c:v>117140</c:v>
                </c:pt>
                <c:pt idx="1">
                  <c:v>6207</c:v>
                </c:pt>
              </c:numCache>
            </c:numRef>
          </c:val>
          <c:extLst>
            <c:ext xmlns:c16="http://schemas.microsoft.com/office/drawing/2014/chart" uri="{C3380CC4-5D6E-409C-BE32-E72D297353CC}">
              <c16:uniqueId val="{00000004-138E-4DFE-8ED9-91A8F6413417}"/>
            </c:ext>
          </c:extLst>
        </c:ser>
        <c:ser>
          <c:idx val="5"/>
          <c:order val="5"/>
          <c:tx>
            <c:strRef>
              <c:f>PivotTables2!$G$1:$G$2</c:f>
              <c:strCache>
                <c:ptCount val="1"/>
                <c:pt idx="0">
                  <c:v>Settled to merchant</c:v>
                </c:pt>
              </c:strCache>
            </c:strRef>
          </c:tx>
          <c:spPr>
            <a:solidFill>
              <a:schemeClr val="accent6">
                <a:alpha val="88000"/>
              </a:schemeClr>
            </a:solidFill>
            <a:ln>
              <a:solidFill>
                <a:schemeClr val="accent6">
                  <a:lumMod val="50000"/>
                </a:schemeClr>
              </a:solidFill>
            </a:ln>
            <a:effectLst/>
            <a:scene3d>
              <a:camera prst="orthographicFront"/>
              <a:lightRig rig="threePt" dir="t"/>
            </a:scene3d>
            <a:sp3d prstMaterial="flat">
              <a:contourClr>
                <a:schemeClr val="accent6">
                  <a:lumMod val="50000"/>
                </a:schemeClr>
              </a:contourClr>
            </a:sp3d>
          </c:spPr>
          <c:invertIfNegative val="0"/>
          <c:dLbls>
            <c:spPr>
              <a:solidFill>
                <a:srgbClr val="4EA72E">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PivotTables2!$A$3:$A$5</c:f>
              <c:strCache>
                <c:ptCount val="2"/>
                <c:pt idx="0">
                  <c:v>OFF_US</c:v>
                </c:pt>
                <c:pt idx="1">
                  <c:v>ON_US</c:v>
                </c:pt>
              </c:strCache>
            </c:strRef>
          </c:cat>
          <c:val>
            <c:numRef>
              <c:f>PivotTables2!$G$3:$G$5</c:f>
              <c:numCache>
                <c:formatCode>General</c:formatCode>
                <c:ptCount val="2"/>
                <c:pt idx="0">
                  <c:v>64675</c:v>
                </c:pt>
                <c:pt idx="1">
                  <c:v>4550</c:v>
                </c:pt>
              </c:numCache>
            </c:numRef>
          </c:val>
          <c:extLst>
            <c:ext xmlns:c16="http://schemas.microsoft.com/office/drawing/2014/chart" uri="{C3380CC4-5D6E-409C-BE32-E72D297353CC}">
              <c16:uniqueId val="{00000005-138E-4DFE-8ED9-91A8F6413417}"/>
            </c:ext>
          </c:extLst>
        </c:ser>
        <c:dLbls>
          <c:showLegendKey val="0"/>
          <c:showVal val="1"/>
          <c:showCatName val="0"/>
          <c:showSerName val="0"/>
          <c:showPercent val="0"/>
          <c:showBubbleSize val="0"/>
        </c:dLbls>
        <c:gapWidth val="84"/>
        <c:gapDepth val="53"/>
        <c:shape val="box"/>
        <c:axId val="829095343"/>
        <c:axId val="565476287"/>
        <c:axId val="0"/>
      </c:bar3DChart>
      <c:catAx>
        <c:axId val="829095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565476287"/>
        <c:crosses val="autoZero"/>
        <c:auto val="1"/>
        <c:lblAlgn val="ctr"/>
        <c:lblOffset val="100"/>
        <c:noMultiLvlLbl val="0"/>
      </c:catAx>
      <c:valAx>
        <c:axId val="565476287"/>
        <c:scaling>
          <c:orientation val="minMax"/>
        </c:scaling>
        <c:delete val="1"/>
        <c:axPos val="b"/>
        <c:numFmt formatCode="General" sourceLinked="1"/>
        <c:majorTickMark val="out"/>
        <c:minorTickMark val="none"/>
        <c:tickLblPos val="nextTo"/>
        <c:crossAx val="82909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project.xlsx]general!PivotTable12</c:name>
    <c:fmtId val="0"/>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general!$BT$6:$BT$7</c:f>
              <c:strCache>
                <c:ptCount val="1"/>
                <c:pt idx="0">
                  <c:v>Home Appliances</c:v>
                </c:pt>
              </c:strCache>
            </c:strRef>
          </c:tx>
          <c:spPr>
            <a:solidFill>
              <a:schemeClr val="accent1"/>
            </a:solidFill>
            <a:ln w="25400">
              <a:noFill/>
            </a:ln>
            <a:effectLst/>
          </c:spPr>
          <c:cat>
            <c:strRef>
              <c:f>general!$BS$8:$BS$20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general!$BT$8:$BT$20</c:f>
              <c:numCache>
                <c:formatCode>General</c:formatCode>
                <c:ptCount val="12"/>
                <c:pt idx="0">
                  <c:v>2833932</c:v>
                </c:pt>
                <c:pt idx="1">
                  <c:v>4018449</c:v>
                </c:pt>
                <c:pt idx="2">
                  <c:v>1945508</c:v>
                </c:pt>
                <c:pt idx="3">
                  <c:v>2740818</c:v>
                </c:pt>
                <c:pt idx="4">
                  <c:v>2473199</c:v>
                </c:pt>
                <c:pt idx="6">
                  <c:v>66122</c:v>
                </c:pt>
                <c:pt idx="7">
                  <c:v>530514</c:v>
                </c:pt>
                <c:pt idx="8">
                  <c:v>774579</c:v>
                </c:pt>
                <c:pt idx="9">
                  <c:v>2080004</c:v>
                </c:pt>
                <c:pt idx="10">
                  <c:v>2407083</c:v>
                </c:pt>
                <c:pt idx="11">
                  <c:v>2685798</c:v>
                </c:pt>
              </c:numCache>
            </c:numRef>
          </c:val>
          <c:extLst>
            <c:ext xmlns:c16="http://schemas.microsoft.com/office/drawing/2014/chart" uri="{C3380CC4-5D6E-409C-BE32-E72D297353CC}">
              <c16:uniqueId val="{00000003-A344-4C24-815D-08455FED234E}"/>
            </c:ext>
          </c:extLst>
        </c:ser>
        <c:ser>
          <c:idx val="1"/>
          <c:order val="1"/>
          <c:tx>
            <c:strRef>
              <c:f>general!$BU$6:$BU$7</c:f>
              <c:strCache>
                <c:ptCount val="1"/>
                <c:pt idx="0">
                  <c:v>Low Ticket Size</c:v>
                </c:pt>
              </c:strCache>
            </c:strRef>
          </c:tx>
          <c:spPr>
            <a:solidFill>
              <a:schemeClr val="accent2"/>
            </a:solidFill>
            <a:ln w="25400">
              <a:noFill/>
            </a:ln>
            <a:effectLst/>
          </c:spPr>
          <c:cat>
            <c:strRef>
              <c:f>general!$BS$8:$BS$20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general!$BU$8:$BU$20</c:f>
              <c:numCache>
                <c:formatCode>General</c:formatCode>
                <c:ptCount val="12"/>
                <c:pt idx="0">
                  <c:v>1906734</c:v>
                </c:pt>
                <c:pt idx="1">
                  <c:v>1081127</c:v>
                </c:pt>
                <c:pt idx="2">
                  <c:v>1303015</c:v>
                </c:pt>
                <c:pt idx="3">
                  <c:v>1529032</c:v>
                </c:pt>
                <c:pt idx="4">
                  <c:v>862052</c:v>
                </c:pt>
                <c:pt idx="5">
                  <c:v>10</c:v>
                </c:pt>
                <c:pt idx="6">
                  <c:v>207907</c:v>
                </c:pt>
                <c:pt idx="7">
                  <c:v>716196</c:v>
                </c:pt>
                <c:pt idx="8">
                  <c:v>979272</c:v>
                </c:pt>
                <c:pt idx="9">
                  <c:v>498410</c:v>
                </c:pt>
                <c:pt idx="10">
                  <c:v>578337</c:v>
                </c:pt>
                <c:pt idx="11">
                  <c:v>656955</c:v>
                </c:pt>
              </c:numCache>
            </c:numRef>
          </c:val>
          <c:extLst>
            <c:ext xmlns:c16="http://schemas.microsoft.com/office/drawing/2014/chart" uri="{C3380CC4-5D6E-409C-BE32-E72D297353CC}">
              <c16:uniqueId val="{00000000-17F0-4204-9F0B-1D5AB3A37840}"/>
            </c:ext>
          </c:extLst>
        </c:ser>
        <c:ser>
          <c:idx val="2"/>
          <c:order val="2"/>
          <c:tx>
            <c:strRef>
              <c:f>general!$BV$6:$BV$7</c:f>
              <c:strCache>
                <c:ptCount val="1"/>
                <c:pt idx="0">
                  <c:v>Transportation</c:v>
                </c:pt>
              </c:strCache>
            </c:strRef>
          </c:tx>
          <c:spPr>
            <a:solidFill>
              <a:schemeClr val="accent3"/>
            </a:solidFill>
            <a:ln w="25400">
              <a:noFill/>
            </a:ln>
            <a:effectLst/>
          </c:spPr>
          <c:cat>
            <c:strRef>
              <c:f>general!$BS$8:$BS$20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general!$BV$8:$BV$20</c:f>
              <c:numCache>
                <c:formatCode>General</c:formatCode>
                <c:ptCount val="12"/>
                <c:pt idx="0">
                  <c:v>3378430</c:v>
                </c:pt>
                <c:pt idx="1">
                  <c:v>6496790</c:v>
                </c:pt>
                <c:pt idx="2">
                  <c:v>3654570</c:v>
                </c:pt>
                <c:pt idx="3">
                  <c:v>370868</c:v>
                </c:pt>
                <c:pt idx="4">
                  <c:v>1785323</c:v>
                </c:pt>
                <c:pt idx="5">
                  <c:v>643046</c:v>
                </c:pt>
                <c:pt idx="6">
                  <c:v>63812</c:v>
                </c:pt>
                <c:pt idx="7">
                  <c:v>359862</c:v>
                </c:pt>
                <c:pt idx="8">
                  <c:v>879368</c:v>
                </c:pt>
                <c:pt idx="9">
                  <c:v>917687</c:v>
                </c:pt>
                <c:pt idx="10">
                  <c:v>1286020</c:v>
                </c:pt>
                <c:pt idx="11">
                  <c:v>1031060</c:v>
                </c:pt>
              </c:numCache>
            </c:numRef>
          </c:val>
          <c:extLst>
            <c:ext xmlns:c16="http://schemas.microsoft.com/office/drawing/2014/chart" uri="{C3380CC4-5D6E-409C-BE32-E72D297353CC}">
              <c16:uniqueId val="{00000001-17F0-4204-9F0B-1D5AB3A37840}"/>
            </c:ext>
          </c:extLst>
        </c:ser>
        <c:dLbls>
          <c:showLegendKey val="0"/>
          <c:showVal val="0"/>
          <c:showCatName val="0"/>
          <c:showSerName val="0"/>
          <c:showPercent val="0"/>
          <c:showBubbleSize val="0"/>
        </c:dLbls>
        <c:axId val="1903149808"/>
        <c:axId val="2012599520"/>
      </c:areaChart>
      <c:catAx>
        <c:axId val="1903149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012599520"/>
        <c:crosses val="autoZero"/>
        <c:auto val="1"/>
        <c:lblAlgn val="ctr"/>
        <c:lblOffset val="100"/>
        <c:noMultiLvlLbl val="0"/>
      </c:catAx>
      <c:valAx>
        <c:axId val="201259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90314980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project.xlsx]PivotTables2!PivotTable2</c:name>
    <c:fmtId val="0"/>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PivotTables2!$U$1:$U$2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PivotTables2!$T$3:$T$6</c:f>
              <c:strCache>
                <c:ptCount val="3"/>
                <c:pt idx="0">
                  <c:v>MASTERCARD</c:v>
                </c:pt>
                <c:pt idx="1">
                  <c:v>MEEZA</c:v>
                </c:pt>
                <c:pt idx="2">
                  <c:v>VISA</c:v>
                </c:pt>
              </c:strCache>
            </c:strRef>
          </c:cat>
          <c:val>
            <c:numRef>
              <c:f>PivotTables2!$U$3:$U$6</c:f>
              <c:numCache>
                <c:formatCode>0.00</c:formatCode>
                <c:ptCount val="3"/>
                <c:pt idx="0">
                  <c:v>476.70145000000139</c:v>
                </c:pt>
                <c:pt idx="1">
                  <c:v>78.73700000000045</c:v>
                </c:pt>
                <c:pt idx="2">
                  <c:v>402.60760000000221</c:v>
                </c:pt>
              </c:numCache>
            </c:numRef>
          </c:val>
          <c:extLst>
            <c:ext xmlns:c16="http://schemas.microsoft.com/office/drawing/2014/chart" uri="{C3380CC4-5D6E-409C-BE32-E72D297353CC}">
              <c16:uniqueId val="{00000000-6A7B-4BF8-A7F2-2ABA7A3CABA7}"/>
            </c:ext>
          </c:extLst>
        </c:ser>
        <c:ser>
          <c:idx val="1"/>
          <c:order val="1"/>
          <c:tx>
            <c:strRef>
              <c:f>PivotTables2!$V$1:$V$2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PivotTables2!$T$3:$T$6</c:f>
              <c:strCache>
                <c:ptCount val="3"/>
                <c:pt idx="0">
                  <c:v>MASTERCARD</c:v>
                </c:pt>
                <c:pt idx="1">
                  <c:v>MEEZA</c:v>
                </c:pt>
                <c:pt idx="2">
                  <c:v>VISA</c:v>
                </c:pt>
              </c:strCache>
            </c:strRef>
          </c:cat>
          <c:val>
            <c:numRef>
              <c:f>PivotTables2!$V$3:$V$6</c:f>
              <c:numCache>
                <c:formatCode>0.00</c:formatCode>
                <c:ptCount val="3"/>
                <c:pt idx="0">
                  <c:v>94330.379599999913</c:v>
                </c:pt>
                <c:pt idx="1">
                  <c:v>4651.9118199999893</c:v>
                </c:pt>
                <c:pt idx="2">
                  <c:v>79071.892760000352</c:v>
                </c:pt>
              </c:numCache>
            </c:numRef>
          </c:val>
          <c:extLst>
            <c:ext xmlns:c16="http://schemas.microsoft.com/office/drawing/2014/chart" uri="{C3380CC4-5D6E-409C-BE32-E72D297353CC}">
              <c16:uniqueId val="{00000001-6A7B-4BF8-A7F2-2ABA7A3CABA7}"/>
            </c:ext>
          </c:extLst>
        </c:ser>
        <c:dLbls>
          <c:showLegendKey val="0"/>
          <c:showVal val="1"/>
          <c:showCatName val="0"/>
          <c:showSerName val="0"/>
          <c:showPercent val="0"/>
          <c:showBubbleSize val="0"/>
        </c:dLbls>
        <c:gapWidth val="84"/>
        <c:gapDepth val="53"/>
        <c:shape val="box"/>
        <c:axId val="1769789151"/>
        <c:axId val="1772052895"/>
        <c:axId val="1770951695"/>
      </c:bar3DChart>
      <c:catAx>
        <c:axId val="1769789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1772052895"/>
        <c:crosses val="autoZero"/>
        <c:auto val="1"/>
        <c:lblAlgn val="ctr"/>
        <c:lblOffset val="100"/>
        <c:noMultiLvlLbl val="0"/>
      </c:catAx>
      <c:valAx>
        <c:axId val="1772052895"/>
        <c:scaling>
          <c:orientation val="minMax"/>
        </c:scaling>
        <c:delete val="1"/>
        <c:axPos val="l"/>
        <c:numFmt formatCode="0.00" sourceLinked="1"/>
        <c:majorTickMark val="out"/>
        <c:minorTickMark val="none"/>
        <c:tickLblPos val="nextTo"/>
        <c:crossAx val="1769789151"/>
        <c:crosses val="autoZero"/>
        <c:crossBetween val="between"/>
      </c:valAx>
      <c:serAx>
        <c:axId val="177095169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17720528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project.xlsx]PivotTables2!PivotTable3</c:name>
    <c:fmtId val="12"/>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PivotTables2!$AB$1:$AB$2</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PivotTables2!$AA$3:$AA$6</c:f>
              <c:strCache>
                <c:ptCount val="3"/>
                <c:pt idx="0">
                  <c:v>Home Appliances</c:v>
                </c:pt>
                <c:pt idx="1">
                  <c:v>Low Ticket Size</c:v>
                </c:pt>
                <c:pt idx="2">
                  <c:v>Transportation</c:v>
                </c:pt>
              </c:strCache>
            </c:strRef>
          </c:cat>
          <c:val>
            <c:numRef>
              <c:f>PivotTables2!$AB$3:$AB$6</c:f>
              <c:numCache>
                <c:formatCode>0.00</c:formatCode>
                <c:ptCount val="3"/>
                <c:pt idx="0">
                  <c:v>657.75495000000296</c:v>
                </c:pt>
                <c:pt idx="1">
                  <c:v>285.01110000000102</c:v>
                </c:pt>
                <c:pt idx="2">
                  <c:v>15.2800000000002</c:v>
                </c:pt>
              </c:numCache>
            </c:numRef>
          </c:val>
          <c:extLst>
            <c:ext xmlns:c16="http://schemas.microsoft.com/office/drawing/2014/chart" uri="{C3380CC4-5D6E-409C-BE32-E72D297353CC}">
              <c16:uniqueId val="{00000000-8A0E-431C-8EEC-A4A6350EFB85}"/>
            </c:ext>
          </c:extLst>
        </c:ser>
        <c:ser>
          <c:idx val="1"/>
          <c:order val="1"/>
          <c:tx>
            <c:strRef>
              <c:f>PivotTables2!$AC$1:$AC$2</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PivotTables2!$AA$3:$AA$6</c:f>
              <c:strCache>
                <c:ptCount val="3"/>
                <c:pt idx="0">
                  <c:v>Home Appliances</c:v>
                </c:pt>
                <c:pt idx="1">
                  <c:v>Low Ticket Size</c:v>
                </c:pt>
                <c:pt idx="2">
                  <c:v>Transportation</c:v>
                </c:pt>
              </c:strCache>
            </c:strRef>
          </c:cat>
          <c:val>
            <c:numRef>
              <c:f>PivotTables2!$AC$3:$AC$6</c:f>
              <c:numCache>
                <c:formatCode>0.00</c:formatCode>
                <c:ptCount val="3"/>
                <c:pt idx="0">
                  <c:v>77679.804100000241</c:v>
                </c:pt>
                <c:pt idx="1">
                  <c:v>25686.749219999951</c:v>
                </c:pt>
                <c:pt idx="2">
                  <c:v>74687.630860000296</c:v>
                </c:pt>
              </c:numCache>
            </c:numRef>
          </c:val>
          <c:extLst>
            <c:ext xmlns:c16="http://schemas.microsoft.com/office/drawing/2014/chart" uri="{C3380CC4-5D6E-409C-BE32-E72D297353CC}">
              <c16:uniqueId val="{00000001-8A0E-431C-8EEC-A4A6350EFB85}"/>
            </c:ext>
          </c:extLst>
        </c:ser>
        <c:dLbls>
          <c:showLegendKey val="0"/>
          <c:showVal val="1"/>
          <c:showCatName val="0"/>
          <c:showSerName val="0"/>
          <c:showPercent val="0"/>
          <c:showBubbleSize val="0"/>
        </c:dLbls>
        <c:gapWidth val="84"/>
        <c:gapDepth val="53"/>
        <c:shape val="box"/>
        <c:axId val="1918518111"/>
        <c:axId val="1766610783"/>
        <c:axId val="1915469711"/>
      </c:bar3DChart>
      <c:catAx>
        <c:axId val="19185181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1766610783"/>
        <c:crosses val="autoZero"/>
        <c:auto val="1"/>
        <c:lblAlgn val="ctr"/>
        <c:lblOffset val="100"/>
        <c:noMultiLvlLbl val="0"/>
      </c:catAx>
      <c:valAx>
        <c:axId val="1766610783"/>
        <c:scaling>
          <c:orientation val="minMax"/>
        </c:scaling>
        <c:delete val="1"/>
        <c:axPos val="l"/>
        <c:numFmt formatCode="0.00" sourceLinked="1"/>
        <c:majorTickMark val="out"/>
        <c:minorTickMark val="none"/>
        <c:tickLblPos val="nextTo"/>
        <c:crossAx val="1918518111"/>
        <c:crosses val="autoZero"/>
        <c:crossBetween val="between"/>
      </c:valAx>
      <c:serAx>
        <c:axId val="191546971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176661078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project.xlsx]general!PivotTable5</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pivotFmt>
      <c:pivotFmt>
        <c:idx val="2"/>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pivotFmt>
      <c:pivotFmt>
        <c:idx val="3"/>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general!$CF$2</c:f>
              <c:strCache>
                <c:ptCount val="1"/>
                <c:pt idx="0">
                  <c:v>Total</c:v>
                </c:pt>
              </c:strCache>
            </c:strRef>
          </c:tx>
          <c:dPt>
            <c:idx val="0"/>
            <c:bubble3D val="0"/>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extLst>
              <c:ext xmlns:c16="http://schemas.microsoft.com/office/drawing/2014/chart" uri="{C3380CC4-5D6E-409C-BE32-E72D297353CC}">
                <c16:uniqueId val="{00000001-EF20-4D1A-A6D3-1FE17839145A}"/>
              </c:ext>
            </c:extLst>
          </c:dPt>
          <c:dPt>
            <c:idx val="1"/>
            <c:bubble3D val="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extLst>
              <c:ext xmlns:c16="http://schemas.microsoft.com/office/drawing/2014/chart" uri="{C3380CC4-5D6E-409C-BE32-E72D297353CC}">
                <c16:uniqueId val="{00000003-EF20-4D1A-A6D3-1FE17839145A}"/>
              </c:ext>
            </c:extLst>
          </c:dPt>
          <c:dPt>
            <c:idx val="2"/>
            <c:bubble3D val="0"/>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extLst>
              <c:ext xmlns:c16="http://schemas.microsoft.com/office/drawing/2014/chart" uri="{C3380CC4-5D6E-409C-BE32-E72D297353CC}">
                <c16:uniqueId val="{00000005-EF20-4D1A-A6D3-1FE17839145A}"/>
              </c:ext>
            </c:extLst>
          </c:dPt>
          <c:dPt>
            <c:idx val="3"/>
            <c:bubble3D val="0"/>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c:spPr>
            <c:extLst>
              <c:ext xmlns:c16="http://schemas.microsoft.com/office/drawing/2014/chart" uri="{C3380CC4-5D6E-409C-BE32-E72D297353CC}">
                <c16:uniqueId val="{00000007-EF20-4D1A-A6D3-1FE17839145A}"/>
              </c:ext>
            </c:extLst>
          </c:dPt>
          <c:dPt>
            <c:idx val="4"/>
            <c:bubble3D val="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extLst>
              <c:ext xmlns:c16="http://schemas.microsoft.com/office/drawing/2014/chart" uri="{C3380CC4-5D6E-409C-BE32-E72D297353CC}">
                <c16:uniqueId val="{00000009-EF20-4D1A-A6D3-1FE17839145A}"/>
              </c:ext>
            </c:extLst>
          </c:dPt>
          <c:dPt>
            <c:idx val="5"/>
            <c:bubble3D val="0"/>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c:spPr>
            <c:extLst>
              <c:ext xmlns:c16="http://schemas.microsoft.com/office/drawing/2014/chart" uri="{C3380CC4-5D6E-409C-BE32-E72D297353CC}">
                <c16:uniqueId val="{0000000B-EF20-4D1A-A6D3-1FE17839145A}"/>
              </c:ext>
            </c:extLst>
          </c:dPt>
          <c:cat>
            <c:strRef>
              <c:f>general!$CE$3:$CE$9</c:f>
              <c:strCache>
                <c:ptCount val="6"/>
                <c:pt idx="0">
                  <c:v>Authorized</c:v>
                </c:pt>
                <c:pt idx="1">
                  <c:v>Paid to merchant</c:v>
                </c:pt>
                <c:pt idx="2">
                  <c:v>Paid to payment in advance</c:v>
                </c:pt>
                <c:pt idx="3">
                  <c:v>Reconciliation initiated</c:v>
                </c:pt>
                <c:pt idx="4">
                  <c:v>Reversed</c:v>
                </c:pt>
                <c:pt idx="5">
                  <c:v>Settled to merchant</c:v>
                </c:pt>
              </c:strCache>
            </c:strRef>
          </c:cat>
          <c:val>
            <c:numRef>
              <c:f>general!$CF$3:$CF$9</c:f>
              <c:numCache>
                <c:formatCode>General</c:formatCode>
                <c:ptCount val="6"/>
                <c:pt idx="0">
                  <c:v>32679</c:v>
                </c:pt>
                <c:pt idx="1">
                  <c:v>13588632</c:v>
                </c:pt>
                <c:pt idx="2">
                  <c:v>39755097</c:v>
                </c:pt>
                <c:pt idx="3">
                  <c:v>172909</c:v>
                </c:pt>
                <c:pt idx="4">
                  <c:v>123347</c:v>
                </c:pt>
                <c:pt idx="5">
                  <c:v>69225</c:v>
                </c:pt>
              </c:numCache>
            </c:numRef>
          </c:val>
          <c:extLst>
            <c:ext xmlns:c16="http://schemas.microsoft.com/office/drawing/2014/chart" uri="{C3380CC4-5D6E-409C-BE32-E72D297353CC}">
              <c16:uniqueId val="{00000000-E1DA-4360-A666-52264DDFE1E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project.xlsx]general!PivotTable6</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pivotFmt>
      <c:pivotFmt>
        <c:idx val="2"/>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pivotFmt>
      <c:pivotFmt>
        <c:idx val="3"/>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general!$CI$2</c:f>
              <c:strCache>
                <c:ptCount val="1"/>
                <c:pt idx="0">
                  <c:v>Total</c:v>
                </c:pt>
              </c:strCache>
            </c:strRef>
          </c:tx>
          <c:dPt>
            <c:idx val="0"/>
            <c:bubble3D val="0"/>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extLst>
              <c:ext xmlns:c16="http://schemas.microsoft.com/office/drawing/2014/chart" uri="{C3380CC4-5D6E-409C-BE32-E72D297353CC}">
                <c16:uniqueId val="{00000001-F162-4101-B3D8-917872C85C15}"/>
              </c:ext>
            </c:extLst>
          </c:dPt>
          <c:dPt>
            <c:idx val="1"/>
            <c:bubble3D val="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extLst>
              <c:ext xmlns:c16="http://schemas.microsoft.com/office/drawing/2014/chart" uri="{C3380CC4-5D6E-409C-BE32-E72D297353CC}">
                <c16:uniqueId val="{00000003-F162-4101-B3D8-917872C85C15}"/>
              </c:ext>
            </c:extLst>
          </c:dPt>
          <c:dPt>
            <c:idx val="2"/>
            <c:bubble3D val="0"/>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extLst>
              <c:ext xmlns:c16="http://schemas.microsoft.com/office/drawing/2014/chart" uri="{C3380CC4-5D6E-409C-BE32-E72D297353CC}">
                <c16:uniqueId val="{00000005-F162-4101-B3D8-917872C85C15}"/>
              </c:ext>
            </c:extLst>
          </c:dPt>
          <c:dPt>
            <c:idx val="3"/>
            <c:bubble3D val="0"/>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c:spPr>
            <c:extLst>
              <c:ext xmlns:c16="http://schemas.microsoft.com/office/drawing/2014/chart" uri="{C3380CC4-5D6E-409C-BE32-E72D297353CC}">
                <c16:uniqueId val="{00000007-F162-4101-B3D8-917872C85C15}"/>
              </c:ext>
            </c:extLst>
          </c:dPt>
          <c:dPt>
            <c:idx val="4"/>
            <c:bubble3D val="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extLst>
              <c:ext xmlns:c16="http://schemas.microsoft.com/office/drawing/2014/chart" uri="{C3380CC4-5D6E-409C-BE32-E72D297353CC}">
                <c16:uniqueId val="{00000009-F162-4101-B3D8-917872C85C15}"/>
              </c:ext>
            </c:extLst>
          </c:dPt>
          <c:dPt>
            <c:idx val="5"/>
            <c:bubble3D val="0"/>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c:spPr>
            <c:extLst>
              <c:ext xmlns:c16="http://schemas.microsoft.com/office/drawing/2014/chart" uri="{C3380CC4-5D6E-409C-BE32-E72D297353CC}">
                <c16:uniqueId val="{0000000B-F162-4101-B3D8-917872C85C15}"/>
              </c:ext>
            </c:extLst>
          </c:dPt>
          <c:cat>
            <c:strRef>
              <c:f>general!$CH$3:$CH$9</c:f>
              <c:strCache>
                <c:ptCount val="6"/>
                <c:pt idx="0">
                  <c:v>Authorized</c:v>
                </c:pt>
                <c:pt idx="1">
                  <c:v>Paid to merchant</c:v>
                </c:pt>
                <c:pt idx="2">
                  <c:v>Paid to payment in advance</c:v>
                </c:pt>
                <c:pt idx="3">
                  <c:v>Reconciliation initiated</c:v>
                </c:pt>
                <c:pt idx="4">
                  <c:v>Reversed</c:v>
                </c:pt>
                <c:pt idx="5">
                  <c:v>Settled to merchant</c:v>
                </c:pt>
              </c:strCache>
            </c:strRef>
          </c:cat>
          <c:val>
            <c:numRef>
              <c:f>general!$CI$3:$CI$9</c:f>
              <c:numCache>
                <c:formatCode>General</c:formatCode>
                <c:ptCount val="6"/>
                <c:pt idx="0">
                  <c:v>406.9717</c:v>
                </c:pt>
                <c:pt idx="1">
                  <c:v>203323.36269999979</c:v>
                </c:pt>
                <c:pt idx="2">
                  <c:v>496874.74339999864</c:v>
                </c:pt>
                <c:pt idx="3">
                  <c:v>2109.0184999999983</c:v>
                </c:pt>
                <c:pt idx="4">
                  <c:v>1633.9264999999998</c:v>
                </c:pt>
                <c:pt idx="5">
                  <c:v>848.67249999999899</c:v>
                </c:pt>
              </c:numCache>
            </c:numRef>
          </c:val>
          <c:extLst>
            <c:ext xmlns:c16="http://schemas.microsoft.com/office/drawing/2014/chart" uri="{C3380CC4-5D6E-409C-BE32-E72D297353CC}">
              <c16:uniqueId val="{00000000-41D5-4B39-8D18-4ADBE433524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project.xlsx]general!PivotTable7</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pivotFmt>
      <c:pivotFmt>
        <c:idx val="2"/>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pivotFmt>
      <c:pivotFmt>
        <c:idx val="3"/>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general!$CL$2</c:f>
              <c:strCache>
                <c:ptCount val="1"/>
                <c:pt idx="0">
                  <c:v>Total</c:v>
                </c:pt>
              </c:strCache>
            </c:strRef>
          </c:tx>
          <c:dPt>
            <c:idx val="0"/>
            <c:bubble3D val="0"/>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extLst>
              <c:ext xmlns:c16="http://schemas.microsoft.com/office/drawing/2014/chart" uri="{C3380CC4-5D6E-409C-BE32-E72D297353CC}">
                <c16:uniqueId val="{00000001-EE1E-4BA6-A35E-3A1B5AF24D1D}"/>
              </c:ext>
            </c:extLst>
          </c:dPt>
          <c:dPt>
            <c:idx val="1"/>
            <c:bubble3D val="0"/>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extLst>
              <c:ext xmlns:c16="http://schemas.microsoft.com/office/drawing/2014/chart" uri="{C3380CC4-5D6E-409C-BE32-E72D297353CC}">
                <c16:uniqueId val="{00000003-EE1E-4BA6-A35E-3A1B5AF24D1D}"/>
              </c:ext>
            </c:extLst>
          </c:dPt>
          <c:dPt>
            <c:idx val="2"/>
            <c:bubble3D val="0"/>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extLst>
              <c:ext xmlns:c16="http://schemas.microsoft.com/office/drawing/2014/chart" uri="{C3380CC4-5D6E-409C-BE32-E72D297353CC}">
                <c16:uniqueId val="{00000005-EE1E-4BA6-A35E-3A1B5AF24D1D}"/>
              </c:ext>
            </c:extLst>
          </c:dPt>
          <c:dPt>
            <c:idx val="3"/>
            <c:bubble3D val="0"/>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c:spPr>
            <c:extLst>
              <c:ext xmlns:c16="http://schemas.microsoft.com/office/drawing/2014/chart" uri="{C3380CC4-5D6E-409C-BE32-E72D297353CC}">
                <c16:uniqueId val="{00000007-EE1E-4BA6-A35E-3A1B5AF24D1D}"/>
              </c:ext>
            </c:extLst>
          </c:dPt>
          <c:dPt>
            <c:idx val="4"/>
            <c:bubble3D val="0"/>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extLst>
              <c:ext xmlns:c16="http://schemas.microsoft.com/office/drawing/2014/chart" uri="{C3380CC4-5D6E-409C-BE32-E72D297353CC}">
                <c16:uniqueId val="{00000009-EE1E-4BA6-A35E-3A1B5AF24D1D}"/>
              </c:ext>
            </c:extLst>
          </c:dPt>
          <c:dPt>
            <c:idx val="5"/>
            <c:bubble3D val="0"/>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c:spPr>
            <c:extLst>
              <c:ext xmlns:c16="http://schemas.microsoft.com/office/drawing/2014/chart" uri="{C3380CC4-5D6E-409C-BE32-E72D297353CC}">
                <c16:uniqueId val="{0000000B-EE1E-4BA6-A35E-3A1B5AF24D1D}"/>
              </c:ext>
            </c:extLst>
          </c:dPt>
          <c:cat>
            <c:strRef>
              <c:f>general!$CK$3:$CK$9</c:f>
              <c:strCache>
                <c:ptCount val="6"/>
                <c:pt idx="0">
                  <c:v>Authorized</c:v>
                </c:pt>
                <c:pt idx="1">
                  <c:v>Paid to merchant</c:v>
                </c:pt>
                <c:pt idx="2">
                  <c:v>Paid to payment in advance</c:v>
                </c:pt>
                <c:pt idx="3">
                  <c:v>Reconciliation initiated</c:v>
                </c:pt>
                <c:pt idx="4">
                  <c:v>Reversed</c:v>
                </c:pt>
                <c:pt idx="5">
                  <c:v>Settled to merchant</c:v>
                </c:pt>
              </c:strCache>
            </c:strRef>
          </c:cat>
          <c:val>
            <c:numRef>
              <c:f>general!$CL$3:$CL$9</c:f>
              <c:numCache>
                <c:formatCode>General</c:formatCode>
                <c:ptCount val="6"/>
                <c:pt idx="0">
                  <c:v>81.164300000000338</c:v>
                </c:pt>
                <c:pt idx="1">
                  <c:v>36744.800799999888</c:v>
                </c:pt>
                <c:pt idx="2">
                  <c:v>141116.98087999978</c:v>
                </c:pt>
                <c:pt idx="3">
                  <c:v>592.3555000000016</c:v>
                </c:pt>
                <c:pt idx="4">
                  <c:v>284.52625000000216</c:v>
                </c:pt>
                <c:pt idx="5">
                  <c:v>192.40250000000037</c:v>
                </c:pt>
              </c:numCache>
            </c:numRef>
          </c:val>
          <c:extLst>
            <c:ext xmlns:c16="http://schemas.microsoft.com/office/drawing/2014/chart" uri="{C3380CC4-5D6E-409C-BE32-E72D297353CC}">
              <c16:uniqueId val="{00000000-F81C-46D9-A565-6B5B702DF87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[fintech project.xlsx]general!PivotTable10</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general!$CP$2:$CP$3</c:f>
              <c:strCache>
                <c:ptCount val="1"/>
                <c:pt idx="0">
                  <c:v>Authorized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general!$CO$4:$CO$9</c:f>
              <c:strCache>
                <c:ptCount val="5"/>
                <c:pt idx="0">
                  <c:v> Royal Day Plaza Hotel Users</c:v>
                </c:pt>
                <c:pt idx="1">
                  <c:v>CRED Users</c:v>
                </c:pt>
                <c:pt idx="2">
                  <c:v>Louran dental clinic Users</c:v>
                </c:pt>
                <c:pt idx="3">
                  <c:v>Misr Amreya Spinning and Weaving Company Users</c:v>
                </c:pt>
                <c:pt idx="4">
                  <c:v>Nakhla Users</c:v>
                </c:pt>
              </c:strCache>
            </c:strRef>
          </c:cat>
          <c:val>
            <c:numRef>
              <c:f>general!$CP$4:$CP$9</c:f>
              <c:numCache>
                <c:formatCode>General</c:formatCode>
                <c:ptCount val="5"/>
                <c:pt idx="0">
                  <c:v>9340</c:v>
                </c:pt>
                <c:pt idx="2">
                  <c:v>16730</c:v>
                </c:pt>
                <c:pt idx="3">
                  <c:v>2270</c:v>
                </c:pt>
              </c:numCache>
            </c:numRef>
          </c:val>
          <c:smooth val="0"/>
          <c:extLst>
            <c:ext xmlns:c16="http://schemas.microsoft.com/office/drawing/2014/chart" uri="{C3380CC4-5D6E-409C-BE32-E72D297353CC}">
              <c16:uniqueId val="{00000000-1692-4767-9364-31FEC238CAB4}"/>
            </c:ext>
          </c:extLst>
        </c:ser>
        <c:ser>
          <c:idx val="1"/>
          <c:order val="1"/>
          <c:tx>
            <c:strRef>
              <c:f>general!$CQ$2:$CQ$3</c:f>
              <c:strCache>
                <c:ptCount val="1"/>
                <c:pt idx="0">
                  <c:v>Paid to merchant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general!$CO$4:$CO$9</c:f>
              <c:strCache>
                <c:ptCount val="5"/>
                <c:pt idx="0">
                  <c:v> Royal Day Plaza Hotel Users</c:v>
                </c:pt>
                <c:pt idx="1">
                  <c:v>CRED Users</c:v>
                </c:pt>
                <c:pt idx="2">
                  <c:v>Louran dental clinic Users</c:v>
                </c:pt>
                <c:pt idx="3">
                  <c:v>Misr Amreya Spinning and Weaving Company Users</c:v>
                </c:pt>
                <c:pt idx="4">
                  <c:v>Nakhla Users</c:v>
                </c:pt>
              </c:strCache>
            </c:strRef>
          </c:cat>
          <c:val>
            <c:numRef>
              <c:f>general!$CQ$4:$CQ$9</c:f>
              <c:numCache>
                <c:formatCode>General</c:formatCode>
                <c:ptCount val="5"/>
                <c:pt idx="4">
                  <c:v>11483710</c:v>
                </c:pt>
              </c:numCache>
            </c:numRef>
          </c:val>
          <c:smooth val="0"/>
          <c:extLst>
            <c:ext xmlns:c16="http://schemas.microsoft.com/office/drawing/2014/chart" uri="{C3380CC4-5D6E-409C-BE32-E72D297353CC}">
              <c16:uniqueId val="{0000000D-1692-4767-9364-31FEC238CAB4}"/>
            </c:ext>
          </c:extLst>
        </c:ser>
        <c:ser>
          <c:idx val="2"/>
          <c:order val="2"/>
          <c:tx>
            <c:strRef>
              <c:f>general!$CR$2:$CR$3</c:f>
              <c:strCache>
                <c:ptCount val="1"/>
                <c:pt idx="0">
                  <c:v>Paid to payment in advance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general!$CO$4:$CO$9</c:f>
              <c:strCache>
                <c:ptCount val="5"/>
                <c:pt idx="0">
                  <c:v> Royal Day Plaza Hotel Users</c:v>
                </c:pt>
                <c:pt idx="1">
                  <c:v>CRED Users</c:v>
                </c:pt>
                <c:pt idx="2">
                  <c:v>Louran dental clinic Users</c:v>
                </c:pt>
                <c:pt idx="3">
                  <c:v>Misr Amreya Spinning and Weaving Company Users</c:v>
                </c:pt>
                <c:pt idx="4">
                  <c:v>Nakhla Users</c:v>
                </c:pt>
              </c:strCache>
            </c:strRef>
          </c:cat>
          <c:val>
            <c:numRef>
              <c:f>general!$CR$4:$CR$9</c:f>
              <c:numCache>
                <c:formatCode>General</c:formatCode>
                <c:ptCount val="5"/>
                <c:pt idx="0">
                  <c:v>7524581</c:v>
                </c:pt>
                <c:pt idx="1">
                  <c:v>2443921</c:v>
                </c:pt>
                <c:pt idx="2">
                  <c:v>3529759</c:v>
                </c:pt>
                <c:pt idx="3">
                  <c:v>3114465</c:v>
                </c:pt>
                <c:pt idx="4">
                  <c:v>9372313</c:v>
                </c:pt>
              </c:numCache>
            </c:numRef>
          </c:val>
          <c:smooth val="0"/>
          <c:extLst>
            <c:ext xmlns:c16="http://schemas.microsoft.com/office/drawing/2014/chart" uri="{C3380CC4-5D6E-409C-BE32-E72D297353CC}">
              <c16:uniqueId val="{0000000E-1692-4767-9364-31FEC238CAB4}"/>
            </c:ext>
          </c:extLst>
        </c:ser>
        <c:ser>
          <c:idx val="3"/>
          <c:order val="3"/>
          <c:tx>
            <c:strRef>
              <c:f>general!$CS$2:$CS$3</c:f>
              <c:strCache>
                <c:ptCount val="1"/>
                <c:pt idx="0">
                  <c:v>Reconciliation initiated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general!$CO$4:$CO$9</c:f>
              <c:strCache>
                <c:ptCount val="5"/>
                <c:pt idx="0">
                  <c:v> Royal Day Plaza Hotel Users</c:v>
                </c:pt>
                <c:pt idx="1">
                  <c:v>CRED Users</c:v>
                </c:pt>
                <c:pt idx="2">
                  <c:v>Louran dental clinic Users</c:v>
                </c:pt>
                <c:pt idx="3">
                  <c:v>Misr Amreya Spinning and Weaving Company Users</c:v>
                </c:pt>
                <c:pt idx="4">
                  <c:v>Nakhla Users</c:v>
                </c:pt>
              </c:strCache>
            </c:strRef>
          </c:cat>
          <c:val>
            <c:numRef>
              <c:f>general!$CS$4:$CS$9</c:f>
              <c:numCache>
                <c:formatCode>General</c:formatCode>
                <c:ptCount val="5"/>
                <c:pt idx="0">
                  <c:v>90727</c:v>
                </c:pt>
                <c:pt idx="2">
                  <c:v>5565</c:v>
                </c:pt>
                <c:pt idx="3">
                  <c:v>33067</c:v>
                </c:pt>
              </c:numCache>
            </c:numRef>
          </c:val>
          <c:smooth val="0"/>
          <c:extLst>
            <c:ext xmlns:c16="http://schemas.microsoft.com/office/drawing/2014/chart" uri="{C3380CC4-5D6E-409C-BE32-E72D297353CC}">
              <c16:uniqueId val="{0000000F-1692-4767-9364-31FEC238CAB4}"/>
            </c:ext>
          </c:extLst>
        </c:ser>
        <c:ser>
          <c:idx val="4"/>
          <c:order val="4"/>
          <c:tx>
            <c:strRef>
              <c:f>general!$CT$2:$CT$3</c:f>
              <c:strCache>
                <c:ptCount val="1"/>
                <c:pt idx="0">
                  <c:v>Reversed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general!$CO$4:$CO$9</c:f>
              <c:strCache>
                <c:ptCount val="5"/>
                <c:pt idx="0">
                  <c:v> Royal Day Plaza Hotel Users</c:v>
                </c:pt>
                <c:pt idx="1">
                  <c:v>CRED Users</c:v>
                </c:pt>
                <c:pt idx="2">
                  <c:v>Louran dental clinic Users</c:v>
                </c:pt>
                <c:pt idx="3">
                  <c:v>Misr Amreya Spinning and Weaving Company Users</c:v>
                </c:pt>
                <c:pt idx="4">
                  <c:v>Nakhla Users</c:v>
                </c:pt>
              </c:strCache>
            </c:strRef>
          </c:cat>
          <c:val>
            <c:numRef>
              <c:f>general!$CT$4:$CT$9</c:f>
              <c:numCache>
                <c:formatCode>General</c:formatCode>
                <c:ptCount val="5"/>
                <c:pt idx="0">
                  <c:v>33516</c:v>
                </c:pt>
                <c:pt idx="2">
                  <c:v>15910</c:v>
                </c:pt>
                <c:pt idx="3">
                  <c:v>3365</c:v>
                </c:pt>
              </c:numCache>
            </c:numRef>
          </c:val>
          <c:smooth val="0"/>
          <c:extLst>
            <c:ext xmlns:c16="http://schemas.microsoft.com/office/drawing/2014/chart" uri="{C3380CC4-5D6E-409C-BE32-E72D297353CC}">
              <c16:uniqueId val="{00000010-1692-4767-9364-31FEC238CAB4}"/>
            </c:ext>
          </c:extLst>
        </c:ser>
        <c:dLbls>
          <c:showLegendKey val="0"/>
          <c:showVal val="0"/>
          <c:showCatName val="0"/>
          <c:showSerName val="0"/>
          <c:showPercent val="0"/>
          <c:showBubbleSize val="0"/>
        </c:dLbls>
        <c:marker val="1"/>
        <c:smooth val="0"/>
        <c:axId val="1093211088"/>
        <c:axId val="1087121120"/>
      </c:lineChart>
      <c:catAx>
        <c:axId val="109321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87121120"/>
        <c:crosses val="autoZero"/>
        <c:auto val="1"/>
        <c:lblAlgn val="ctr"/>
        <c:lblOffset val="100"/>
        <c:noMultiLvlLbl val="0"/>
      </c:catAx>
      <c:valAx>
        <c:axId val="108712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9321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[fintech project.xlsx]general!PivotTable13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general!$CY$2:$CY$3</c:f>
              <c:strCache>
                <c:ptCount val="1"/>
                <c:pt idx="0">
                  <c:v>Authorized</c:v>
                </c:pt>
              </c:strCache>
            </c:strRef>
          </c:tx>
          <c:spPr>
            <a:gradFill rotWithShape="1">
              <a:gsLst>
                <a:gs pos="0">
                  <a:schemeClr val="accent1">
                    <a:shade val="50000"/>
                    <a:satMod val="103000"/>
                    <a:lumMod val="102000"/>
                    <a:tint val="94000"/>
                  </a:schemeClr>
                </a:gs>
                <a:gs pos="50000">
                  <a:schemeClr val="accent1">
                    <a:shade val="50000"/>
                    <a:satMod val="110000"/>
                    <a:lumMod val="100000"/>
                    <a:shade val="100000"/>
                  </a:schemeClr>
                </a:gs>
                <a:gs pos="100000">
                  <a:schemeClr val="accent1">
                    <a:shade val="50000"/>
                    <a:lumMod val="99000"/>
                    <a:satMod val="120000"/>
                    <a:shade val="78000"/>
                  </a:schemeClr>
                </a:gs>
              </a:gsLst>
              <a:lin ang="5400000" scaled="0"/>
            </a:gradFill>
            <a:ln>
              <a:noFill/>
            </a:ln>
            <a:effectLst/>
          </c:spPr>
          <c:invertIfNegative val="0"/>
          <c:cat>
            <c:strRef>
              <c:f>general!$CX$4:$CX$7</c:f>
              <c:strCache>
                <c:ptCount val="3"/>
                <c:pt idx="0">
                  <c:v>Home Appliances</c:v>
                </c:pt>
                <c:pt idx="1">
                  <c:v>Low Ticket Size</c:v>
                </c:pt>
                <c:pt idx="2">
                  <c:v>Transportation</c:v>
                </c:pt>
              </c:strCache>
            </c:strRef>
          </c:cat>
          <c:val>
            <c:numRef>
              <c:f>general!$CY$4:$CY$7</c:f>
              <c:numCache>
                <c:formatCode>General</c:formatCode>
                <c:ptCount val="3"/>
                <c:pt idx="0">
                  <c:v>14797</c:v>
                </c:pt>
                <c:pt idx="1">
                  <c:v>17882</c:v>
                </c:pt>
              </c:numCache>
            </c:numRef>
          </c:val>
          <c:extLst>
            <c:ext xmlns:c16="http://schemas.microsoft.com/office/drawing/2014/chart" uri="{C3380CC4-5D6E-409C-BE32-E72D297353CC}">
              <c16:uniqueId val="{00000000-422C-4246-8337-060C45AD2E10}"/>
            </c:ext>
          </c:extLst>
        </c:ser>
        <c:ser>
          <c:idx val="1"/>
          <c:order val="1"/>
          <c:tx>
            <c:strRef>
              <c:f>general!$CZ$2:$CZ$3</c:f>
              <c:strCache>
                <c:ptCount val="1"/>
                <c:pt idx="0">
                  <c:v>Paid to merchant</c:v>
                </c:pt>
              </c:strCache>
            </c:strRef>
          </c:tx>
          <c:spPr>
            <a:gradFill rotWithShape="1">
              <a:gsLst>
                <a:gs pos="0">
                  <a:schemeClr val="accent1">
                    <a:shade val="70000"/>
                    <a:satMod val="103000"/>
                    <a:lumMod val="102000"/>
                    <a:tint val="94000"/>
                  </a:schemeClr>
                </a:gs>
                <a:gs pos="50000">
                  <a:schemeClr val="accent1">
                    <a:shade val="70000"/>
                    <a:satMod val="110000"/>
                    <a:lumMod val="100000"/>
                    <a:shade val="100000"/>
                  </a:schemeClr>
                </a:gs>
                <a:gs pos="100000">
                  <a:schemeClr val="accent1">
                    <a:shade val="70000"/>
                    <a:lumMod val="99000"/>
                    <a:satMod val="120000"/>
                    <a:shade val="78000"/>
                  </a:schemeClr>
                </a:gs>
              </a:gsLst>
              <a:lin ang="5400000" scaled="0"/>
            </a:gradFill>
            <a:ln>
              <a:noFill/>
            </a:ln>
            <a:effectLst/>
          </c:spPr>
          <c:invertIfNegative val="0"/>
          <c:cat>
            <c:strRef>
              <c:f>general!$CX$4:$CX$7</c:f>
              <c:strCache>
                <c:ptCount val="3"/>
                <c:pt idx="0">
                  <c:v>Home Appliances</c:v>
                </c:pt>
                <c:pt idx="1">
                  <c:v>Low Ticket Size</c:v>
                </c:pt>
                <c:pt idx="2">
                  <c:v>Transportation</c:v>
                </c:pt>
              </c:strCache>
            </c:strRef>
          </c:cat>
          <c:val>
            <c:numRef>
              <c:f>general!$CZ$4:$CZ$7</c:f>
              <c:numCache>
                <c:formatCode>General</c:formatCode>
                <c:ptCount val="3"/>
                <c:pt idx="0">
                  <c:v>1758</c:v>
                </c:pt>
                <c:pt idx="1">
                  <c:v>3284706</c:v>
                </c:pt>
                <c:pt idx="2">
                  <c:v>10302168</c:v>
                </c:pt>
              </c:numCache>
            </c:numRef>
          </c:val>
          <c:extLst>
            <c:ext xmlns:c16="http://schemas.microsoft.com/office/drawing/2014/chart" uri="{C3380CC4-5D6E-409C-BE32-E72D297353CC}">
              <c16:uniqueId val="{00000010-422C-4246-8337-060C45AD2E10}"/>
            </c:ext>
          </c:extLst>
        </c:ser>
        <c:ser>
          <c:idx val="2"/>
          <c:order val="2"/>
          <c:tx>
            <c:strRef>
              <c:f>general!$DA$2:$DA$3</c:f>
              <c:strCache>
                <c:ptCount val="1"/>
                <c:pt idx="0">
                  <c:v>Paid to payment in advance</c:v>
                </c:pt>
              </c:strCache>
            </c:strRef>
          </c:tx>
          <c:spPr>
            <a:gradFill rotWithShape="1">
              <a:gsLst>
                <a:gs pos="0">
                  <a:schemeClr val="accent1">
                    <a:shade val="90000"/>
                    <a:satMod val="103000"/>
                    <a:lumMod val="102000"/>
                    <a:tint val="94000"/>
                  </a:schemeClr>
                </a:gs>
                <a:gs pos="50000">
                  <a:schemeClr val="accent1">
                    <a:shade val="90000"/>
                    <a:satMod val="110000"/>
                    <a:lumMod val="100000"/>
                    <a:shade val="100000"/>
                  </a:schemeClr>
                </a:gs>
                <a:gs pos="100000">
                  <a:schemeClr val="accent1">
                    <a:shade val="90000"/>
                    <a:lumMod val="99000"/>
                    <a:satMod val="120000"/>
                    <a:shade val="78000"/>
                  </a:schemeClr>
                </a:gs>
              </a:gsLst>
              <a:lin ang="5400000" scaled="0"/>
            </a:gradFill>
            <a:ln>
              <a:noFill/>
            </a:ln>
            <a:effectLst/>
          </c:spPr>
          <c:invertIfNegative val="0"/>
          <c:cat>
            <c:strRef>
              <c:f>general!$CX$4:$CX$7</c:f>
              <c:strCache>
                <c:ptCount val="3"/>
                <c:pt idx="0">
                  <c:v>Home Appliances</c:v>
                </c:pt>
                <c:pt idx="1">
                  <c:v>Low Ticket Size</c:v>
                </c:pt>
                <c:pt idx="2">
                  <c:v>Transportation</c:v>
                </c:pt>
              </c:strCache>
            </c:strRef>
          </c:cat>
          <c:val>
            <c:numRef>
              <c:f>general!$DA$4:$DA$7</c:f>
              <c:numCache>
                <c:formatCode>General</c:formatCode>
                <c:ptCount val="3"/>
                <c:pt idx="0">
                  <c:v>22348266</c:v>
                </c:pt>
                <c:pt idx="1">
                  <c:v>6846293</c:v>
                </c:pt>
                <c:pt idx="2">
                  <c:v>10560538</c:v>
                </c:pt>
              </c:numCache>
            </c:numRef>
          </c:val>
          <c:extLst>
            <c:ext xmlns:c16="http://schemas.microsoft.com/office/drawing/2014/chart" uri="{C3380CC4-5D6E-409C-BE32-E72D297353CC}">
              <c16:uniqueId val="{00000011-422C-4246-8337-060C45AD2E10}"/>
            </c:ext>
          </c:extLst>
        </c:ser>
        <c:ser>
          <c:idx val="3"/>
          <c:order val="3"/>
          <c:tx>
            <c:strRef>
              <c:f>general!$DB$2:$DB$3</c:f>
              <c:strCache>
                <c:ptCount val="1"/>
                <c:pt idx="0">
                  <c:v>Reconciliation initiated</c:v>
                </c:pt>
              </c:strCache>
            </c:strRef>
          </c:tx>
          <c:spPr>
            <a:gradFill rotWithShape="1">
              <a:gsLst>
                <a:gs pos="0">
                  <a:schemeClr val="accent1">
                    <a:tint val="90000"/>
                    <a:satMod val="103000"/>
                    <a:lumMod val="102000"/>
                    <a:tint val="94000"/>
                  </a:schemeClr>
                </a:gs>
                <a:gs pos="50000">
                  <a:schemeClr val="accent1">
                    <a:tint val="90000"/>
                    <a:satMod val="110000"/>
                    <a:lumMod val="100000"/>
                    <a:shade val="100000"/>
                  </a:schemeClr>
                </a:gs>
                <a:gs pos="100000">
                  <a:schemeClr val="accent1">
                    <a:tint val="90000"/>
                    <a:lumMod val="99000"/>
                    <a:satMod val="120000"/>
                    <a:shade val="78000"/>
                  </a:schemeClr>
                </a:gs>
              </a:gsLst>
              <a:lin ang="5400000" scaled="0"/>
            </a:gradFill>
            <a:ln>
              <a:noFill/>
            </a:ln>
            <a:effectLst/>
          </c:spPr>
          <c:invertIfNegative val="0"/>
          <c:cat>
            <c:strRef>
              <c:f>general!$CX$4:$CX$7</c:f>
              <c:strCache>
                <c:ptCount val="3"/>
                <c:pt idx="0">
                  <c:v>Home Appliances</c:v>
                </c:pt>
                <c:pt idx="1">
                  <c:v>Low Ticket Size</c:v>
                </c:pt>
                <c:pt idx="2">
                  <c:v>Transportation</c:v>
                </c:pt>
              </c:strCache>
            </c:strRef>
          </c:cat>
          <c:val>
            <c:numRef>
              <c:f>general!$DB$4:$DB$7</c:f>
              <c:numCache>
                <c:formatCode>General</c:formatCode>
                <c:ptCount val="3"/>
                <c:pt idx="0">
                  <c:v>132994</c:v>
                </c:pt>
                <c:pt idx="1">
                  <c:v>39915</c:v>
                </c:pt>
              </c:numCache>
            </c:numRef>
          </c:val>
          <c:extLst>
            <c:ext xmlns:c16="http://schemas.microsoft.com/office/drawing/2014/chart" uri="{C3380CC4-5D6E-409C-BE32-E72D297353CC}">
              <c16:uniqueId val="{00000012-422C-4246-8337-060C45AD2E10}"/>
            </c:ext>
          </c:extLst>
        </c:ser>
        <c:ser>
          <c:idx val="4"/>
          <c:order val="4"/>
          <c:tx>
            <c:strRef>
              <c:f>general!$DC$2:$DC$3</c:f>
              <c:strCache>
                <c:ptCount val="1"/>
                <c:pt idx="0">
                  <c:v>Reversed</c:v>
                </c:pt>
              </c:strCache>
            </c:strRef>
          </c:tx>
          <c:spPr>
            <a:gradFill rotWithShape="1">
              <a:gsLst>
                <a:gs pos="0">
                  <a:schemeClr val="accent1">
                    <a:tint val="70000"/>
                    <a:satMod val="103000"/>
                    <a:lumMod val="102000"/>
                    <a:tint val="94000"/>
                  </a:schemeClr>
                </a:gs>
                <a:gs pos="50000">
                  <a:schemeClr val="accent1">
                    <a:tint val="70000"/>
                    <a:satMod val="110000"/>
                    <a:lumMod val="100000"/>
                    <a:shade val="100000"/>
                  </a:schemeClr>
                </a:gs>
                <a:gs pos="100000">
                  <a:schemeClr val="accent1">
                    <a:tint val="70000"/>
                    <a:lumMod val="99000"/>
                    <a:satMod val="120000"/>
                    <a:shade val="78000"/>
                  </a:schemeClr>
                </a:gs>
              </a:gsLst>
              <a:lin ang="5400000" scaled="0"/>
            </a:gradFill>
            <a:ln>
              <a:noFill/>
            </a:ln>
            <a:effectLst/>
          </c:spPr>
          <c:invertIfNegative val="0"/>
          <c:cat>
            <c:strRef>
              <c:f>general!$CX$4:$CX$7</c:f>
              <c:strCache>
                <c:ptCount val="3"/>
                <c:pt idx="0">
                  <c:v>Home Appliances</c:v>
                </c:pt>
                <c:pt idx="1">
                  <c:v>Low Ticket Size</c:v>
                </c:pt>
                <c:pt idx="2">
                  <c:v>Transportation</c:v>
                </c:pt>
              </c:strCache>
            </c:strRef>
          </c:cat>
          <c:val>
            <c:numRef>
              <c:f>general!$DC$4:$DC$7</c:f>
              <c:numCache>
                <c:formatCode>General</c:formatCode>
                <c:ptCount val="3"/>
                <c:pt idx="0">
                  <c:v>58191</c:v>
                </c:pt>
                <c:pt idx="1">
                  <c:v>61026</c:v>
                </c:pt>
                <c:pt idx="2">
                  <c:v>4130</c:v>
                </c:pt>
              </c:numCache>
            </c:numRef>
          </c:val>
          <c:extLst>
            <c:ext xmlns:c16="http://schemas.microsoft.com/office/drawing/2014/chart" uri="{C3380CC4-5D6E-409C-BE32-E72D297353CC}">
              <c16:uniqueId val="{00000013-422C-4246-8337-060C45AD2E10}"/>
            </c:ext>
          </c:extLst>
        </c:ser>
        <c:ser>
          <c:idx val="5"/>
          <c:order val="5"/>
          <c:tx>
            <c:strRef>
              <c:f>general!$DD$2:$DD$3</c:f>
              <c:strCache>
                <c:ptCount val="1"/>
                <c:pt idx="0">
                  <c:v>Settled to merchant</c:v>
                </c:pt>
              </c:strCache>
            </c:strRef>
          </c:tx>
          <c:spPr>
            <a:gradFill rotWithShape="1">
              <a:gsLst>
                <a:gs pos="0">
                  <a:schemeClr val="accent1">
                    <a:tint val="50000"/>
                    <a:satMod val="103000"/>
                    <a:lumMod val="102000"/>
                    <a:tint val="94000"/>
                  </a:schemeClr>
                </a:gs>
                <a:gs pos="50000">
                  <a:schemeClr val="accent1">
                    <a:tint val="50000"/>
                    <a:satMod val="110000"/>
                    <a:lumMod val="100000"/>
                    <a:shade val="100000"/>
                  </a:schemeClr>
                </a:gs>
                <a:gs pos="100000">
                  <a:schemeClr val="accent1">
                    <a:tint val="50000"/>
                    <a:lumMod val="99000"/>
                    <a:satMod val="120000"/>
                    <a:shade val="78000"/>
                  </a:schemeClr>
                </a:gs>
              </a:gsLst>
              <a:lin ang="5400000" scaled="0"/>
            </a:gradFill>
            <a:ln>
              <a:noFill/>
            </a:ln>
            <a:effectLst/>
          </c:spPr>
          <c:invertIfNegative val="0"/>
          <c:cat>
            <c:strRef>
              <c:f>general!$CX$4:$CX$7</c:f>
              <c:strCache>
                <c:ptCount val="3"/>
                <c:pt idx="0">
                  <c:v>Home Appliances</c:v>
                </c:pt>
                <c:pt idx="1">
                  <c:v>Low Ticket Size</c:v>
                </c:pt>
                <c:pt idx="2">
                  <c:v>Transportation</c:v>
                </c:pt>
              </c:strCache>
            </c:strRef>
          </c:cat>
          <c:val>
            <c:numRef>
              <c:f>general!$DD$4:$DD$7</c:f>
              <c:numCache>
                <c:formatCode>General</c:formatCode>
                <c:ptCount val="3"/>
                <c:pt idx="1">
                  <c:v>69225</c:v>
                </c:pt>
              </c:numCache>
            </c:numRef>
          </c:val>
          <c:extLst>
            <c:ext xmlns:c16="http://schemas.microsoft.com/office/drawing/2014/chart" uri="{C3380CC4-5D6E-409C-BE32-E72D297353CC}">
              <c16:uniqueId val="{00000014-422C-4246-8337-060C45AD2E10}"/>
            </c:ext>
          </c:extLst>
        </c:ser>
        <c:dLbls>
          <c:showLegendKey val="0"/>
          <c:showVal val="0"/>
          <c:showCatName val="0"/>
          <c:showSerName val="0"/>
          <c:showPercent val="0"/>
          <c:showBubbleSize val="0"/>
        </c:dLbls>
        <c:gapWidth val="100"/>
        <c:overlap val="-24"/>
        <c:axId val="2117433936"/>
        <c:axId val="1087133184"/>
      </c:barChart>
      <c:catAx>
        <c:axId val="211743393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1087133184"/>
        <c:crosses val="autoZero"/>
        <c:auto val="1"/>
        <c:lblAlgn val="ctr"/>
        <c:lblOffset val="100"/>
        <c:noMultiLvlLbl val="0"/>
      </c:catAx>
      <c:valAx>
        <c:axId val="10871331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crossAx val="211743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withinLinear" id="14">
  <a:schemeClr val="accent1"/>
</cs:colorStyle>
</file>

<file path=xl/charts/colors22.xml><?xml version="1.0" encoding="utf-8"?>
<cs:colorStyle xmlns:cs="http://schemas.microsoft.com/office/drawing/2012/chartStyle" xmlns:a="http://schemas.openxmlformats.org/drawingml/2006/main" meth="withinLinear" id="14">
  <a:schemeClr val="accent1"/>
</cs:colorStyle>
</file>

<file path=xl/charts/colors23.xml><?xml version="1.0" encoding="utf-8"?>
<cs:colorStyle xmlns:cs="http://schemas.microsoft.com/office/drawing/2012/chartStyle" xmlns:a="http://schemas.openxmlformats.org/drawingml/2006/main" meth="withinLinear" id="14">
  <a:schemeClr val="accent1"/>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25.xml><?xml version="1.0" encoding="utf-8"?>
<cs:colorStyle xmlns:cs="http://schemas.microsoft.com/office/drawing/2012/chartStyle" xmlns:a="http://schemas.openxmlformats.org/drawingml/2006/main" meth="withinLinear" id="14">
  <a:schemeClr val="accent1"/>
</cs:colorStyle>
</file>

<file path=xl/charts/colors26.xml><?xml version="1.0" encoding="utf-8"?>
<cs:colorStyle xmlns:cs="http://schemas.microsoft.com/office/drawing/2012/chartStyle" xmlns:a="http://schemas.openxmlformats.org/drawingml/2006/main" meth="withinLinear" id="14">
  <a:schemeClr val="accent1"/>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6.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4.xml"/><Relationship Id="rId7" Type="http://schemas.openxmlformats.org/officeDocument/2006/relationships/hyperlink" Target="#'Status Details'!A1"/><Relationship Id="rId12" Type="http://schemas.openxmlformats.org/officeDocument/2006/relationships/image" Target="../media/image5.png"/><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hyperlink" Target="#'status analysis'!A1"/><Relationship Id="rId11" Type="http://schemas.openxmlformats.org/officeDocument/2006/relationships/image" Target="../media/image4.png"/><Relationship Id="rId5" Type="http://schemas.openxmlformats.org/officeDocument/2006/relationships/hyperlink" Target="#summry!A1"/><Relationship Id="rId10" Type="http://schemas.openxmlformats.org/officeDocument/2006/relationships/image" Target="../media/image3.png"/><Relationship Id="rId4" Type="http://schemas.openxmlformats.org/officeDocument/2006/relationships/chart" Target="../charts/chart15.xml"/><Relationship Id="rId9"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8.xml"/><Relationship Id="rId7" Type="http://schemas.openxmlformats.org/officeDocument/2006/relationships/hyperlink" Target="#'Status Details'!A1"/><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hyperlink" Target="#'status analysis'!A1"/><Relationship Id="rId11" Type="http://schemas.openxmlformats.org/officeDocument/2006/relationships/chart" Target="../charts/chart22.xml"/><Relationship Id="rId5" Type="http://schemas.openxmlformats.org/officeDocument/2006/relationships/hyperlink" Target="#summry!A1"/><Relationship Id="rId10" Type="http://schemas.openxmlformats.org/officeDocument/2006/relationships/chart" Target="../charts/chart21.xml"/><Relationship Id="rId4" Type="http://schemas.openxmlformats.org/officeDocument/2006/relationships/image" Target="../media/image6.png"/><Relationship Id="rId9"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8" Type="http://schemas.openxmlformats.org/officeDocument/2006/relationships/hyperlink" Target="#'Status Details'!A1"/><Relationship Id="rId3" Type="http://schemas.openxmlformats.org/officeDocument/2006/relationships/chart" Target="../charts/chart25.xml"/><Relationship Id="rId7" Type="http://schemas.openxmlformats.org/officeDocument/2006/relationships/hyperlink" Target="#'status analysis'!A1"/><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hyperlink" Target="#summry!A1"/><Relationship Id="rId5" Type="http://schemas.openxmlformats.org/officeDocument/2006/relationships/chart" Target="../charts/chart27.xml"/><Relationship Id="rId4"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 Id="rId9" Type="http://schemas.openxmlformats.org/officeDocument/2006/relationships/chart" Target="../charts/chart3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5" Type="http://schemas.openxmlformats.org/officeDocument/2006/relationships/chart" Target="../charts/chart41.xml"/><Relationship Id="rId4"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twoCellAnchor>
    <xdr:from>
      <xdr:col>50</xdr:col>
      <xdr:colOff>9525</xdr:colOff>
      <xdr:row>20</xdr:row>
      <xdr:rowOff>123825</xdr:rowOff>
    </xdr:from>
    <xdr:to>
      <xdr:col>53</xdr:col>
      <xdr:colOff>0</xdr:colOff>
      <xdr:row>33</xdr:row>
      <xdr:rowOff>76200</xdr:rowOff>
    </xdr:to>
    <xdr:graphicFrame macro="">
      <xdr:nvGraphicFramePr>
        <xdr:cNvPr id="3" name="Chart 2">
          <a:extLst>
            <a:ext uri="{FF2B5EF4-FFF2-40B4-BE49-F238E27FC236}">
              <a16:creationId xmlns:a16="http://schemas.microsoft.com/office/drawing/2014/main" id="{67903862-9EF0-43F6-B4C7-E6870B040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14287</xdr:colOff>
      <xdr:row>18</xdr:row>
      <xdr:rowOff>95250</xdr:rowOff>
    </xdr:from>
    <xdr:to>
      <xdr:col>63</xdr:col>
      <xdr:colOff>0</xdr:colOff>
      <xdr:row>30</xdr:row>
      <xdr:rowOff>28575</xdr:rowOff>
    </xdr:to>
    <xdr:graphicFrame macro="">
      <xdr:nvGraphicFramePr>
        <xdr:cNvPr id="6" name="Chart 5">
          <a:extLst>
            <a:ext uri="{FF2B5EF4-FFF2-40B4-BE49-F238E27FC236}">
              <a16:creationId xmlns:a16="http://schemas.microsoft.com/office/drawing/2014/main" id="{25D23946-218B-4618-9F19-890B9B0E4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67</xdr:col>
      <xdr:colOff>9524</xdr:colOff>
      <xdr:row>10</xdr:row>
      <xdr:rowOff>76200</xdr:rowOff>
    </xdr:from>
    <xdr:to>
      <xdr:col>69</xdr:col>
      <xdr:colOff>9525</xdr:colOff>
      <xdr:row>25</xdr:row>
      <xdr:rowOff>95250</xdr:rowOff>
    </xdr:to>
    <xdr:graphicFrame macro="">
      <xdr:nvGraphicFramePr>
        <xdr:cNvPr id="8" name="Chart 7">
          <a:extLst>
            <a:ext uri="{FF2B5EF4-FFF2-40B4-BE49-F238E27FC236}">
              <a16:creationId xmlns:a16="http://schemas.microsoft.com/office/drawing/2014/main" id="{7EC3FA20-E487-40FE-B97E-686D92606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70</xdr:col>
      <xdr:colOff>942975</xdr:colOff>
      <xdr:row>21</xdr:row>
      <xdr:rowOff>76200</xdr:rowOff>
    </xdr:from>
    <xdr:to>
      <xdr:col>74</xdr:col>
      <xdr:colOff>514350</xdr:colOff>
      <xdr:row>34</xdr:row>
      <xdr:rowOff>19050</xdr:rowOff>
    </xdr:to>
    <xdr:graphicFrame macro="">
      <xdr:nvGraphicFramePr>
        <xdr:cNvPr id="9" name="Chart 8">
          <a:extLst>
            <a:ext uri="{FF2B5EF4-FFF2-40B4-BE49-F238E27FC236}">
              <a16:creationId xmlns:a16="http://schemas.microsoft.com/office/drawing/2014/main" id="{32B069DD-4964-4616-9B58-FE108DA413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53</xdr:col>
      <xdr:colOff>2247900</xdr:colOff>
      <xdr:row>20</xdr:row>
      <xdr:rowOff>9525</xdr:rowOff>
    </xdr:from>
    <xdr:to>
      <xdr:col>54</xdr:col>
      <xdr:colOff>466725</xdr:colOff>
      <xdr:row>31</xdr:row>
      <xdr:rowOff>95250</xdr:rowOff>
    </xdr:to>
    <mc:AlternateContent xmlns:mc="http://schemas.openxmlformats.org/markup-compatibility/2006" xmlns:a14="http://schemas.microsoft.com/office/drawing/2010/main">
      <mc:Choice Requires="a14">
        <xdr:graphicFrame macro="">
          <xdr:nvGraphicFramePr>
            <xdr:cNvPr id="11" name="Date (Month) 1">
              <a:extLst>
                <a:ext uri="{FF2B5EF4-FFF2-40B4-BE49-F238E27FC236}">
                  <a16:creationId xmlns:a16="http://schemas.microsoft.com/office/drawing/2014/main" id="{0ECB0FB4-E8CD-4FA1-A482-098C4983D352}"/>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69237225" y="3648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55</xdr:col>
      <xdr:colOff>114300</xdr:colOff>
      <xdr:row>20</xdr:row>
      <xdr:rowOff>19050</xdr:rowOff>
    </xdr:from>
    <xdr:to>
      <xdr:col>56</xdr:col>
      <xdr:colOff>123825</xdr:colOff>
      <xdr:row>31</xdr:row>
      <xdr:rowOff>104775</xdr:rowOff>
    </xdr:to>
    <mc:AlternateContent xmlns:mc="http://schemas.openxmlformats.org/markup-compatibility/2006" xmlns:a14="http://schemas.microsoft.com/office/drawing/2010/main">
      <mc:Choice Requires="a14">
        <xdr:graphicFrame macro="">
          <xdr:nvGraphicFramePr>
            <xdr:cNvPr id="12" name="Date (Quarter)">
              <a:extLst>
                <a:ext uri="{FF2B5EF4-FFF2-40B4-BE49-F238E27FC236}">
                  <a16:creationId xmlns:a16="http://schemas.microsoft.com/office/drawing/2014/main" id="{09B90D6C-DB4B-4B34-A742-EFB5A8F5948A}"/>
                </a:ext>
              </a:extLst>
            </xdr:cNvP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71628000" y="3657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53</xdr:col>
      <xdr:colOff>152400</xdr:colOff>
      <xdr:row>19</xdr:row>
      <xdr:rowOff>152401</xdr:rowOff>
    </xdr:from>
    <xdr:to>
      <xdr:col>53</xdr:col>
      <xdr:colOff>1981200</xdr:colOff>
      <xdr:row>27</xdr:row>
      <xdr:rowOff>342900</xdr:rowOff>
    </xdr:to>
    <mc:AlternateContent xmlns:mc="http://schemas.openxmlformats.org/markup-compatibility/2006" xmlns:a14="http://schemas.microsoft.com/office/drawing/2010/main">
      <mc:Choice Requires="a14">
        <xdr:graphicFrame macro="">
          <xdr:nvGraphicFramePr>
            <xdr:cNvPr id="13" name="Date (Year) 1">
              <a:extLst>
                <a:ext uri="{FF2B5EF4-FFF2-40B4-BE49-F238E27FC236}">
                  <a16:creationId xmlns:a16="http://schemas.microsoft.com/office/drawing/2014/main" id="{B7501C65-7EAB-4953-9BB4-A4EB599A4822}"/>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67141725" y="3609976"/>
              <a:ext cx="1828800"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81</xdr:col>
      <xdr:colOff>261937</xdr:colOff>
      <xdr:row>10</xdr:row>
      <xdr:rowOff>66675</xdr:rowOff>
    </xdr:from>
    <xdr:to>
      <xdr:col>84</xdr:col>
      <xdr:colOff>623887</xdr:colOff>
      <xdr:row>25</xdr:row>
      <xdr:rowOff>85725</xdr:rowOff>
    </xdr:to>
    <xdr:graphicFrame macro="">
      <xdr:nvGraphicFramePr>
        <xdr:cNvPr id="2" name="Chart 1">
          <a:extLst>
            <a:ext uri="{FF2B5EF4-FFF2-40B4-BE49-F238E27FC236}">
              <a16:creationId xmlns:a16="http://schemas.microsoft.com/office/drawing/2014/main" id="{FE0D7C48-1BF4-420E-8E14-5AABF222C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84</xdr:col>
      <xdr:colOff>1233487</xdr:colOff>
      <xdr:row>10</xdr:row>
      <xdr:rowOff>9525</xdr:rowOff>
    </xdr:from>
    <xdr:to>
      <xdr:col>88</xdr:col>
      <xdr:colOff>138112</xdr:colOff>
      <xdr:row>25</xdr:row>
      <xdr:rowOff>28575</xdr:rowOff>
    </xdr:to>
    <xdr:graphicFrame macro="">
      <xdr:nvGraphicFramePr>
        <xdr:cNvPr id="4" name="Chart 3">
          <a:extLst>
            <a:ext uri="{FF2B5EF4-FFF2-40B4-BE49-F238E27FC236}">
              <a16:creationId xmlns:a16="http://schemas.microsoft.com/office/drawing/2014/main" id="{0FB915CE-8C48-4E29-95D3-5C1212077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88</xdr:col>
      <xdr:colOff>138112</xdr:colOff>
      <xdr:row>10</xdr:row>
      <xdr:rowOff>28575</xdr:rowOff>
    </xdr:from>
    <xdr:to>
      <xdr:col>90</xdr:col>
      <xdr:colOff>1681162</xdr:colOff>
      <xdr:row>25</xdr:row>
      <xdr:rowOff>47625</xdr:rowOff>
    </xdr:to>
    <xdr:graphicFrame macro="">
      <xdr:nvGraphicFramePr>
        <xdr:cNvPr id="5" name="Chart 4">
          <a:extLst>
            <a:ext uri="{FF2B5EF4-FFF2-40B4-BE49-F238E27FC236}">
              <a16:creationId xmlns:a16="http://schemas.microsoft.com/office/drawing/2014/main" id="{AEA9CFAD-AC3E-4E35-BE47-DA755A66B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92</xdr:col>
      <xdr:colOff>2043112</xdr:colOff>
      <xdr:row>11</xdr:row>
      <xdr:rowOff>85725</xdr:rowOff>
    </xdr:from>
    <xdr:to>
      <xdr:col>95</xdr:col>
      <xdr:colOff>795337</xdr:colOff>
      <xdr:row>26</xdr:row>
      <xdr:rowOff>95250</xdr:rowOff>
    </xdr:to>
    <xdr:graphicFrame macro="">
      <xdr:nvGraphicFramePr>
        <xdr:cNvPr id="7" name="Chart 6">
          <a:extLst>
            <a:ext uri="{FF2B5EF4-FFF2-40B4-BE49-F238E27FC236}">
              <a16:creationId xmlns:a16="http://schemas.microsoft.com/office/drawing/2014/main" id="{0EE775C6-EFF2-4884-A59F-5C2642F78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101</xdr:col>
      <xdr:colOff>814387</xdr:colOff>
      <xdr:row>9</xdr:row>
      <xdr:rowOff>104775</xdr:rowOff>
    </xdr:from>
    <xdr:to>
      <xdr:col>104</xdr:col>
      <xdr:colOff>1404937</xdr:colOff>
      <xdr:row>24</xdr:row>
      <xdr:rowOff>123825</xdr:rowOff>
    </xdr:to>
    <xdr:graphicFrame macro="">
      <xdr:nvGraphicFramePr>
        <xdr:cNvPr id="10" name="Chart 9">
          <a:extLst>
            <a:ext uri="{FF2B5EF4-FFF2-40B4-BE49-F238E27FC236}">
              <a16:creationId xmlns:a16="http://schemas.microsoft.com/office/drawing/2014/main" id="{98BF8E64-AA37-4A01-8CBB-2B955D480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110</xdr:col>
      <xdr:colOff>109537</xdr:colOff>
      <xdr:row>9</xdr:row>
      <xdr:rowOff>38100</xdr:rowOff>
    </xdr:from>
    <xdr:to>
      <xdr:col>113</xdr:col>
      <xdr:colOff>700087</xdr:colOff>
      <xdr:row>24</xdr:row>
      <xdr:rowOff>57150</xdr:rowOff>
    </xdr:to>
    <xdr:graphicFrame macro="">
      <xdr:nvGraphicFramePr>
        <xdr:cNvPr id="14" name="Chart 13">
          <a:extLst>
            <a:ext uri="{FF2B5EF4-FFF2-40B4-BE49-F238E27FC236}">
              <a16:creationId xmlns:a16="http://schemas.microsoft.com/office/drawing/2014/main" id="{32118C96-23C1-4A2D-A9C6-384323D3C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119</xdr:col>
      <xdr:colOff>1185862</xdr:colOff>
      <xdr:row>12</xdr:row>
      <xdr:rowOff>85725</xdr:rowOff>
    </xdr:from>
    <xdr:to>
      <xdr:col>121</xdr:col>
      <xdr:colOff>1147762</xdr:colOff>
      <xdr:row>27</xdr:row>
      <xdr:rowOff>66675</xdr:rowOff>
    </xdr:to>
    <xdr:graphicFrame macro="">
      <xdr:nvGraphicFramePr>
        <xdr:cNvPr id="15" name="Chart 14">
          <a:extLst>
            <a:ext uri="{FF2B5EF4-FFF2-40B4-BE49-F238E27FC236}">
              <a16:creationId xmlns:a16="http://schemas.microsoft.com/office/drawing/2014/main" id="{C7E68C6E-7C64-40DD-B3DB-98C2432B1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118</xdr:col>
      <xdr:colOff>895350</xdr:colOff>
      <xdr:row>10</xdr:row>
      <xdr:rowOff>76200</xdr:rowOff>
    </xdr:from>
    <xdr:to>
      <xdr:col>119</xdr:col>
      <xdr:colOff>390525</xdr:colOff>
      <xdr:row>24</xdr:row>
      <xdr:rowOff>57150</xdr:rowOff>
    </xdr:to>
    <mc:AlternateContent xmlns:mc="http://schemas.openxmlformats.org/markup-compatibility/2006" xmlns:a14="http://schemas.microsoft.com/office/drawing/2010/main">
      <mc:Choice Requires="a14">
        <xdr:graphicFrame macro="">
          <xdr:nvGraphicFramePr>
            <xdr:cNvPr id="16" name="Status 2">
              <a:extLst>
                <a:ext uri="{FF2B5EF4-FFF2-40B4-BE49-F238E27FC236}">
                  <a16:creationId xmlns:a16="http://schemas.microsoft.com/office/drawing/2014/main" id="{D10162FC-A592-467B-ABD1-66B4A5C4187C}"/>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156200475" y="1905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0</xdr:colOff>
      <xdr:row>21</xdr:row>
      <xdr:rowOff>0</xdr:rowOff>
    </xdr:from>
    <xdr:to>
      <xdr:col>23</xdr:col>
      <xdr:colOff>1186143</xdr:colOff>
      <xdr:row>27</xdr:row>
      <xdr:rowOff>113182</xdr:rowOff>
    </xdr:to>
    <xdr:grpSp>
      <xdr:nvGrpSpPr>
        <xdr:cNvPr id="2" name="Group 1">
          <a:extLst>
            <a:ext uri="{FF2B5EF4-FFF2-40B4-BE49-F238E27FC236}">
              <a16:creationId xmlns:a16="http://schemas.microsoft.com/office/drawing/2014/main" id="{00905A7F-5FA0-47E8-9F9B-B424289C4862}"/>
            </a:ext>
          </a:extLst>
        </xdr:cNvPr>
        <xdr:cNvGrpSpPr/>
      </xdr:nvGrpSpPr>
      <xdr:grpSpPr>
        <a:xfrm>
          <a:off x="10607040" y="3794760"/>
          <a:ext cx="14635443" cy="1164742"/>
          <a:chOff x="672351" y="11195059"/>
          <a:chExt cx="9547414" cy="952502"/>
        </a:xfrm>
      </xdr:grpSpPr>
      <mc:AlternateContent xmlns:mc="http://schemas.openxmlformats.org/markup-compatibility/2006" xmlns:a14="http://schemas.microsoft.com/office/drawing/2010/main">
        <mc:Choice Requires="a14">
          <xdr:graphicFrame macro="">
            <xdr:nvGraphicFramePr>
              <xdr:cNvPr id="3" name="Date (Month) 3">
                <a:extLst>
                  <a:ext uri="{FF2B5EF4-FFF2-40B4-BE49-F238E27FC236}">
                    <a16:creationId xmlns:a16="http://schemas.microsoft.com/office/drawing/2014/main" id="{0AF6A4AE-96C3-4F38-8E8A-E7B78755557D}"/>
                  </a:ext>
                </a:extLst>
              </xdr:cNvPr>
              <xdr:cNvGraphicFramePr/>
            </xdr:nvGraphicFramePr>
            <xdr:xfrm>
              <a:off x="6544235" y="11195059"/>
              <a:ext cx="3675530" cy="952502"/>
            </xdr:xfrm>
            <a:graphic>
              <a:graphicData uri="http://schemas.microsoft.com/office/drawing/2010/slicer">
                <sle:slicer xmlns:sle="http://schemas.microsoft.com/office/drawing/2010/slicer" name="Date (Month) 3"/>
              </a:graphicData>
            </a:graphic>
          </xdr:graphicFrame>
        </mc:Choice>
        <mc:Fallback xmlns="">
          <xdr:sp macro="" textlink="">
            <xdr:nvSpPr>
              <xdr:cNvPr id="0" name=""/>
              <xdr:cNvSpPr>
                <a:spLocks noTextEdit="1"/>
              </xdr:cNvSpPr>
            </xdr:nvSpPr>
            <xdr:spPr>
              <a:xfrm>
                <a:off x="19738723" y="3895725"/>
                <a:ext cx="5659970" cy="11990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Date (Quarter) 2">
                <a:extLst>
                  <a:ext uri="{FF2B5EF4-FFF2-40B4-BE49-F238E27FC236}">
                    <a16:creationId xmlns:a16="http://schemas.microsoft.com/office/drawing/2014/main" id="{F784B453-A249-48FF-8FD9-1FC1C75D18EF}"/>
                  </a:ext>
                </a:extLst>
              </xdr:cNvPr>
              <xdr:cNvGraphicFramePr/>
            </xdr:nvGraphicFramePr>
            <xdr:xfrm>
              <a:off x="672351" y="11205882"/>
              <a:ext cx="2926080" cy="941676"/>
            </xdr:xfrm>
            <a:graphic>
              <a:graphicData uri="http://schemas.microsoft.com/office/drawing/2010/slicer">
                <sle:slicer xmlns:sle="http://schemas.microsoft.com/office/drawing/2010/slicer" name="Date (Quarter) 2"/>
              </a:graphicData>
            </a:graphic>
          </xdr:graphicFrame>
        </mc:Choice>
        <mc:Fallback xmlns="">
          <xdr:sp macro="" textlink="">
            <xdr:nvSpPr>
              <xdr:cNvPr id="0" name=""/>
              <xdr:cNvSpPr>
                <a:spLocks noTextEdit="1"/>
              </xdr:cNvSpPr>
            </xdr:nvSpPr>
            <xdr:spPr>
              <a:xfrm>
                <a:off x="10696575" y="3909349"/>
                <a:ext cx="4505888" cy="11854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Date (Year) 4">
                <a:extLst>
                  <a:ext uri="{FF2B5EF4-FFF2-40B4-BE49-F238E27FC236}">
                    <a16:creationId xmlns:a16="http://schemas.microsoft.com/office/drawing/2014/main" id="{BE80BA00-ECCA-4E6D-8FAC-993CB3C1810D}"/>
                  </a:ext>
                </a:extLst>
              </xdr:cNvPr>
              <xdr:cNvGraphicFramePr/>
            </xdr:nvGraphicFramePr>
            <xdr:xfrm>
              <a:off x="3608294" y="11195061"/>
              <a:ext cx="2926080" cy="952497"/>
            </xdr:xfrm>
            <a:graphic>
              <a:graphicData uri="http://schemas.microsoft.com/office/drawing/2010/slicer">
                <sle:slicer xmlns:sle="http://schemas.microsoft.com/office/drawing/2010/slicer" name="Date (Year) 4"/>
              </a:graphicData>
            </a:graphic>
          </xdr:graphicFrame>
        </mc:Choice>
        <mc:Fallback xmlns="">
          <xdr:sp macro="" textlink="">
            <xdr:nvSpPr>
              <xdr:cNvPr id="0" name=""/>
              <xdr:cNvSpPr>
                <a:spLocks noTextEdit="1"/>
              </xdr:cNvSpPr>
            </xdr:nvSpPr>
            <xdr:spPr>
              <a:xfrm>
                <a:off x="15217651" y="3895728"/>
                <a:ext cx="4505888" cy="1199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83346</xdr:colOff>
      <xdr:row>42</xdr:row>
      <xdr:rowOff>132067</xdr:rowOff>
    </xdr:from>
    <xdr:to>
      <xdr:col>14</xdr:col>
      <xdr:colOff>666751</xdr:colOff>
      <xdr:row>62</xdr:row>
      <xdr:rowOff>2800</xdr:rowOff>
    </xdr:to>
    <xdr:sp macro="" textlink="">
      <xdr:nvSpPr>
        <xdr:cNvPr id="47" name="Rectangle: Rounded Corners 46">
          <a:extLst>
            <a:ext uri="{FF2B5EF4-FFF2-40B4-BE49-F238E27FC236}">
              <a16:creationId xmlns:a16="http://schemas.microsoft.com/office/drawing/2014/main" id="{B1ACB9CA-C0D6-409F-9999-2091A77E92CD}"/>
            </a:ext>
          </a:extLst>
        </xdr:cNvPr>
        <xdr:cNvSpPr/>
      </xdr:nvSpPr>
      <xdr:spPr>
        <a:xfrm flipV="1">
          <a:off x="5551817" y="7662420"/>
          <a:ext cx="4684758" cy="3456615"/>
        </a:xfrm>
        <a:prstGeom prst="roundRect">
          <a:avLst/>
        </a:prstGeom>
        <a:solidFill>
          <a:srgbClr val="EBEBEB"/>
        </a:solidFill>
        <a:ln>
          <a:noFill/>
        </a:ln>
        <a:effectLst>
          <a:outerShdw blurRad="203200" dir="1602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498363</xdr:colOff>
      <xdr:row>42</xdr:row>
      <xdr:rowOff>146838</xdr:rowOff>
    </xdr:from>
    <xdr:to>
      <xdr:col>7</xdr:col>
      <xdr:colOff>321468</xdr:colOff>
      <xdr:row>62</xdr:row>
      <xdr:rowOff>11902</xdr:rowOff>
    </xdr:to>
    <xdr:sp macro="" textlink="">
      <xdr:nvSpPr>
        <xdr:cNvPr id="49" name="Rectangle: Rounded Corners 48">
          <a:extLst>
            <a:ext uri="{FF2B5EF4-FFF2-40B4-BE49-F238E27FC236}">
              <a16:creationId xmlns:a16="http://schemas.microsoft.com/office/drawing/2014/main" id="{F41081DF-8039-4704-909D-53E67ACC2EB8}"/>
            </a:ext>
          </a:extLst>
        </xdr:cNvPr>
        <xdr:cNvSpPr/>
      </xdr:nvSpPr>
      <xdr:spPr>
        <a:xfrm flipV="1">
          <a:off x="498363" y="7647776"/>
          <a:ext cx="4657043" cy="3436939"/>
        </a:xfrm>
        <a:prstGeom prst="roundRect">
          <a:avLst/>
        </a:prstGeom>
        <a:solidFill>
          <a:srgbClr val="EBEBEB"/>
        </a:solidFill>
        <a:ln>
          <a:noFill/>
        </a:ln>
        <a:effectLst>
          <a:outerShdw blurRad="203200" dir="1602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495528</xdr:colOff>
      <xdr:row>42</xdr:row>
      <xdr:rowOff>103188</xdr:rowOff>
    </xdr:from>
    <xdr:to>
      <xdr:col>5</xdr:col>
      <xdr:colOff>250031</xdr:colOff>
      <xdr:row>44</xdr:row>
      <xdr:rowOff>157616</xdr:rowOff>
    </xdr:to>
    <xdr:sp macro="" textlink="">
      <xdr:nvSpPr>
        <xdr:cNvPr id="11" name="TextBox 10">
          <a:extLst>
            <a:ext uri="{FF2B5EF4-FFF2-40B4-BE49-F238E27FC236}">
              <a16:creationId xmlns:a16="http://schemas.microsoft.com/office/drawing/2014/main" id="{4D5A6FB1-4F13-4E67-AC39-44D2DE3D0B3C}"/>
            </a:ext>
          </a:extLst>
        </xdr:cNvPr>
        <xdr:cNvSpPr txBox="1"/>
      </xdr:nvSpPr>
      <xdr:spPr>
        <a:xfrm>
          <a:off x="1876653" y="7604126"/>
          <a:ext cx="1826191" cy="411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25000"/>
                </a:schemeClr>
              </a:solidFill>
              <a:latin typeface="Arial Black" panose="020B0A04020102020204" pitchFamily="34" charset="0"/>
            </a:rPr>
            <a:t>MCC</a:t>
          </a:r>
          <a:r>
            <a:rPr lang="en-US" sz="1600" baseline="0">
              <a:solidFill>
                <a:schemeClr val="bg2">
                  <a:lumMod val="25000"/>
                </a:schemeClr>
              </a:solidFill>
              <a:latin typeface="Arial Black" panose="020B0A04020102020204" pitchFamily="34" charset="0"/>
            </a:rPr>
            <a:t> Overview</a:t>
          </a:r>
          <a:endParaRPr lang="en-US" sz="1600">
            <a:solidFill>
              <a:schemeClr val="bg2">
                <a:lumMod val="25000"/>
              </a:schemeClr>
            </a:solidFill>
            <a:latin typeface="Arial Black" panose="020B0A04020102020204" pitchFamily="34" charset="0"/>
          </a:endParaRPr>
        </a:p>
      </xdr:txBody>
    </xdr:sp>
    <xdr:clientData/>
  </xdr:twoCellAnchor>
  <xdr:twoCellAnchor>
    <xdr:from>
      <xdr:col>0</xdr:col>
      <xdr:colOff>0</xdr:colOff>
      <xdr:row>0</xdr:row>
      <xdr:rowOff>0</xdr:rowOff>
    </xdr:from>
    <xdr:to>
      <xdr:col>22</xdr:col>
      <xdr:colOff>484909</xdr:colOff>
      <xdr:row>14</xdr:row>
      <xdr:rowOff>163286</xdr:rowOff>
    </xdr:to>
    <xdr:sp macro="" textlink="">
      <xdr:nvSpPr>
        <xdr:cNvPr id="13" name="Rectangle 12">
          <a:extLst>
            <a:ext uri="{FF2B5EF4-FFF2-40B4-BE49-F238E27FC236}">
              <a16:creationId xmlns:a16="http://schemas.microsoft.com/office/drawing/2014/main" id="{08CAE06B-2A1D-4616-BA3F-9CB1F026069D}"/>
            </a:ext>
          </a:extLst>
        </xdr:cNvPr>
        <xdr:cNvSpPr/>
      </xdr:nvSpPr>
      <xdr:spPr>
        <a:xfrm>
          <a:off x="0" y="0"/>
          <a:ext cx="15724909" cy="2684813"/>
        </a:xfrm>
        <a:prstGeom prst="rect">
          <a:avLst/>
        </a:prstGeom>
        <a:solidFill>
          <a:srgbClr val="274C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394607</xdr:colOff>
      <xdr:row>0</xdr:row>
      <xdr:rowOff>68038</xdr:rowOff>
    </xdr:from>
    <xdr:to>
      <xdr:col>8</xdr:col>
      <xdr:colOff>68036</xdr:colOff>
      <xdr:row>6</xdr:row>
      <xdr:rowOff>68036</xdr:rowOff>
    </xdr:to>
    <xdr:sp macro="" textlink="">
      <xdr:nvSpPr>
        <xdr:cNvPr id="14" name="TextBox 13">
          <a:extLst>
            <a:ext uri="{FF2B5EF4-FFF2-40B4-BE49-F238E27FC236}">
              <a16:creationId xmlns:a16="http://schemas.microsoft.com/office/drawing/2014/main" id="{8B093895-F653-4ECE-B153-4C1B78DF0A2E}"/>
            </a:ext>
          </a:extLst>
        </xdr:cNvPr>
        <xdr:cNvSpPr txBox="1"/>
      </xdr:nvSpPr>
      <xdr:spPr>
        <a:xfrm>
          <a:off x="394607" y="68038"/>
          <a:ext cx="5116286" cy="1061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rgbClr val="FF6700"/>
              </a:solidFill>
              <a:effectLst>
                <a:outerShdw dist="114300" dir="21540000" algn="ctr" rotWithShape="0">
                  <a:srgbClr val="000000">
                    <a:alpha val="33000"/>
                  </a:srgbClr>
                </a:outerShdw>
              </a:effectLst>
              <a:latin typeface="Franklin Gothic Medium" panose="020B0603020102020204" pitchFamily="34" charset="0"/>
              <a:ea typeface="Ebrima" panose="02000000000000000000" pitchFamily="2" charset="0"/>
              <a:cs typeface="Ebrima" panose="02000000000000000000" pitchFamily="2" charset="0"/>
            </a:rPr>
            <a:t>Performance</a:t>
          </a:r>
          <a:r>
            <a:rPr lang="en-US" sz="3200" baseline="0">
              <a:solidFill>
                <a:srgbClr val="FF6700"/>
              </a:solidFill>
              <a:effectLst>
                <a:outerShdw dist="114300" dir="21540000" algn="ctr" rotWithShape="0">
                  <a:srgbClr val="000000">
                    <a:alpha val="33000"/>
                  </a:srgbClr>
                </a:outerShdw>
              </a:effectLst>
              <a:latin typeface="Franklin Gothic Medium" panose="020B0603020102020204" pitchFamily="34" charset="0"/>
              <a:ea typeface="Ebrima" panose="02000000000000000000" pitchFamily="2" charset="0"/>
              <a:cs typeface="Ebrima" panose="02000000000000000000" pitchFamily="2" charset="0"/>
            </a:rPr>
            <a:t> Dashboard</a:t>
          </a:r>
          <a:endParaRPr lang="ar-EG" sz="3200" baseline="0">
            <a:solidFill>
              <a:srgbClr val="FF6700"/>
            </a:solidFill>
            <a:effectLst>
              <a:outerShdw dist="114300" dir="21540000" algn="ctr" rotWithShape="0">
                <a:srgbClr val="000000">
                  <a:alpha val="33000"/>
                </a:srgbClr>
              </a:outerShdw>
            </a:effectLst>
            <a:latin typeface="Franklin Gothic Medium" panose="020B0603020102020204" pitchFamily="34" charset="0"/>
            <a:ea typeface="Ebrima" panose="02000000000000000000" pitchFamily="2" charset="0"/>
            <a:cs typeface="Ebrima" panose="02000000000000000000" pitchFamily="2" charset="0"/>
          </a:endParaRPr>
        </a:p>
        <a:p>
          <a:r>
            <a:rPr lang="en-US" sz="2400">
              <a:solidFill>
                <a:srgbClr val="F78154"/>
              </a:solidFill>
              <a:effectLst>
                <a:outerShdw blurRad="50800" dist="165100" dir="5400000" algn="ctr" rotWithShape="0">
                  <a:srgbClr val="000000">
                    <a:alpha val="0"/>
                  </a:srgbClr>
                </a:outerShdw>
              </a:effectLst>
              <a:latin typeface="Franklin Gothic Medium" panose="020B0603020102020204" pitchFamily="34" charset="0"/>
              <a:ea typeface="Ebrima" panose="02000000000000000000" pitchFamily="2" charset="0"/>
              <a:cs typeface="Ebrima" panose="02000000000000000000" pitchFamily="2" charset="0"/>
            </a:rPr>
            <a:t>fintech</a:t>
          </a:r>
        </a:p>
      </xdr:txBody>
    </xdr:sp>
    <xdr:clientData/>
  </xdr:twoCellAnchor>
  <xdr:twoCellAnchor>
    <xdr:from>
      <xdr:col>0</xdr:col>
      <xdr:colOff>27214</xdr:colOff>
      <xdr:row>0</xdr:row>
      <xdr:rowOff>13607</xdr:rowOff>
    </xdr:from>
    <xdr:to>
      <xdr:col>0</xdr:col>
      <xdr:colOff>476250</xdr:colOff>
      <xdr:row>5</xdr:row>
      <xdr:rowOff>81643</xdr:rowOff>
    </xdr:to>
    <xdr:sp macro="" textlink="">
      <xdr:nvSpPr>
        <xdr:cNvPr id="16" name="TextBox 15">
          <a:extLst>
            <a:ext uri="{FF2B5EF4-FFF2-40B4-BE49-F238E27FC236}">
              <a16:creationId xmlns:a16="http://schemas.microsoft.com/office/drawing/2014/main" id="{8737B564-25B3-4EE8-A235-CD947ABD21F0}"/>
            </a:ext>
          </a:extLst>
        </xdr:cNvPr>
        <xdr:cNvSpPr txBox="1"/>
      </xdr:nvSpPr>
      <xdr:spPr>
        <a:xfrm>
          <a:off x="27214" y="13607"/>
          <a:ext cx="449036" cy="964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6600">
              <a:solidFill>
                <a:schemeClr val="bg2"/>
              </a:solidFill>
            </a:rPr>
            <a:t>|</a:t>
          </a:r>
        </a:p>
      </xdr:txBody>
    </xdr:sp>
    <xdr:clientData/>
  </xdr:twoCellAnchor>
  <xdr:twoCellAnchor>
    <xdr:from>
      <xdr:col>0</xdr:col>
      <xdr:colOff>625929</xdr:colOff>
      <xdr:row>7</xdr:row>
      <xdr:rowOff>54429</xdr:rowOff>
    </xdr:from>
    <xdr:to>
      <xdr:col>4</xdr:col>
      <xdr:colOff>231321</xdr:colOff>
      <xdr:row>18</xdr:row>
      <xdr:rowOff>149680</xdr:rowOff>
    </xdr:to>
    <xdr:sp macro="" textlink="">
      <xdr:nvSpPr>
        <xdr:cNvPr id="31" name="Rectangle: Rounded Corners 30">
          <a:extLst>
            <a:ext uri="{FF2B5EF4-FFF2-40B4-BE49-F238E27FC236}">
              <a16:creationId xmlns:a16="http://schemas.microsoft.com/office/drawing/2014/main" id="{9E4DC93B-2F8F-4B23-A80B-16FE2964287B}"/>
            </a:ext>
          </a:extLst>
        </xdr:cNvPr>
        <xdr:cNvSpPr/>
      </xdr:nvSpPr>
      <xdr:spPr>
        <a:xfrm>
          <a:off x="625929" y="1292679"/>
          <a:ext cx="2326821" cy="2041072"/>
        </a:xfrm>
        <a:prstGeom prst="roundRect">
          <a:avLst/>
        </a:prstGeom>
        <a:solidFill>
          <a:schemeClr val="bg1">
            <a:lumMod val="9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625929</xdr:colOff>
      <xdr:row>5</xdr:row>
      <xdr:rowOff>117021</xdr:rowOff>
    </xdr:from>
    <xdr:to>
      <xdr:col>3</xdr:col>
      <xdr:colOff>176893</xdr:colOff>
      <xdr:row>10</xdr:row>
      <xdr:rowOff>103413</xdr:rowOff>
    </xdr:to>
    <xdr:sp macro="" textlink="">
      <xdr:nvSpPr>
        <xdr:cNvPr id="2" name="Oval 1">
          <a:extLst>
            <a:ext uri="{FF2B5EF4-FFF2-40B4-BE49-F238E27FC236}">
              <a16:creationId xmlns:a16="http://schemas.microsoft.com/office/drawing/2014/main" id="{8770DAE1-847B-4EBC-AED7-EE6B56F6A24E}"/>
            </a:ext>
          </a:extLst>
        </xdr:cNvPr>
        <xdr:cNvSpPr/>
      </xdr:nvSpPr>
      <xdr:spPr>
        <a:xfrm>
          <a:off x="1306286" y="1001485"/>
          <a:ext cx="911678" cy="870857"/>
        </a:xfrm>
        <a:prstGeom prst="ellipse">
          <a:avLst/>
        </a:prstGeom>
        <a:solidFill>
          <a:srgbClr val="8B8C8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190500</xdr:colOff>
      <xdr:row>10</xdr:row>
      <xdr:rowOff>122465</xdr:rowOff>
    </xdr:from>
    <xdr:to>
      <xdr:col>3</xdr:col>
      <xdr:colOff>639536</xdr:colOff>
      <xdr:row>13</xdr:row>
      <xdr:rowOff>40821</xdr:rowOff>
    </xdr:to>
    <xdr:sp macro="" textlink="">
      <xdr:nvSpPr>
        <xdr:cNvPr id="33" name="TextBox 32">
          <a:extLst>
            <a:ext uri="{FF2B5EF4-FFF2-40B4-BE49-F238E27FC236}">
              <a16:creationId xmlns:a16="http://schemas.microsoft.com/office/drawing/2014/main" id="{DB3825A1-292C-455E-909E-0D67935A73E3}"/>
            </a:ext>
          </a:extLst>
        </xdr:cNvPr>
        <xdr:cNvSpPr txBox="1"/>
      </xdr:nvSpPr>
      <xdr:spPr>
        <a:xfrm>
          <a:off x="870857" y="1891394"/>
          <a:ext cx="1809750" cy="449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n>
                <a:noFill/>
              </a:ln>
              <a:solidFill>
                <a:srgbClr val="373D42"/>
              </a:solidFill>
              <a:latin typeface="Arial Black" panose="020B0A04020102020204" pitchFamily="34" charset="0"/>
            </a:rPr>
            <a:t>Gross</a:t>
          </a:r>
          <a:r>
            <a:rPr lang="en-US" sz="1600" baseline="0">
              <a:ln>
                <a:noFill/>
              </a:ln>
              <a:solidFill>
                <a:srgbClr val="373D42"/>
              </a:solidFill>
              <a:latin typeface="Arial Black" panose="020B0A04020102020204" pitchFamily="34" charset="0"/>
            </a:rPr>
            <a:t> Amount</a:t>
          </a:r>
          <a:endParaRPr lang="en-US" sz="1600">
            <a:ln>
              <a:noFill/>
            </a:ln>
            <a:solidFill>
              <a:srgbClr val="373D42"/>
            </a:solidFill>
            <a:latin typeface="Arial Black" panose="020B0A04020102020204" pitchFamily="34" charset="0"/>
          </a:endParaRPr>
        </a:p>
      </xdr:txBody>
    </xdr:sp>
    <xdr:clientData/>
  </xdr:twoCellAnchor>
  <xdr:twoCellAnchor>
    <xdr:from>
      <xdr:col>0</xdr:col>
      <xdr:colOff>557893</xdr:colOff>
      <xdr:row>12</xdr:row>
      <xdr:rowOff>95251</xdr:rowOff>
    </xdr:from>
    <xdr:to>
      <xdr:col>4</xdr:col>
      <xdr:colOff>176893</xdr:colOff>
      <xdr:row>15</xdr:row>
      <xdr:rowOff>27215</xdr:rowOff>
    </xdr:to>
    <xdr:sp macro="" textlink="Sheet1!J3">
      <xdr:nvSpPr>
        <xdr:cNvPr id="34" name="TextBox 33">
          <a:extLst>
            <a:ext uri="{FF2B5EF4-FFF2-40B4-BE49-F238E27FC236}">
              <a16:creationId xmlns:a16="http://schemas.microsoft.com/office/drawing/2014/main" id="{09537F34-3180-4362-85DB-46ED08FD01B9}"/>
            </a:ext>
          </a:extLst>
        </xdr:cNvPr>
        <xdr:cNvSpPr txBox="1"/>
      </xdr:nvSpPr>
      <xdr:spPr>
        <a:xfrm>
          <a:off x="557893" y="2217965"/>
          <a:ext cx="2340429" cy="462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094EAA-EA20-4CBB-98B9-B16E0CED9CCD}" type="TxLink">
            <a:rPr lang="en-US" sz="2400" b="0" i="0" u="none" strike="noStrike">
              <a:solidFill>
                <a:srgbClr val="373D42"/>
              </a:solidFill>
              <a:latin typeface="Arial Black" panose="020B0A04020102020204" pitchFamily="34" charset="0"/>
            </a:rPr>
            <a:pPr/>
            <a:t> $53,741,889 </a:t>
          </a:fld>
          <a:endParaRPr lang="en-US" sz="2400">
            <a:solidFill>
              <a:srgbClr val="373D42"/>
            </a:solidFill>
            <a:latin typeface="Arial Black" panose="020B0A04020102020204" pitchFamily="34" charset="0"/>
          </a:endParaRPr>
        </a:p>
      </xdr:txBody>
    </xdr:sp>
    <xdr:clientData/>
  </xdr:twoCellAnchor>
  <xdr:twoCellAnchor>
    <xdr:from>
      <xdr:col>5</xdr:col>
      <xdr:colOff>222477</xdr:colOff>
      <xdr:row>7</xdr:row>
      <xdr:rowOff>57149</xdr:rowOff>
    </xdr:from>
    <xdr:to>
      <xdr:col>8</xdr:col>
      <xdr:colOff>508227</xdr:colOff>
      <xdr:row>18</xdr:row>
      <xdr:rowOff>152400</xdr:rowOff>
    </xdr:to>
    <xdr:sp macro="" textlink="">
      <xdr:nvSpPr>
        <xdr:cNvPr id="55" name="Rectangle: Rounded Corners 54">
          <a:extLst>
            <a:ext uri="{FF2B5EF4-FFF2-40B4-BE49-F238E27FC236}">
              <a16:creationId xmlns:a16="http://schemas.microsoft.com/office/drawing/2014/main" id="{462071D4-9F38-4502-A0C0-354289AD3B82}"/>
            </a:ext>
          </a:extLst>
        </xdr:cNvPr>
        <xdr:cNvSpPr/>
      </xdr:nvSpPr>
      <xdr:spPr>
        <a:xfrm>
          <a:off x="3624263" y="1295399"/>
          <a:ext cx="2326821" cy="2041072"/>
        </a:xfrm>
        <a:prstGeom prst="roundRect">
          <a:avLst/>
        </a:prstGeom>
        <a:solidFill>
          <a:schemeClr val="bg1">
            <a:lumMod val="9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372835</xdr:colOff>
      <xdr:row>7</xdr:row>
      <xdr:rowOff>46265</xdr:rowOff>
    </xdr:from>
    <xdr:to>
      <xdr:col>21</xdr:col>
      <xdr:colOff>658585</xdr:colOff>
      <xdr:row>18</xdr:row>
      <xdr:rowOff>141516</xdr:rowOff>
    </xdr:to>
    <xdr:sp macro="" textlink="">
      <xdr:nvSpPr>
        <xdr:cNvPr id="57" name="Rectangle: Rounded Corners 56">
          <a:extLst>
            <a:ext uri="{FF2B5EF4-FFF2-40B4-BE49-F238E27FC236}">
              <a16:creationId xmlns:a16="http://schemas.microsoft.com/office/drawing/2014/main" id="{0CF2899C-2930-4A1E-BFE7-1FC528599A22}"/>
            </a:ext>
          </a:extLst>
        </xdr:cNvPr>
        <xdr:cNvSpPr/>
      </xdr:nvSpPr>
      <xdr:spPr>
        <a:xfrm>
          <a:off x="12619264" y="1284515"/>
          <a:ext cx="2326821" cy="2041072"/>
        </a:xfrm>
        <a:prstGeom prst="roundRect">
          <a:avLst/>
        </a:prstGeom>
        <a:solidFill>
          <a:schemeClr val="bg1">
            <a:lumMod val="9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95931</xdr:colOff>
      <xdr:row>7</xdr:row>
      <xdr:rowOff>48986</xdr:rowOff>
    </xdr:from>
    <xdr:to>
      <xdr:col>17</xdr:col>
      <xdr:colOff>381681</xdr:colOff>
      <xdr:row>18</xdr:row>
      <xdr:rowOff>144237</xdr:rowOff>
    </xdr:to>
    <xdr:sp macro="" textlink="">
      <xdr:nvSpPr>
        <xdr:cNvPr id="58" name="Rectangle: Rounded Corners 57">
          <a:extLst>
            <a:ext uri="{FF2B5EF4-FFF2-40B4-BE49-F238E27FC236}">
              <a16:creationId xmlns:a16="http://schemas.microsoft.com/office/drawing/2014/main" id="{18D69DFC-01A4-4665-BB78-E70F114ABC02}"/>
            </a:ext>
          </a:extLst>
        </xdr:cNvPr>
        <xdr:cNvSpPr/>
      </xdr:nvSpPr>
      <xdr:spPr>
        <a:xfrm>
          <a:off x="9620931" y="1287236"/>
          <a:ext cx="2326821" cy="2041072"/>
        </a:xfrm>
        <a:prstGeom prst="roundRect">
          <a:avLst/>
        </a:prstGeom>
        <a:solidFill>
          <a:schemeClr val="bg1">
            <a:lumMod val="9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499383</xdr:colOff>
      <xdr:row>7</xdr:row>
      <xdr:rowOff>92529</xdr:rowOff>
    </xdr:from>
    <xdr:to>
      <xdr:col>13</xdr:col>
      <xdr:colOff>104775</xdr:colOff>
      <xdr:row>19</xdr:row>
      <xdr:rowOff>10887</xdr:rowOff>
    </xdr:to>
    <xdr:sp macro="" textlink="">
      <xdr:nvSpPr>
        <xdr:cNvPr id="59" name="Rectangle: Rounded Corners 58">
          <a:extLst>
            <a:ext uri="{FF2B5EF4-FFF2-40B4-BE49-F238E27FC236}">
              <a16:creationId xmlns:a16="http://schemas.microsoft.com/office/drawing/2014/main" id="{1B903C03-F65F-468C-AE1A-A598309FBE04}"/>
            </a:ext>
          </a:extLst>
        </xdr:cNvPr>
        <xdr:cNvSpPr/>
      </xdr:nvSpPr>
      <xdr:spPr>
        <a:xfrm>
          <a:off x="6622597" y="1330779"/>
          <a:ext cx="2326821" cy="2041072"/>
        </a:xfrm>
        <a:prstGeom prst="roundRect">
          <a:avLst/>
        </a:prstGeom>
        <a:solidFill>
          <a:schemeClr val="bg1">
            <a:lumMod val="9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410936</xdr:colOff>
      <xdr:row>5</xdr:row>
      <xdr:rowOff>43542</xdr:rowOff>
    </xdr:from>
    <xdr:to>
      <xdr:col>20</xdr:col>
      <xdr:colOff>642257</xdr:colOff>
      <xdr:row>10</xdr:row>
      <xdr:rowOff>29934</xdr:rowOff>
    </xdr:to>
    <xdr:sp macro="" textlink="">
      <xdr:nvSpPr>
        <xdr:cNvPr id="62" name="Oval 61">
          <a:extLst>
            <a:ext uri="{FF2B5EF4-FFF2-40B4-BE49-F238E27FC236}">
              <a16:creationId xmlns:a16="http://schemas.microsoft.com/office/drawing/2014/main" id="{A6999E99-060B-4388-98D8-3C2566713B0E}"/>
            </a:ext>
          </a:extLst>
        </xdr:cNvPr>
        <xdr:cNvSpPr/>
      </xdr:nvSpPr>
      <xdr:spPr>
        <a:xfrm>
          <a:off x="13337722" y="928006"/>
          <a:ext cx="911678" cy="870857"/>
        </a:xfrm>
        <a:prstGeom prst="ellipse">
          <a:avLst/>
        </a:prstGeom>
        <a:solidFill>
          <a:srgbClr val="8B8C8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124506</xdr:colOff>
      <xdr:row>5</xdr:row>
      <xdr:rowOff>141514</xdr:rowOff>
    </xdr:from>
    <xdr:to>
      <xdr:col>16</xdr:col>
      <xdr:colOff>355827</xdr:colOff>
      <xdr:row>10</xdr:row>
      <xdr:rowOff>127906</xdr:rowOff>
    </xdr:to>
    <xdr:sp macro="" textlink="">
      <xdr:nvSpPr>
        <xdr:cNvPr id="63" name="Oval 62">
          <a:extLst>
            <a:ext uri="{FF2B5EF4-FFF2-40B4-BE49-F238E27FC236}">
              <a16:creationId xmlns:a16="http://schemas.microsoft.com/office/drawing/2014/main" id="{C5F857F8-C9E2-4AE5-98C6-1A6D2CA2F6CD}"/>
            </a:ext>
          </a:extLst>
        </xdr:cNvPr>
        <xdr:cNvSpPr/>
      </xdr:nvSpPr>
      <xdr:spPr>
        <a:xfrm>
          <a:off x="10329863" y="1025978"/>
          <a:ext cx="911678" cy="870857"/>
        </a:xfrm>
        <a:prstGeom prst="ellipse">
          <a:avLst/>
        </a:prstGeom>
        <a:solidFill>
          <a:srgbClr val="8B8C8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518433</xdr:colOff>
      <xdr:row>5</xdr:row>
      <xdr:rowOff>68035</xdr:rowOff>
    </xdr:from>
    <xdr:to>
      <xdr:col>12</xdr:col>
      <xdr:colOff>69396</xdr:colOff>
      <xdr:row>10</xdr:row>
      <xdr:rowOff>54427</xdr:rowOff>
    </xdr:to>
    <xdr:sp macro="" textlink="">
      <xdr:nvSpPr>
        <xdr:cNvPr id="64" name="Oval 63">
          <a:extLst>
            <a:ext uri="{FF2B5EF4-FFF2-40B4-BE49-F238E27FC236}">
              <a16:creationId xmlns:a16="http://schemas.microsoft.com/office/drawing/2014/main" id="{BA265874-E8C6-41F2-9E4A-00592657AE9D}"/>
            </a:ext>
          </a:extLst>
        </xdr:cNvPr>
        <xdr:cNvSpPr/>
      </xdr:nvSpPr>
      <xdr:spPr>
        <a:xfrm>
          <a:off x="7322004" y="952499"/>
          <a:ext cx="911678" cy="870857"/>
        </a:xfrm>
        <a:prstGeom prst="ellipse">
          <a:avLst/>
        </a:prstGeom>
        <a:solidFill>
          <a:srgbClr val="8B8C8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232002</xdr:colOff>
      <xdr:row>5</xdr:row>
      <xdr:rowOff>92528</xdr:rowOff>
    </xdr:from>
    <xdr:to>
      <xdr:col>7</xdr:col>
      <xdr:colOff>463323</xdr:colOff>
      <xdr:row>10</xdr:row>
      <xdr:rowOff>78920</xdr:rowOff>
    </xdr:to>
    <xdr:sp macro="" textlink="">
      <xdr:nvSpPr>
        <xdr:cNvPr id="65" name="Oval 64">
          <a:extLst>
            <a:ext uri="{FF2B5EF4-FFF2-40B4-BE49-F238E27FC236}">
              <a16:creationId xmlns:a16="http://schemas.microsoft.com/office/drawing/2014/main" id="{297B5C07-2964-4C29-8443-CB88693A6024}"/>
            </a:ext>
          </a:extLst>
        </xdr:cNvPr>
        <xdr:cNvSpPr/>
      </xdr:nvSpPr>
      <xdr:spPr>
        <a:xfrm>
          <a:off x="4314145" y="976992"/>
          <a:ext cx="911678" cy="870857"/>
        </a:xfrm>
        <a:prstGeom prst="ellipse">
          <a:avLst/>
        </a:prstGeom>
        <a:solidFill>
          <a:srgbClr val="8B8C8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438758</xdr:colOff>
      <xdr:row>12</xdr:row>
      <xdr:rowOff>95251</xdr:rowOff>
    </xdr:from>
    <xdr:to>
      <xdr:col>8</xdr:col>
      <xdr:colOff>449036</xdr:colOff>
      <xdr:row>15</xdr:row>
      <xdr:rowOff>81643</xdr:rowOff>
    </xdr:to>
    <xdr:sp macro="" textlink="Sheet1!H5">
      <xdr:nvSpPr>
        <xdr:cNvPr id="37" name="TextBox 36">
          <a:extLst>
            <a:ext uri="{FF2B5EF4-FFF2-40B4-BE49-F238E27FC236}">
              <a16:creationId xmlns:a16="http://schemas.microsoft.com/office/drawing/2014/main" id="{C1574278-08E5-413A-BC39-0F71BA98BF6D}"/>
            </a:ext>
          </a:extLst>
        </xdr:cNvPr>
        <xdr:cNvSpPr txBox="1"/>
      </xdr:nvSpPr>
      <xdr:spPr>
        <a:xfrm>
          <a:off x="3840544" y="2217965"/>
          <a:ext cx="2051349" cy="517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3F3237-B136-497F-A97C-834F73933D95}" type="TxLink">
            <a:rPr lang="en-US" sz="2400" b="0" i="0" u="none" strike="noStrike">
              <a:solidFill>
                <a:srgbClr val="373D42"/>
              </a:solidFill>
              <a:latin typeface="Arial Black" panose="020B0A04020102020204" pitchFamily="34" charset="0"/>
            </a:rPr>
            <a:pPr/>
            <a:t> $705,197 </a:t>
          </a:fld>
          <a:endParaRPr lang="en-US" sz="2400">
            <a:solidFill>
              <a:srgbClr val="373D42"/>
            </a:solidFill>
            <a:latin typeface="Arial Black" panose="020B0A04020102020204" pitchFamily="34" charset="0"/>
          </a:endParaRPr>
        </a:p>
      </xdr:txBody>
    </xdr:sp>
    <xdr:clientData/>
  </xdr:twoCellAnchor>
  <xdr:twoCellAnchor>
    <xdr:from>
      <xdr:col>9</xdr:col>
      <xdr:colOff>485775</xdr:colOff>
      <xdr:row>12</xdr:row>
      <xdr:rowOff>122464</xdr:rowOff>
    </xdr:from>
    <xdr:to>
      <xdr:col>13</xdr:col>
      <xdr:colOff>485774</xdr:colOff>
      <xdr:row>15</xdr:row>
      <xdr:rowOff>122463</xdr:rowOff>
    </xdr:to>
    <xdr:sp macro="" textlink="Sheet1!L5">
      <xdr:nvSpPr>
        <xdr:cNvPr id="40" name="TextBox 39">
          <a:extLst>
            <a:ext uri="{FF2B5EF4-FFF2-40B4-BE49-F238E27FC236}">
              <a16:creationId xmlns:a16="http://schemas.microsoft.com/office/drawing/2014/main" id="{DFFBFC70-3835-44D7-8017-1893418FBDDA}"/>
            </a:ext>
          </a:extLst>
        </xdr:cNvPr>
        <xdr:cNvSpPr txBox="1"/>
      </xdr:nvSpPr>
      <xdr:spPr>
        <a:xfrm>
          <a:off x="6608989" y="2245178"/>
          <a:ext cx="2721428" cy="530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BFBD6CE-4FA1-40B1-AED6-076D86160DB8}" type="TxLink">
            <a:rPr lang="en-US" sz="2400" b="0" i="0" u="none" strike="noStrike">
              <a:solidFill>
                <a:srgbClr val="373D42"/>
              </a:solidFill>
              <a:latin typeface="Arial Black" panose="020B0A04020102020204" pitchFamily="34" charset="0"/>
            </a:rPr>
            <a:pPr/>
            <a:t> $53,036,541 </a:t>
          </a:fld>
          <a:endParaRPr lang="en-US" sz="2400">
            <a:solidFill>
              <a:srgbClr val="373D42"/>
            </a:solidFill>
            <a:latin typeface="Arial Black" panose="020B0A04020102020204" pitchFamily="34" charset="0"/>
          </a:endParaRPr>
        </a:p>
      </xdr:txBody>
    </xdr:sp>
    <xdr:clientData/>
  </xdr:twoCellAnchor>
  <xdr:twoCellAnchor>
    <xdr:from>
      <xdr:col>6</xdr:col>
      <xdr:colOff>177573</xdr:colOff>
      <xdr:row>10</xdr:row>
      <xdr:rowOff>122465</xdr:rowOff>
    </xdr:from>
    <xdr:to>
      <xdr:col>8</xdr:col>
      <xdr:colOff>0</xdr:colOff>
      <xdr:row>13</xdr:row>
      <xdr:rowOff>108859</xdr:rowOff>
    </xdr:to>
    <xdr:sp macro="" textlink="">
      <xdr:nvSpPr>
        <xdr:cNvPr id="42" name="TextBox 41">
          <a:extLst>
            <a:ext uri="{FF2B5EF4-FFF2-40B4-BE49-F238E27FC236}">
              <a16:creationId xmlns:a16="http://schemas.microsoft.com/office/drawing/2014/main" id="{B2046257-6733-4D12-99C4-7068C53D6A81}"/>
            </a:ext>
          </a:extLst>
        </xdr:cNvPr>
        <xdr:cNvSpPr txBox="1"/>
      </xdr:nvSpPr>
      <xdr:spPr>
        <a:xfrm>
          <a:off x="4259716" y="1891394"/>
          <a:ext cx="1183141" cy="517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rgbClr val="373D42"/>
              </a:solidFill>
              <a:latin typeface="Arial Black" panose="020B0A04020102020204" pitchFamily="34" charset="0"/>
            </a:rPr>
            <a:t>COGS</a:t>
          </a:r>
        </a:p>
      </xdr:txBody>
    </xdr:sp>
    <xdr:clientData/>
  </xdr:twoCellAnchor>
  <xdr:twoCellAnchor>
    <xdr:from>
      <xdr:col>10</xdr:col>
      <xdr:colOff>213134</xdr:colOff>
      <xdr:row>10</xdr:row>
      <xdr:rowOff>117021</xdr:rowOff>
    </xdr:from>
    <xdr:to>
      <xdr:col>12</xdr:col>
      <xdr:colOff>483916</xdr:colOff>
      <xdr:row>13</xdr:row>
      <xdr:rowOff>30668</xdr:rowOff>
    </xdr:to>
    <xdr:sp macro="" textlink="">
      <xdr:nvSpPr>
        <xdr:cNvPr id="44" name="TextBox 43">
          <a:extLst>
            <a:ext uri="{FF2B5EF4-FFF2-40B4-BE49-F238E27FC236}">
              <a16:creationId xmlns:a16="http://schemas.microsoft.com/office/drawing/2014/main" id="{C7EFC295-12AF-46F8-87AE-09B84436B0D1}"/>
            </a:ext>
          </a:extLst>
        </xdr:cNvPr>
        <xdr:cNvSpPr txBox="1"/>
      </xdr:nvSpPr>
      <xdr:spPr>
        <a:xfrm>
          <a:off x="7016705" y="1885950"/>
          <a:ext cx="1631497" cy="44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373D42"/>
              </a:solidFill>
              <a:latin typeface="Arial Black" panose="020B0A04020102020204" pitchFamily="34" charset="0"/>
            </a:rPr>
            <a:t>Net</a:t>
          </a:r>
          <a:r>
            <a:rPr lang="en-US" sz="1600" baseline="0">
              <a:solidFill>
                <a:srgbClr val="373D42"/>
              </a:solidFill>
              <a:latin typeface="Arial Black" panose="020B0A04020102020204" pitchFamily="34" charset="0"/>
            </a:rPr>
            <a:t> Amount</a:t>
          </a:r>
          <a:endParaRPr lang="en-US" sz="1600">
            <a:solidFill>
              <a:srgbClr val="373D42"/>
            </a:solidFill>
            <a:latin typeface="Arial Black" panose="020B0A04020102020204" pitchFamily="34" charset="0"/>
          </a:endParaRPr>
        </a:p>
      </xdr:txBody>
    </xdr:sp>
    <xdr:clientData/>
  </xdr:twoCellAnchor>
  <xdr:twoCellAnchor>
    <xdr:from>
      <xdr:col>14</xdr:col>
      <xdr:colOff>666750</xdr:colOff>
      <xdr:row>11</xdr:row>
      <xdr:rowOff>2</xdr:rowOff>
    </xdr:from>
    <xdr:to>
      <xdr:col>17</xdr:col>
      <xdr:colOff>147414</xdr:colOff>
      <xdr:row>14</xdr:row>
      <xdr:rowOff>0</xdr:rowOff>
    </xdr:to>
    <xdr:sp macro="" textlink="">
      <xdr:nvSpPr>
        <xdr:cNvPr id="45" name="TextBox 44">
          <a:extLst>
            <a:ext uri="{FF2B5EF4-FFF2-40B4-BE49-F238E27FC236}">
              <a16:creationId xmlns:a16="http://schemas.microsoft.com/office/drawing/2014/main" id="{C924A89E-4EFE-4A5F-9CFE-82E94C91C12F}"/>
            </a:ext>
          </a:extLst>
        </xdr:cNvPr>
        <xdr:cNvSpPr txBox="1"/>
      </xdr:nvSpPr>
      <xdr:spPr>
        <a:xfrm>
          <a:off x="10191750" y="1945823"/>
          <a:ext cx="1521735" cy="530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rgbClr val="373D42"/>
              </a:solidFill>
              <a:latin typeface="Arial Black" panose="020B0A04020102020204" pitchFamily="34" charset="0"/>
            </a:rPr>
            <a:t>Net Profit</a:t>
          </a:r>
        </a:p>
      </xdr:txBody>
    </xdr:sp>
    <xdr:clientData/>
  </xdr:twoCellAnchor>
  <xdr:twoCellAnchor>
    <xdr:from>
      <xdr:col>19</xdr:col>
      <xdr:colOff>54429</xdr:colOff>
      <xdr:row>10</xdr:row>
      <xdr:rowOff>122465</xdr:rowOff>
    </xdr:from>
    <xdr:to>
      <xdr:col>21</xdr:col>
      <xdr:colOff>446316</xdr:colOff>
      <xdr:row>12</xdr:row>
      <xdr:rowOff>122464</xdr:rowOff>
    </xdr:to>
    <xdr:sp macro="" textlink="">
      <xdr:nvSpPr>
        <xdr:cNvPr id="50" name="TextBox 49">
          <a:extLst>
            <a:ext uri="{FF2B5EF4-FFF2-40B4-BE49-F238E27FC236}">
              <a16:creationId xmlns:a16="http://schemas.microsoft.com/office/drawing/2014/main" id="{1DB04725-4A71-4C29-987E-8A21E4AA2B95}"/>
            </a:ext>
          </a:extLst>
        </xdr:cNvPr>
        <xdr:cNvSpPr txBox="1"/>
      </xdr:nvSpPr>
      <xdr:spPr>
        <a:xfrm>
          <a:off x="12981215" y="1891394"/>
          <a:ext cx="1752601" cy="3537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 </a:t>
          </a:r>
          <a:r>
            <a:rPr lang="en-US" sz="1600" baseline="0">
              <a:solidFill>
                <a:srgbClr val="373D42"/>
              </a:solidFill>
              <a:latin typeface="Arial Black" panose="020B0A04020102020204" pitchFamily="34" charset="0"/>
            </a:rPr>
            <a:t>Transaction</a:t>
          </a:r>
          <a:endParaRPr lang="en-US" sz="1100">
            <a:solidFill>
              <a:srgbClr val="373D42"/>
            </a:solidFill>
            <a:latin typeface="Arial Black" panose="020B0A04020102020204" pitchFamily="34" charset="0"/>
          </a:endParaRPr>
        </a:p>
      </xdr:txBody>
    </xdr:sp>
    <xdr:clientData/>
  </xdr:twoCellAnchor>
  <xdr:twoCellAnchor>
    <xdr:from>
      <xdr:col>14</xdr:col>
      <xdr:colOff>245609</xdr:colOff>
      <xdr:row>12</xdr:row>
      <xdr:rowOff>108859</xdr:rowOff>
    </xdr:from>
    <xdr:to>
      <xdr:col>17</xdr:col>
      <xdr:colOff>300719</xdr:colOff>
      <xdr:row>16</xdr:row>
      <xdr:rowOff>2</xdr:rowOff>
    </xdr:to>
    <xdr:sp macro="" textlink="Sheet1!I5">
      <xdr:nvSpPr>
        <xdr:cNvPr id="70" name="TextBox 69">
          <a:extLst>
            <a:ext uri="{FF2B5EF4-FFF2-40B4-BE49-F238E27FC236}">
              <a16:creationId xmlns:a16="http://schemas.microsoft.com/office/drawing/2014/main" id="{703FF5BF-F640-4ED6-9531-37635E29C089}"/>
            </a:ext>
          </a:extLst>
        </xdr:cNvPr>
        <xdr:cNvSpPr txBox="1"/>
      </xdr:nvSpPr>
      <xdr:spPr>
        <a:xfrm>
          <a:off x="9770609" y="2231573"/>
          <a:ext cx="2096181" cy="598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DB8D7DD-665D-40BD-B92C-4F17239DF2EC}" type="TxLink">
            <a:rPr lang="en-US" sz="2400" b="0" i="0" u="none" strike="noStrike">
              <a:solidFill>
                <a:srgbClr val="373D42"/>
              </a:solidFill>
              <a:latin typeface="Arial Black" panose="020B0A04020102020204" pitchFamily="34" charset="0"/>
            </a:rPr>
            <a:pPr/>
            <a:t> $179,012 </a:t>
          </a:fld>
          <a:endParaRPr lang="en-US" sz="2400">
            <a:solidFill>
              <a:srgbClr val="373D42"/>
            </a:solidFill>
            <a:latin typeface="Arial Black" panose="020B0A04020102020204" pitchFamily="34" charset="0"/>
          </a:endParaRPr>
        </a:p>
      </xdr:txBody>
    </xdr:sp>
    <xdr:clientData/>
  </xdr:twoCellAnchor>
  <xdr:twoCellAnchor>
    <xdr:from>
      <xdr:col>19</xdr:col>
      <xdr:colOff>238991</xdr:colOff>
      <xdr:row>12</xdr:row>
      <xdr:rowOff>95251</xdr:rowOff>
    </xdr:from>
    <xdr:to>
      <xdr:col>21</xdr:col>
      <xdr:colOff>217715</xdr:colOff>
      <xdr:row>15</xdr:row>
      <xdr:rowOff>161368</xdr:rowOff>
    </xdr:to>
    <xdr:sp macro="" textlink="Sheet1!K5">
      <xdr:nvSpPr>
        <xdr:cNvPr id="71" name="TextBox 70">
          <a:extLst>
            <a:ext uri="{FF2B5EF4-FFF2-40B4-BE49-F238E27FC236}">
              <a16:creationId xmlns:a16="http://schemas.microsoft.com/office/drawing/2014/main" id="{CD43A182-367E-48FB-9376-4CD6B3D111DC}"/>
            </a:ext>
          </a:extLst>
        </xdr:cNvPr>
        <xdr:cNvSpPr txBox="1"/>
      </xdr:nvSpPr>
      <xdr:spPr>
        <a:xfrm>
          <a:off x="13165777" y="2217965"/>
          <a:ext cx="1339438" cy="596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87688A-0A65-4603-BA58-0A7A29E291AE}" type="TxLink">
            <a:rPr lang="en-US" sz="2400" b="0" i="0" u="none" strike="noStrike">
              <a:solidFill>
                <a:srgbClr val="373D42"/>
              </a:solidFill>
              <a:latin typeface="Arial Black" panose="020B0A04020102020204" pitchFamily="34" charset="0"/>
            </a:rPr>
            <a:pPr/>
            <a:t>21450</a:t>
          </a:fld>
          <a:endParaRPr lang="en-US" sz="2400">
            <a:solidFill>
              <a:srgbClr val="373D42"/>
            </a:solidFill>
            <a:latin typeface="Arial Black" panose="020B0A04020102020204" pitchFamily="34" charset="0"/>
          </a:endParaRPr>
        </a:p>
      </xdr:txBody>
    </xdr:sp>
    <xdr:clientData/>
  </xdr:twoCellAnchor>
  <xdr:twoCellAnchor>
    <xdr:from>
      <xdr:col>2</xdr:col>
      <xdr:colOff>54429</xdr:colOff>
      <xdr:row>16</xdr:row>
      <xdr:rowOff>54430</xdr:rowOff>
    </xdr:from>
    <xdr:to>
      <xdr:col>3</xdr:col>
      <xdr:colOff>235404</xdr:colOff>
      <xdr:row>18</xdr:row>
      <xdr:rowOff>68038</xdr:rowOff>
    </xdr:to>
    <xdr:sp macro="" textlink="Sheet1!P12">
      <xdr:nvSpPr>
        <xdr:cNvPr id="72" name="TextBox 71">
          <a:extLst>
            <a:ext uri="{FF2B5EF4-FFF2-40B4-BE49-F238E27FC236}">
              <a16:creationId xmlns:a16="http://schemas.microsoft.com/office/drawing/2014/main" id="{E451EB63-ED7C-4CE4-BE8A-70CAC3151BA3}"/>
            </a:ext>
          </a:extLst>
        </xdr:cNvPr>
        <xdr:cNvSpPr txBox="1"/>
      </xdr:nvSpPr>
      <xdr:spPr>
        <a:xfrm>
          <a:off x="1415143" y="2884716"/>
          <a:ext cx="861332" cy="3673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4583BF7-AE21-466F-98A1-50372C765EF2}" type="TxLink">
            <a:rPr lang="en-US" sz="1600" b="0" i="0" u="none" strike="noStrike">
              <a:solidFill>
                <a:srgbClr val="E86828"/>
              </a:solidFill>
              <a:latin typeface="Aptos Narrow"/>
            </a:rPr>
            <a:pPr/>
            <a:t>-0.84%</a:t>
          </a:fld>
          <a:endParaRPr lang="en-US" sz="1600">
            <a:solidFill>
              <a:srgbClr val="E86828"/>
            </a:solidFill>
          </a:endParaRPr>
        </a:p>
      </xdr:txBody>
    </xdr:sp>
    <xdr:clientData/>
  </xdr:twoCellAnchor>
  <xdr:twoCellAnchor>
    <xdr:from>
      <xdr:col>10</xdr:col>
      <xdr:colOff>534761</xdr:colOff>
      <xdr:row>16</xdr:row>
      <xdr:rowOff>54430</xdr:rowOff>
    </xdr:from>
    <xdr:to>
      <xdr:col>12</xdr:col>
      <xdr:colOff>72121</xdr:colOff>
      <xdr:row>18</xdr:row>
      <xdr:rowOff>54430</xdr:rowOff>
    </xdr:to>
    <xdr:sp macro="" textlink="Sheet1!P14">
      <xdr:nvSpPr>
        <xdr:cNvPr id="73" name="TextBox 72">
          <a:extLst>
            <a:ext uri="{FF2B5EF4-FFF2-40B4-BE49-F238E27FC236}">
              <a16:creationId xmlns:a16="http://schemas.microsoft.com/office/drawing/2014/main" id="{79D84985-65DA-44A5-ADD0-CD165B6454AF}"/>
            </a:ext>
          </a:extLst>
        </xdr:cNvPr>
        <xdr:cNvSpPr txBox="1"/>
      </xdr:nvSpPr>
      <xdr:spPr>
        <a:xfrm>
          <a:off x="7338332" y="2884716"/>
          <a:ext cx="898075"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049E0C-188D-482B-AFEF-ADB5F591E086}" type="TxLink">
            <a:rPr lang="en-US" sz="1600" b="0" i="0" u="none" strike="noStrike">
              <a:solidFill>
                <a:srgbClr val="EB7A41"/>
              </a:solidFill>
              <a:latin typeface="Aptos Narrow"/>
            </a:rPr>
            <a:pPr/>
            <a:t>-0.75%</a:t>
          </a:fld>
          <a:endParaRPr lang="en-US" sz="1600">
            <a:solidFill>
              <a:srgbClr val="EB7A41"/>
            </a:solidFill>
          </a:endParaRPr>
        </a:p>
      </xdr:txBody>
    </xdr:sp>
    <xdr:clientData/>
  </xdr:twoCellAnchor>
  <xdr:twoCellAnchor>
    <xdr:from>
      <xdr:col>6</xdr:col>
      <xdr:colOff>177573</xdr:colOff>
      <xdr:row>16</xdr:row>
      <xdr:rowOff>13608</xdr:rowOff>
    </xdr:from>
    <xdr:to>
      <xdr:col>7</xdr:col>
      <xdr:colOff>431800</xdr:colOff>
      <xdr:row>18</xdr:row>
      <xdr:rowOff>136073</xdr:rowOff>
    </xdr:to>
    <xdr:sp macro="" textlink="Sheet1!P13">
      <xdr:nvSpPr>
        <xdr:cNvPr id="74" name="TextBox 73">
          <a:extLst>
            <a:ext uri="{FF2B5EF4-FFF2-40B4-BE49-F238E27FC236}">
              <a16:creationId xmlns:a16="http://schemas.microsoft.com/office/drawing/2014/main" id="{45E8028A-E00B-4046-A504-E0124C2A11EA}"/>
            </a:ext>
          </a:extLst>
        </xdr:cNvPr>
        <xdr:cNvSpPr txBox="1"/>
      </xdr:nvSpPr>
      <xdr:spPr>
        <a:xfrm>
          <a:off x="4259716" y="2843894"/>
          <a:ext cx="934584"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2CC8613-0755-4EE7-B4D0-F96A2E1DBC74}" type="TxLink">
            <a:rPr lang="en-US" sz="1600" b="0" i="0" u="none" strike="noStrike">
              <a:solidFill>
                <a:srgbClr val="EB7A41"/>
              </a:solidFill>
              <a:latin typeface="Aptos Narrow"/>
            </a:rPr>
            <a:pPr algn="ctr"/>
            <a:t>-0.10%</a:t>
          </a:fld>
          <a:endParaRPr lang="en-US" sz="4000">
            <a:solidFill>
              <a:srgbClr val="EB7A41"/>
            </a:solidFill>
          </a:endParaRPr>
        </a:p>
      </xdr:txBody>
    </xdr:sp>
    <xdr:clientData/>
  </xdr:twoCellAnchor>
  <xdr:twoCellAnchor>
    <xdr:from>
      <xdr:col>19</xdr:col>
      <xdr:colOff>380407</xdr:colOff>
      <xdr:row>16</xdr:row>
      <xdr:rowOff>0</xdr:rowOff>
    </xdr:from>
    <xdr:to>
      <xdr:col>21</xdr:col>
      <xdr:colOff>26623</xdr:colOff>
      <xdr:row>17</xdr:row>
      <xdr:rowOff>163286</xdr:rowOff>
    </xdr:to>
    <xdr:sp macro="" textlink="Sheet1!P16">
      <xdr:nvSpPr>
        <xdr:cNvPr id="75" name="TextBox 74">
          <a:extLst>
            <a:ext uri="{FF2B5EF4-FFF2-40B4-BE49-F238E27FC236}">
              <a16:creationId xmlns:a16="http://schemas.microsoft.com/office/drawing/2014/main" id="{CFD3944F-2974-46F5-9D0E-B7B904A297FE}"/>
            </a:ext>
          </a:extLst>
        </xdr:cNvPr>
        <xdr:cNvSpPr txBox="1"/>
      </xdr:nvSpPr>
      <xdr:spPr>
        <a:xfrm>
          <a:off x="13307193" y="2830286"/>
          <a:ext cx="1006930" cy="340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D712774-A3E6-4684-A67A-431764EEBF99}" type="TxLink">
            <a:rPr lang="en-US" sz="1600" b="0" i="0" u="none" strike="noStrike">
              <a:solidFill>
                <a:srgbClr val="EB7A41"/>
              </a:solidFill>
              <a:latin typeface="Aptos Narrow"/>
            </a:rPr>
            <a:pPr algn="ctr"/>
            <a:t>34.21%</a:t>
          </a:fld>
          <a:endParaRPr lang="en-US" sz="4000">
            <a:solidFill>
              <a:srgbClr val="EB7A41"/>
            </a:solidFill>
          </a:endParaRPr>
        </a:p>
      </xdr:txBody>
    </xdr:sp>
    <xdr:clientData/>
  </xdr:twoCellAnchor>
  <xdr:twoCellAnchor>
    <xdr:from>
      <xdr:col>15</xdr:col>
      <xdr:colOff>113621</xdr:colOff>
      <xdr:row>16</xdr:row>
      <xdr:rowOff>2</xdr:rowOff>
    </xdr:from>
    <xdr:to>
      <xdr:col>16</xdr:col>
      <xdr:colOff>385765</xdr:colOff>
      <xdr:row>18</xdr:row>
      <xdr:rowOff>67306</xdr:rowOff>
    </xdr:to>
    <xdr:sp macro="" textlink="Sheet1!P15">
      <xdr:nvSpPr>
        <xdr:cNvPr id="76" name="TextBox 75">
          <a:extLst>
            <a:ext uri="{FF2B5EF4-FFF2-40B4-BE49-F238E27FC236}">
              <a16:creationId xmlns:a16="http://schemas.microsoft.com/office/drawing/2014/main" id="{046C9A49-70C7-42C0-9B79-B6CAE58AEB24}"/>
            </a:ext>
          </a:extLst>
        </xdr:cNvPr>
        <xdr:cNvSpPr txBox="1"/>
      </xdr:nvSpPr>
      <xdr:spPr>
        <a:xfrm>
          <a:off x="10318978" y="2830288"/>
          <a:ext cx="952501" cy="421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80D95ED-6227-40A4-8AD8-6DC063DC33FA}" type="TxLink">
            <a:rPr lang="en-US" sz="1600" b="0" i="0" u="none" strike="noStrike">
              <a:solidFill>
                <a:srgbClr val="EB7A41"/>
              </a:solidFill>
              <a:latin typeface="Aptos Narrow"/>
            </a:rPr>
            <a:pPr algn="ctr"/>
            <a:t>8.78%</a:t>
          </a:fld>
          <a:endParaRPr lang="en-US" sz="4000">
            <a:solidFill>
              <a:srgbClr val="EB7A41"/>
            </a:solidFill>
          </a:endParaRPr>
        </a:p>
      </xdr:txBody>
    </xdr:sp>
    <xdr:clientData/>
  </xdr:twoCellAnchor>
  <xdr:twoCellAnchor>
    <xdr:from>
      <xdr:col>19</xdr:col>
      <xdr:colOff>410936</xdr:colOff>
      <xdr:row>15</xdr:row>
      <xdr:rowOff>161368</xdr:rowOff>
    </xdr:from>
    <xdr:to>
      <xdr:col>20</xdr:col>
      <xdr:colOff>615045</xdr:colOff>
      <xdr:row>17</xdr:row>
      <xdr:rowOff>163286</xdr:rowOff>
    </xdr:to>
    <xdr:sp macro="" textlink="">
      <xdr:nvSpPr>
        <xdr:cNvPr id="79" name="Rectangle: Rounded Corners 78">
          <a:extLst>
            <a:ext uri="{FF2B5EF4-FFF2-40B4-BE49-F238E27FC236}">
              <a16:creationId xmlns:a16="http://schemas.microsoft.com/office/drawing/2014/main" id="{D0A95A74-8D1C-4FCF-A4FE-E25F1346C72D}"/>
            </a:ext>
          </a:extLst>
        </xdr:cNvPr>
        <xdr:cNvSpPr/>
      </xdr:nvSpPr>
      <xdr:spPr>
        <a:xfrm>
          <a:off x="13337722" y="2814761"/>
          <a:ext cx="884466" cy="355704"/>
        </a:xfrm>
        <a:prstGeom prst="roundRect">
          <a:avLst/>
        </a:prstGeom>
        <a:solidFill>
          <a:srgbClr val="373D42">
            <a:alpha val="29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124506</xdr:colOff>
      <xdr:row>16</xdr:row>
      <xdr:rowOff>2724</xdr:rowOff>
    </xdr:from>
    <xdr:to>
      <xdr:col>16</xdr:col>
      <xdr:colOff>328615</xdr:colOff>
      <xdr:row>18</xdr:row>
      <xdr:rowOff>4643</xdr:rowOff>
    </xdr:to>
    <xdr:sp macro="" textlink="">
      <xdr:nvSpPr>
        <xdr:cNvPr id="80" name="Rectangle: Rounded Corners 79">
          <a:extLst>
            <a:ext uri="{FF2B5EF4-FFF2-40B4-BE49-F238E27FC236}">
              <a16:creationId xmlns:a16="http://schemas.microsoft.com/office/drawing/2014/main" id="{572ED4DC-BE69-45B2-8489-34C3D3D62852}"/>
            </a:ext>
          </a:extLst>
        </xdr:cNvPr>
        <xdr:cNvSpPr/>
      </xdr:nvSpPr>
      <xdr:spPr>
        <a:xfrm>
          <a:off x="10329863" y="2833010"/>
          <a:ext cx="884466" cy="355704"/>
        </a:xfrm>
        <a:prstGeom prst="roundRect">
          <a:avLst/>
        </a:prstGeom>
        <a:solidFill>
          <a:srgbClr val="373D42">
            <a:alpha val="29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489856</xdr:colOff>
      <xdr:row>16</xdr:row>
      <xdr:rowOff>27216</xdr:rowOff>
    </xdr:from>
    <xdr:to>
      <xdr:col>12</xdr:col>
      <xdr:colOff>13607</xdr:colOff>
      <xdr:row>18</xdr:row>
      <xdr:rowOff>29135</xdr:rowOff>
    </xdr:to>
    <xdr:sp macro="" textlink="">
      <xdr:nvSpPr>
        <xdr:cNvPr id="81" name="Rectangle: Rounded Corners 80">
          <a:extLst>
            <a:ext uri="{FF2B5EF4-FFF2-40B4-BE49-F238E27FC236}">
              <a16:creationId xmlns:a16="http://schemas.microsoft.com/office/drawing/2014/main" id="{5906169E-AB2A-4E85-838B-8BCBDDA3ECF0}"/>
            </a:ext>
          </a:extLst>
        </xdr:cNvPr>
        <xdr:cNvSpPr/>
      </xdr:nvSpPr>
      <xdr:spPr>
        <a:xfrm>
          <a:off x="7293427" y="2857502"/>
          <a:ext cx="884466" cy="355704"/>
        </a:xfrm>
        <a:prstGeom prst="roundRect">
          <a:avLst/>
        </a:prstGeom>
        <a:solidFill>
          <a:srgbClr val="373D42">
            <a:alpha val="29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191182</xdr:colOff>
      <xdr:row>16</xdr:row>
      <xdr:rowOff>27216</xdr:rowOff>
    </xdr:from>
    <xdr:to>
      <xdr:col>7</xdr:col>
      <xdr:colOff>395291</xdr:colOff>
      <xdr:row>18</xdr:row>
      <xdr:rowOff>29135</xdr:rowOff>
    </xdr:to>
    <xdr:sp macro="" textlink="">
      <xdr:nvSpPr>
        <xdr:cNvPr id="82" name="Rectangle: Rounded Corners 81">
          <a:extLst>
            <a:ext uri="{FF2B5EF4-FFF2-40B4-BE49-F238E27FC236}">
              <a16:creationId xmlns:a16="http://schemas.microsoft.com/office/drawing/2014/main" id="{77CD13CD-6D76-466E-9032-D0FB794646DA}"/>
            </a:ext>
          </a:extLst>
        </xdr:cNvPr>
        <xdr:cNvSpPr/>
      </xdr:nvSpPr>
      <xdr:spPr>
        <a:xfrm>
          <a:off x="4273325" y="2857502"/>
          <a:ext cx="884466" cy="355704"/>
        </a:xfrm>
        <a:prstGeom prst="roundRect">
          <a:avLst/>
        </a:prstGeom>
        <a:solidFill>
          <a:srgbClr val="373D42">
            <a:alpha val="29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solidFill>
              <a:srgbClr val="EC8514"/>
            </a:solidFill>
          </a:endParaRPr>
        </a:p>
      </xdr:txBody>
    </xdr:sp>
    <xdr:clientData/>
  </xdr:twoCellAnchor>
  <xdr:twoCellAnchor>
    <xdr:from>
      <xdr:col>2</xdr:col>
      <xdr:colOff>0</xdr:colOff>
      <xdr:row>16</xdr:row>
      <xdr:rowOff>24566</xdr:rowOff>
    </xdr:from>
    <xdr:to>
      <xdr:col>3</xdr:col>
      <xdr:colOff>204109</xdr:colOff>
      <xdr:row>18</xdr:row>
      <xdr:rowOff>26485</xdr:rowOff>
    </xdr:to>
    <xdr:sp macro="" textlink="">
      <xdr:nvSpPr>
        <xdr:cNvPr id="83" name="Rectangle: Rounded Corners 82">
          <a:extLst>
            <a:ext uri="{FF2B5EF4-FFF2-40B4-BE49-F238E27FC236}">
              <a16:creationId xmlns:a16="http://schemas.microsoft.com/office/drawing/2014/main" id="{96F063BE-70E2-40E3-93C2-EE5124477D67}"/>
            </a:ext>
          </a:extLst>
        </xdr:cNvPr>
        <xdr:cNvSpPr/>
      </xdr:nvSpPr>
      <xdr:spPr>
        <a:xfrm>
          <a:off x="1360714" y="2854852"/>
          <a:ext cx="884466" cy="355704"/>
        </a:xfrm>
        <a:prstGeom prst="roundRect">
          <a:avLst/>
        </a:prstGeom>
        <a:solidFill>
          <a:srgbClr val="373D42">
            <a:alpha val="29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solidFill>
              <a:srgbClr val="EC8514"/>
            </a:solidFill>
          </a:endParaRPr>
        </a:p>
      </xdr:txBody>
    </xdr:sp>
    <xdr:clientData/>
  </xdr:twoCellAnchor>
  <xdr:twoCellAnchor>
    <xdr:from>
      <xdr:col>8</xdr:col>
      <xdr:colOff>178594</xdr:colOff>
      <xdr:row>43</xdr:row>
      <xdr:rowOff>35719</xdr:rowOff>
    </xdr:from>
    <xdr:to>
      <xdr:col>14</xdr:col>
      <xdr:colOff>571500</xdr:colOff>
      <xdr:row>62</xdr:row>
      <xdr:rowOff>35718</xdr:rowOff>
    </xdr:to>
    <xdr:graphicFrame macro="">
      <xdr:nvGraphicFramePr>
        <xdr:cNvPr id="99" name="Chart 98">
          <a:extLst>
            <a:ext uri="{FF2B5EF4-FFF2-40B4-BE49-F238E27FC236}">
              <a16:creationId xmlns:a16="http://schemas.microsoft.com/office/drawing/2014/main" id="{AF3358CB-66C1-41AC-B9F9-3962391E8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488156</xdr:colOff>
      <xdr:row>20</xdr:row>
      <xdr:rowOff>154781</xdr:rowOff>
    </xdr:from>
    <xdr:to>
      <xdr:col>22</xdr:col>
      <xdr:colOff>360218</xdr:colOff>
      <xdr:row>41</xdr:row>
      <xdr:rowOff>95250</xdr:rowOff>
    </xdr:to>
    <xdr:sp macro="" textlink="">
      <xdr:nvSpPr>
        <xdr:cNvPr id="4" name="Rectangle: Rounded Corners 3">
          <a:extLst>
            <a:ext uri="{FF2B5EF4-FFF2-40B4-BE49-F238E27FC236}">
              <a16:creationId xmlns:a16="http://schemas.microsoft.com/office/drawing/2014/main" id="{B715504E-8BFE-428C-9949-42C437DAC3BB}"/>
            </a:ext>
          </a:extLst>
        </xdr:cNvPr>
        <xdr:cNvSpPr/>
      </xdr:nvSpPr>
      <xdr:spPr>
        <a:xfrm>
          <a:off x="488156" y="3756963"/>
          <a:ext cx="15112062" cy="3722760"/>
        </a:xfrm>
        <a:prstGeom prst="roundRect">
          <a:avLst/>
        </a:prstGeom>
        <a:solidFill>
          <a:srgbClr val="EBEBEB"/>
        </a:solidFill>
        <a:ln>
          <a:noFill/>
        </a:ln>
        <a:effectLst>
          <a:outerShdw blurRad="203200" dir="1602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672353</xdr:colOff>
      <xdr:row>23</xdr:row>
      <xdr:rowOff>44823</xdr:rowOff>
    </xdr:from>
    <xdr:to>
      <xdr:col>22</xdr:col>
      <xdr:colOff>207818</xdr:colOff>
      <xdr:row>41</xdr:row>
      <xdr:rowOff>78440</xdr:rowOff>
    </xdr:to>
    <xdr:graphicFrame macro="">
      <xdr:nvGraphicFramePr>
        <xdr:cNvPr id="52" name="Chart 51">
          <a:extLst>
            <a:ext uri="{FF2B5EF4-FFF2-40B4-BE49-F238E27FC236}">
              <a16:creationId xmlns:a16="http://schemas.microsoft.com/office/drawing/2014/main" id="{16EB279D-F295-4A11-87A1-E73553FB8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497683</xdr:colOff>
      <xdr:row>42</xdr:row>
      <xdr:rowOff>103072</xdr:rowOff>
    </xdr:from>
    <xdr:to>
      <xdr:col>22</xdr:col>
      <xdr:colOff>369094</xdr:colOff>
      <xdr:row>62</xdr:row>
      <xdr:rowOff>22411</xdr:rowOff>
    </xdr:to>
    <xdr:sp macro="" textlink="">
      <xdr:nvSpPr>
        <xdr:cNvPr id="53" name="Rectangle: Rounded Corners 52">
          <a:extLst>
            <a:ext uri="{FF2B5EF4-FFF2-40B4-BE49-F238E27FC236}">
              <a16:creationId xmlns:a16="http://schemas.microsoft.com/office/drawing/2014/main" id="{8C4D8BA4-4CEA-477F-B31C-994060764591}"/>
            </a:ext>
          </a:extLst>
        </xdr:cNvPr>
        <xdr:cNvSpPr/>
      </xdr:nvSpPr>
      <xdr:spPr>
        <a:xfrm flipV="1">
          <a:off x="10751065" y="7633425"/>
          <a:ext cx="4656323" cy="3505221"/>
        </a:xfrm>
        <a:prstGeom prst="roundRect">
          <a:avLst/>
        </a:prstGeom>
        <a:solidFill>
          <a:srgbClr val="EBEBEB"/>
        </a:solidFill>
        <a:ln>
          <a:noFill/>
        </a:ln>
        <a:effectLst>
          <a:outerShdw blurRad="203200" dir="1602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631030</xdr:colOff>
      <xdr:row>42</xdr:row>
      <xdr:rowOff>95250</xdr:rowOff>
    </xdr:from>
    <xdr:to>
      <xdr:col>21</xdr:col>
      <xdr:colOff>414618</xdr:colOff>
      <xdr:row>44</xdr:row>
      <xdr:rowOff>107156</xdr:rowOff>
    </xdr:to>
    <xdr:sp macro="" textlink="">
      <xdr:nvSpPr>
        <xdr:cNvPr id="5" name="TextBox 4">
          <a:extLst>
            <a:ext uri="{FF2B5EF4-FFF2-40B4-BE49-F238E27FC236}">
              <a16:creationId xmlns:a16="http://schemas.microsoft.com/office/drawing/2014/main" id="{209E44BF-CC51-425F-9B91-8D41854C46F8}"/>
            </a:ext>
          </a:extLst>
        </xdr:cNvPr>
        <xdr:cNvSpPr txBox="1"/>
      </xdr:nvSpPr>
      <xdr:spPr>
        <a:xfrm>
          <a:off x="11567971" y="7625603"/>
          <a:ext cx="3201382" cy="370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lumMod val="75000"/>
                  <a:lumOff val="25000"/>
                </a:schemeClr>
              </a:solidFill>
              <a:latin typeface="Arial Black" panose="020B0A04020102020204" pitchFamily="34" charset="0"/>
            </a:rPr>
            <a:t>Payment Method Overviwe</a:t>
          </a:r>
        </a:p>
      </xdr:txBody>
    </xdr:sp>
    <xdr:clientData/>
  </xdr:twoCellAnchor>
  <xdr:twoCellAnchor>
    <xdr:from>
      <xdr:col>15</xdr:col>
      <xdr:colOff>559593</xdr:colOff>
      <xdr:row>44</xdr:row>
      <xdr:rowOff>119064</xdr:rowOff>
    </xdr:from>
    <xdr:to>
      <xdr:col>22</xdr:col>
      <xdr:colOff>273844</xdr:colOff>
      <xdr:row>61</xdr:row>
      <xdr:rowOff>100854</xdr:rowOff>
    </xdr:to>
    <xdr:graphicFrame macro="">
      <xdr:nvGraphicFramePr>
        <xdr:cNvPr id="66" name="Chart 65">
          <a:extLst>
            <a:ext uri="{FF2B5EF4-FFF2-40B4-BE49-F238E27FC236}">
              <a16:creationId xmlns:a16="http://schemas.microsoft.com/office/drawing/2014/main" id="{AF178C56-A293-49E8-B8DE-D93FE5087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525917</xdr:colOff>
      <xdr:row>44</xdr:row>
      <xdr:rowOff>93547</xdr:rowOff>
    </xdr:from>
    <xdr:to>
      <xdr:col>7</xdr:col>
      <xdr:colOff>263979</xdr:colOff>
      <xdr:row>61</xdr:row>
      <xdr:rowOff>166686</xdr:rowOff>
    </xdr:to>
    <xdr:graphicFrame macro="">
      <xdr:nvGraphicFramePr>
        <xdr:cNvPr id="68" name="Chart 67">
          <a:extLst>
            <a:ext uri="{FF2B5EF4-FFF2-40B4-BE49-F238E27FC236}">
              <a16:creationId xmlns:a16="http://schemas.microsoft.com/office/drawing/2014/main" id="{8DFE2A0C-22A6-4494-86F4-99506911A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590435</xdr:colOff>
      <xdr:row>0</xdr:row>
      <xdr:rowOff>146071</xdr:rowOff>
    </xdr:from>
    <xdr:to>
      <xdr:col>25</xdr:col>
      <xdr:colOff>526471</xdr:colOff>
      <xdr:row>62</xdr:row>
      <xdr:rowOff>27709</xdr:rowOff>
    </xdr:to>
    <xdr:sp macro="" textlink="">
      <xdr:nvSpPr>
        <xdr:cNvPr id="51" name="Rectangle: Rounded Corners 50">
          <a:extLst>
            <a:ext uri="{FF2B5EF4-FFF2-40B4-BE49-F238E27FC236}">
              <a16:creationId xmlns:a16="http://schemas.microsoft.com/office/drawing/2014/main" id="{DF5920B3-3330-488D-BF08-8501B0F27C5D}"/>
            </a:ext>
          </a:extLst>
        </xdr:cNvPr>
        <xdr:cNvSpPr/>
      </xdr:nvSpPr>
      <xdr:spPr>
        <a:xfrm rot="5400000">
          <a:off x="11313343" y="4663163"/>
          <a:ext cx="11048402" cy="2014218"/>
        </a:xfrm>
        <a:prstGeom prst="roundRect">
          <a:avLst/>
        </a:prstGeom>
        <a:solidFill>
          <a:srgbClr val="EBEBEB"/>
        </a:solidFill>
        <a:ln>
          <a:noFill/>
        </a:ln>
        <a:effectLst>
          <a:outerShdw blurRad="203200" dir="1602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80682</xdr:colOff>
      <xdr:row>0</xdr:row>
      <xdr:rowOff>159125</xdr:rowOff>
    </xdr:from>
    <xdr:to>
      <xdr:col>16</xdr:col>
      <xdr:colOff>224117</xdr:colOff>
      <xdr:row>2</xdr:row>
      <xdr:rowOff>123267</xdr:rowOff>
    </xdr:to>
    <xdr:sp macro="" textlink="">
      <xdr:nvSpPr>
        <xdr:cNvPr id="84" name="Rectangle: Rounded Corners 83">
          <a:hlinkClick xmlns:r="http://schemas.openxmlformats.org/officeDocument/2006/relationships" r:id="rId5"/>
          <a:extLst>
            <a:ext uri="{FF2B5EF4-FFF2-40B4-BE49-F238E27FC236}">
              <a16:creationId xmlns:a16="http://schemas.microsoft.com/office/drawing/2014/main" id="{FAA4FD73-FBEB-4259-AA17-8DB53590F53B}"/>
            </a:ext>
          </a:extLst>
        </xdr:cNvPr>
        <xdr:cNvSpPr/>
      </xdr:nvSpPr>
      <xdr:spPr>
        <a:xfrm>
          <a:off x="9650506" y="159125"/>
          <a:ext cx="1510552" cy="322730"/>
        </a:xfrm>
        <a:prstGeom prst="roundRect">
          <a:avLst/>
        </a:prstGeom>
        <a:solidFill>
          <a:srgbClr val="FF6700"/>
        </a:solidFill>
        <a:ln>
          <a:noFill/>
        </a:ln>
        <a:effectLst>
          <a:glow rad="63500">
            <a:schemeClr val="accent2">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lumMod val="75000"/>
                  <a:lumOff val="25000"/>
                </a:schemeClr>
              </a:solidFill>
              <a:latin typeface="Bahnschrift SemiBold" panose="020B0502040204020203" pitchFamily="34" charset="0"/>
            </a:rPr>
            <a:t>summry</a:t>
          </a:r>
          <a:r>
            <a:rPr lang="en-US" sz="1100" baseline="0"/>
            <a:t> </a:t>
          </a:r>
          <a:endParaRPr lang="en-US" sz="1100"/>
        </a:p>
      </xdr:txBody>
    </xdr:sp>
    <xdr:clientData/>
  </xdr:twoCellAnchor>
  <xdr:twoCellAnchor>
    <xdr:from>
      <xdr:col>16</xdr:col>
      <xdr:colOff>347382</xdr:colOff>
      <xdr:row>0</xdr:row>
      <xdr:rowOff>154642</xdr:rowOff>
    </xdr:from>
    <xdr:to>
      <xdr:col>18</xdr:col>
      <xdr:colOff>504264</xdr:colOff>
      <xdr:row>2</xdr:row>
      <xdr:rowOff>145677</xdr:rowOff>
    </xdr:to>
    <xdr:sp macro="" textlink="">
      <xdr:nvSpPr>
        <xdr:cNvPr id="86" name="Rectangle: Rounded Corners 85">
          <a:hlinkClick xmlns:r="http://schemas.openxmlformats.org/officeDocument/2006/relationships" r:id="rId6"/>
          <a:extLst>
            <a:ext uri="{FF2B5EF4-FFF2-40B4-BE49-F238E27FC236}">
              <a16:creationId xmlns:a16="http://schemas.microsoft.com/office/drawing/2014/main" id="{B577807B-543D-455E-9E6C-BCADF09BCA3C}"/>
            </a:ext>
          </a:extLst>
        </xdr:cNvPr>
        <xdr:cNvSpPr/>
      </xdr:nvSpPr>
      <xdr:spPr>
        <a:xfrm>
          <a:off x="11284323" y="154642"/>
          <a:ext cx="1524000" cy="349623"/>
        </a:xfrm>
        <a:prstGeom prst="roundRect">
          <a:avLst/>
        </a:prstGeom>
        <a:solidFill>
          <a:srgbClr val="FF6700"/>
        </a:solidFill>
        <a:ln>
          <a:noFill/>
        </a:ln>
        <a:effectLst>
          <a:glow rad="63500">
            <a:schemeClr val="accent2">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lumMod val="75000"/>
                  <a:lumOff val="25000"/>
                </a:schemeClr>
              </a:solidFill>
              <a:latin typeface="Bahnschrift SemiBold" panose="020B0502040204020203" pitchFamily="34" charset="0"/>
            </a:rPr>
            <a:t>status</a:t>
          </a:r>
          <a:r>
            <a:rPr lang="en-US" sz="1400" baseline="0">
              <a:solidFill>
                <a:schemeClr val="tx1">
                  <a:lumMod val="75000"/>
                  <a:lumOff val="25000"/>
                </a:schemeClr>
              </a:solidFill>
              <a:latin typeface="Bahnschrift SemiBold" panose="020B0502040204020203" pitchFamily="34" charset="0"/>
            </a:rPr>
            <a:t> analysis</a:t>
          </a:r>
          <a:endParaRPr lang="en-US" sz="1400">
            <a:solidFill>
              <a:schemeClr val="tx1">
                <a:lumMod val="75000"/>
                <a:lumOff val="25000"/>
              </a:schemeClr>
            </a:solidFill>
            <a:latin typeface="Bahnschrift SemiBold" panose="020B0502040204020203" pitchFamily="34" charset="0"/>
          </a:endParaRPr>
        </a:p>
      </xdr:txBody>
    </xdr:sp>
    <xdr:clientData/>
  </xdr:twoCellAnchor>
  <xdr:twoCellAnchor>
    <xdr:from>
      <xdr:col>18</xdr:col>
      <xdr:colOff>616323</xdr:colOff>
      <xdr:row>0</xdr:row>
      <xdr:rowOff>172570</xdr:rowOff>
    </xdr:from>
    <xdr:to>
      <xdr:col>21</xdr:col>
      <xdr:colOff>67236</xdr:colOff>
      <xdr:row>2</xdr:row>
      <xdr:rowOff>156883</xdr:rowOff>
    </xdr:to>
    <xdr:sp macro="" textlink="">
      <xdr:nvSpPr>
        <xdr:cNvPr id="87" name="Rectangle: Rounded Corners 86">
          <a:hlinkClick xmlns:r="http://schemas.openxmlformats.org/officeDocument/2006/relationships" r:id="rId7"/>
          <a:extLst>
            <a:ext uri="{FF2B5EF4-FFF2-40B4-BE49-F238E27FC236}">
              <a16:creationId xmlns:a16="http://schemas.microsoft.com/office/drawing/2014/main" id="{A4D15379-A845-4974-BC76-EDA280521E2A}"/>
            </a:ext>
          </a:extLst>
        </xdr:cNvPr>
        <xdr:cNvSpPr/>
      </xdr:nvSpPr>
      <xdr:spPr>
        <a:xfrm>
          <a:off x="12920382" y="172570"/>
          <a:ext cx="1501589" cy="342901"/>
        </a:xfrm>
        <a:prstGeom prst="roundRect">
          <a:avLst/>
        </a:prstGeom>
        <a:solidFill>
          <a:srgbClr val="FF6700"/>
        </a:solidFill>
        <a:ln>
          <a:noFill/>
        </a:ln>
        <a:effectLst>
          <a:glow rad="63500">
            <a:schemeClr val="accent2">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lumMod val="75000"/>
                  <a:lumOff val="25000"/>
                </a:schemeClr>
              </a:solidFill>
              <a:latin typeface="Bahnschrift SemiBold" panose="020B0502040204020203" pitchFamily="34" charset="0"/>
            </a:rPr>
            <a:t>status</a:t>
          </a:r>
          <a:r>
            <a:rPr lang="en-US" sz="1400" baseline="0">
              <a:solidFill>
                <a:schemeClr val="tx1">
                  <a:lumMod val="75000"/>
                  <a:lumOff val="25000"/>
                </a:schemeClr>
              </a:solidFill>
              <a:latin typeface="Bahnschrift SemiBold" panose="020B0502040204020203" pitchFamily="34" charset="0"/>
            </a:rPr>
            <a:t> details</a:t>
          </a:r>
          <a:r>
            <a:rPr lang="en-US" sz="1400" baseline="0"/>
            <a:t> </a:t>
          </a:r>
          <a:endParaRPr lang="en-US" sz="1400"/>
        </a:p>
      </xdr:txBody>
    </xdr:sp>
    <xdr:clientData/>
  </xdr:twoCellAnchor>
  <xdr:twoCellAnchor editAs="oneCell">
    <xdr:from>
      <xdr:col>6</xdr:col>
      <xdr:colOff>324971</xdr:colOff>
      <xdr:row>6</xdr:row>
      <xdr:rowOff>22413</xdr:rowOff>
    </xdr:from>
    <xdr:to>
      <xdr:col>7</xdr:col>
      <xdr:colOff>302558</xdr:colOff>
      <xdr:row>9</xdr:row>
      <xdr:rowOff>145677</xdr:rowOff>
    </xdr:to>
    <xdr:pic>
      <xdr:nvPicPr>
        <xdr:cNvPr id="12" name="Picture 11">
          <a:extLst>
            <a:ext uri="{FF2B5EF4-FFF2-40B4-BE49-F238E27FC236}">
              <a16:creationId xmlns:a16="http://schemas.microsoft.com/office/drawing/2014/main" id="{6312D8A7-5436-4785-957C-F394867A704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426324" y="1098178"/>
          <a:ext cx="661146" cy="661146"/>
        </a:xfrm>
        <a:prstGeom prst="rect">
          <a:avLst/>
        </a:prstGeom>
      </xdr:spPr>
    </xdr:pic>
    <xdr:clientData/>
  </xdr:twoCellAnchor>
  <xdr:twoCellAnchor editAs="oneCell">
    <xdr:from>
      <xdr:col>11</xdr:col>
      <xdr:colOff>2969</xdr:colOff>
      <xdr:row>6</xdr:row>
      <xdr:rowOff>44824</xdr:rowOff>
    </xdr:from>
    <xdr:to>
      <xdr:col>11</xdr:col>
      <xdr:colOff>627529</xdr:colOff>
      <xdr:row>9</xdr:row>
      <xdr:rowOff>148600</xdr:rowOff>
    </xdr:to>
    <xdr:pic>
      <xdr:nvPicPr>
        <xdr:cNvPr id="17" name="Picture 16">
          <a:extLst>
            <a:ext uri="{FF2B5EF4-FFF2-40B4-BE49-F238E27FC236}">
              <a16:creationId xmlns:a16="http://schemas.microsoft.com/office/drawing/2014/main" id="{64FBADAD-DEAD-4CB0-B9BB-DFD8B0F4919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522116" y="1120589"/>
          <a:ext cx="624560" cy="641658"/>
        </a:xfrm>
        <a:prstGeom prst="rect">
          <a:avLst/>
        </a:prstGeom>
      </xdr:spPr>
    </xdr:pic>
    <xdr:clientData/>
  </xdr:twoCellAnchor>
  <xdr:twoCellAnchor editAs="oneCell">
    <xdr:from>
      <xdr:col>15</xdr:col>
      <xdr:colOff>254942</xdr:colOff>
      <xdr:row>6</xdr:row>
      <xdr:rowOff>11205</xdr:rowOff>
    </xdr:from>
    <xdr:to>
      <xdr:col>16</xdr:col>
      <xdr:colOff>251443</xdr:colOff>
      <xdr:row>9</xdr:row>
      <xdr:rowOff>172000</xdr:rowOff>
    </xdr:to>
    <xdr:pic>
      <xdr:nvPicPr>
        <xdr:cNvPr id="19" name="Picture 18">
          <a:extLst>
            <a:ext uri="{FF2B5EF4-FFF2-40B4-BE49-F238E27FC236}">
              <a16:creationId xmlns:a16="http://schemas.microsoft.com/office/drawing/2014/main" id="{B986C420-E738-44CA-A569-23E6CD0C489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508324" y="1086970"/>
          <a:ext cx="680060" cy="698677"/>
        </a:xfrm>
        <a:prstGeom prst="rect">
          <a:avLst/>
        </a:prstGeom>
      </xdr:spPr>
    </xdr:pic>
    <xdr:clientData/>
  </xdr:twoCellAnchor>
  <xdr:twoCellAnchor editAs="oneCell">
    <xdr:from>
      <xdr:col>2</xdr:col>
      <xdr:colOff>44823</xdr:colOff>
      <xdr:row>6</xdr:row>
      <xdr:rowOff>11206</xdr:rowOff>
    </xdr:from>
    <xdr:to>
      <xdr:col>3</xdr:col>
      <xdr:colOff>0</xdr:colOff>
      <xdr:row>9</xdr:row>
      <xdr:rowOff>112059</xdr:rowOff>
    </xdr:to>
    <xdr:pic>
      <xdr:nvPicPr>
        <xdr:cNvPr id="23" name="Picture 22">
          <a:extLst>
            <a:ext uri="{FF2B5EF4-FFF2-40B4-BE49-F238E27FC236}">
              <a16:creationId xmlns:a16="http://schemas.microsoft.com/office/drawing/2014/main" id="{1B3FD702-D00E-4ECA-9EDA-9267185108C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411941" y="1086971"/>
          <a:ext cx="638735" cy="638735"/>
        </a:xfrm>
        <a:prstGeom prst="rect">
          <a:avLst/>
        </a:prstGeom>
      </xdr:spPr>
    </xdr:pic>
    <xdr:clientData/>
  </xdr:twoCellAnchor>
  <xdr:twoCellAnchor editAs="oneCell">
    <xdr:from>
      <xdr:col>19</xdr:col>
      <xdr:colOff>497382</xdr:colOff>
      <xdr:row>5</xdr:row>
      <xdr:rowOff>116382</xdr:rowOff>
    </xdr:from>
    <xdr:to>
      <xdr:col>20</xdr:col>
      <xdr:colOff>526676</xdr:colOff>
      <xdr:row>9</xdr:row>
      <xdr:rowOff>112058</xdr:rowOff>
    </xdr:to>
    <xdr:pic>
      <xdr:nvPicPr>
        <xdr:cNvPr id="25" name="Picture 24">
          <a:extLst>
            <a:ext uri="{FF2B5EF4-FFF2-40B4-BE49-F238E27FC236}">
              <a16:creationId xmlns:a16="http://schemas.microsoft.com/office/drawing/2014/main" id="{DFC32D61-02BC-4466-AF5E-4606E4FCE5B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485000" y="1012853"/>
          <a:ext cx="712852" cy="712852"/>
        </a:xfrm>
        <a:prstGeom prst="rect">
          <a:avLst/>
        </a:prstGeom>
      </xdr:spPr>
    </xdr:pic>
    <xdr:clientData/>
  </xdr:twoCellAnchor>
  <xdr:twoCellAnchor>
    <xdr:from>
      <xdr:col>7</xdr:col>
      <xdr:colOff>661147</xdr:colOff>
      <xdr:row>20</xdr:row>
      <xdr:rowOff>168089</xdr:rowOff>
    </xdr:from>
    <xdr:to>
      <xdr:col>14</xdr:col>
      <xdr:colOff>672353</xdr:colOff>
      <xdr:row>23</xdr:row>
      <xdr:rowOff>22412</xdr:rowOff>
    </xdr:to>
    <xdr:sp macro="" textlink="">
      <xdr:nvSpPr>
        <xdr:cNvPr id="26" name="TextBox 25">
          <a:extLst>
            <a:ext uri="{FF2B5EF4-FFF2-40B4-BE49-F238E27FC236}">
              <a16:creationId xmlns:a16="http://schemas.microsoft.com/office/drawing/2014/main" id="{4C42C1A6-3421-4EFF-BE9D-723A3C43ECD4}"/>
            </a:ext>
          </a:extLst>
        </xdr:cNvPr>
        <xdr:cNvSpPr txBox="1"/>
      </xdr:nvSpPr>
      <xdr:spPr>
        <a:xfrm>
          <a:off x="5446059" y="3753971"/>
          <a:ext cx="4796118"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25000"/>
                </a:schemeClr>
              </a:solidFill>
              <a:latin typeface="Arial Black" panose="020B0A04020102020204" pitchFamily="34" charset="0"/>
            </a:rPr>
            <a:t>Monthly Financial Performance Overview</a:t>
          </a:r>
        </a:p>
      </xdr:txBody>
    </xdr:sp>
    <xdr:clientData/>
  </xdr:twoCellAnchor>
  <xdr:twoCellAnchor editAs="oneCell">
    <xdr:from>
      <xdr:col>23</xdr:col>
      <xdr:colOff>4469</xdr:colOff>
      <xdr:row>2</xdr:row>
      <xdr:rowOff>114489</xdr:rowOff>
    </xdr:from>
    <xdr:to>
      <xdr:col>25</xdr:col>
      <xdr:colOff>429491</xdr:colOff>
      <xdr:row>13</xdr:row>
      <xdr:rowOff>60648</xdr:rowOff>
    </xdr:to>
    <mc:AlternateContent xmlns:mc="http://schemas.openxmlformats.org/markup-compatibility/2006">
      <mc:Choice xmlns:a14="http://schemas.microsoft.com/office/drawing/2010/main" Requires="a14">
        <xdr:graphicFrame macro="">
          <xdr:nvGraphicFramePr>
            <xdr:cNvPr id="3" name="Date (Year) 6">
              <a:extLst>
                <a:ext uri="{FF2B5EF4-FFF2-40B4-BE49-F238E27FC236}">
                  <a16:creationId xmlns:a16="http://schemas.microsoft.com/office/drawing/2014/main" id="{7E73745C-D8C2-4758-93CD-5EFC9FE1CE2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6"/>
            </a:graphicData>
          </a:graphic>
        </xdr:graphicFrame>
      </mc:Choice>
      <mc:Fallback>
        <xdr:sp macro="" textlink="">
          <xdr:nvSpPr>
            <xdr:cNvPr id="0" name=""/>
            <xdr:cNvSpPr>
              <a:spLocks noTextEdit="1"/>
            </xdr:cNvSpPr>
          </xdr:nvSpPr>
          <xdr:spPr>
            <a:xfrm>
              <a:off x="15937196" y="474707"/>
              <a:ext cx="1810477" cy="192735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18325</xdr:colOff>
      <xdr:row>26</xdr:row>
      <xdr:rowOff>59070</xdr:rowOff>
    </xdr:from>
    <xdr:to>
      <xdr:col>25</xdr:col>
      <xdr:colOff>443347</xdr:colOff>
      <xdr:row>60</xdr:row>
      <xdr:rowOff>138546</xdr:rowOff>
    </xdr:to>
    <mc:AlternateContent xmlns:mc="http://schemas.openxmlformats.org/markup-compatibility/2006">
      <mc:Choice xmlns:a14="http://schemas.microsoft.com/office/drawing/2010/main" Requires="a14">
        <xdr:graphicFrame macro="">
          <xdr:nvGraphicFramePr>
            <xdr:cNvPr id="6" name="Date (Month) 5">
              <a:extLst>
                <a:ext uri="{FF2B5EF4-FFF2-40B4-BE49-F238E27FC236}">
                  <a16:creationId xmlns:a16="http://schemas.microsoft.com/office/drawing/2014/main" id="{C0C625C0-ABC8-4A70-AED4-5518BCC5B1E3}"/>
                </a:ext>
              </a:extLst>
            </xdr:cNvPr>
            <xdr:cNvGraphicFramePr/>
          </xdr:nvGraphicFramePr>
          <xdr:xfrm>
            <a:off x="0" y="0"/>
            <a:ext cx="0" cy="0"/>
          </xdr:xfrm>
          <a:graphic>
            <a:graphicData uri="http://schemas.microsoft.com/office/drawing/2010/slicer">
              <sle:slicer xmlns:sle="http://schemas.microsoft.com/office/drawing/2010/slicer" name="Date (Month) 5"/>
            </a:graphicData>
          </a:graphic>
        </xdr:graphicFrame>
      </mc:Choice>
      <mc:Fallback>
        <xdr:sp macro="" textlink="">
          <xdr:nvSpPr>
            <xdr:cNvPr id="0" name=""/>
            <xdr:cNvSpPr>
              <a:spLocks noTextEdit="1"/>
            </xdr:cNvSpPr>
          </xdr:nvSpPr>
          <xdr:spPr>
            <a:xfrm>
              <a:off x="15951052" y="4741906"/>
              <a:ext cx="1810477" cy="620318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4469</xdr:colOff>
      <xdr:row>13</xdr:row>
      <xdr:rowOff>59073</xdr:rowOff>
    </xdr:from>
    <xdr:to>
      <xdr:col>25</xdr:col>
      <xdr:colOff>457200</xdr:colOff>
      <xdr:row>26</xdr:row>
      <xdr:rowOff>55419</xdr:rowOff>
    </xdr:to>
    <mc:AlternateContent xmlns:mc="http://schemas.openxmlformats.org/markup-compatibility/2006">
      <mc:Choice xmlns:a14="http://schemas.microsoft.com/office/drawing/2010/main" Requires="a14">
        <xdr:graphicFrame macro="">
          <xdr:nvGraphicFramePr>
            <xdr:cNvPr id="7" name="Date (Quarter) 4">
              <a:extLst>
                <a:ext uri="{FF2B5EF4-FFF2-40B4-BE49-F238E27FC236}">
                  <a16:creationId xmlns:a16="http://schemas.microsoft.com/office/drawing/2014/main" id="{06178428-3322-42BC-A317-48828BDEEBEA}"/>
                </a:ext>
              </a:extLst>
            </xdr:cNvPr>
            <xdr:cNvGraphicFramePr/>
          </xdr:nvGraphicFramePr>
          <xdr:xfrm>
            <a:off x="0" y="0"/>
            <a:ext cx="0" cy="0"/>
          </xdr:xfrm>
          <a:graphic>
            <a:graphicData uri="http://schemas.microsoft.com/office/drawing/2010/slicer">
              <sle:slicer xmlns:sle="http://schemas.microsoft.com/office/drawing/2010/slicer" name="Date (Quarter) 4"/>
            </a:graphicData>
          </a:graphic>
        </xdr:graphicFrame>
      </mc:Choice>
      <mc:Fallback>
        <xdr:sp macro="" textlink="">
          <xdr:nvSpPr>
            <xdr:cNvPr id="0" name=""/>
            <xdr:cNvSpPr>
              <a:spLocks noTextEdit="1"/>
            </xdr:cNvSpPr>
          </xdr:nvSpPr>
          <xdr:spPr>
            <a:xfrm>
              <a:off x="15937196" y="2400491"/>
              <a:ext cx="1838186" cy="2337764"/>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220718</xdr:colOff>
      <xdr:row>21</xdr:row>
      <xdr:rowOff>23811</xdr:rowOff>
    </xdr:from>
    <xdr:to>
      <xdr:col>7</xdr:col>
      <xdr:colOff>464339</xdr:colOff>
      <xdr:row>46</xdr:row>
      <xdr:rowOff>130967</xdr:rowOff>
    </xdr:to>
    <xdr:sp macro="" textlink="">
      <xdr:nvSpPr>
        <xdr:cNvPr id="31" name="Rectangle: Rounded Corners 30">
          <a:extLst>
            <a:ext uri="{FF2B5EF4-FFF2-40B4-BE49-F238E27FC236}">
              <a16:creationId xmlns:a16="http://schemas.microsoft.com/office/drawing/2014/main" id="{29DAB866-E2B3-44C6-A6FC-BCF62214A005}"/>
            </a:ext>
          </a:extLst>
        </xdr:cNvPr>
        <xdr:cNvSpPr/>
      </xdr:nvSpPr>
      <xdr:spPr>
        <a:xfrm flipH="1" flipV="1">
          <a:off x="220718" y="3806102"/>
          <a:ext cx="5092712" cy="4609883"/>
        </a:xfrm>
        <a:prstGeom prst="roundRect">
          <a:avLst/>
        </a:prstGeom>
        <a:solidFill>
          <a:srgbClr val="EBEBEB"/>
        </a:solidFill>
        <a:ln>
          <a:noFill/>
        </a:ln>
        <a:effectLst>
          <a:outerShdw blurRad="165100" dist="38100" dir="810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310473</xdr:colOff>
      <xdr:row>20</xdr:row>
      <xdr:rowOff>141037</xdr:rowOff>
    </xdr:from>
    <xdr:to>
      <xdr:col>15</xdr:col>
      <xdr:colOff>571496</xdr:colOff>
      <xdr:row>46</xdr:row>
      <xdr:rowOff>130967</xdr:rowOff>
    </xdr:to>
    <xdr:sp macro="" textlink="">
      <xdr:nvSpPr>
        <xdr:cNvPr id="32" name="Rectangle: Rounded Corners 31">
          <a:extLst>
            <a:ext uri="{FF2B5EF4-FFF2-40B4-BE49-F238E27FC236}">
              <a16:creationId xmlns:a16="http://schemas.microsoft.com/office/drawing/2014/main" id="{C0B5B1A9-75FC-4742-9055-3905DF172DBE}"/>
            </a:ext>
          </a:extLst>
        </xdr:cNvPr>
        <xdr:cNvSpPr/>
      </xdr:nvSpPr>
      <xdr:spPr>
        <a:xfrm flipH="1" flipV="1">
          <a:off x="5834973" y="3712912"/>
          <a:ext cx="5094961" cy="4633368"/>
        </a:xfrm>
        <a:prstGeom prst="roundRect">
          <a:avLst/>
        </a:prstGeom>
        <a:solidFill>
          <a:srgbClr val="EBEBEB"/>
        </a:solidFill>
        <a:ln>
          <a:noFill/>
        </a:ln>
        <a:effectLst>
          <a:outerShdw blurRad="165100" dist="38100" dir="810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226218</xdr:colOff>
      <xdr:row>72</xdr:row>
      <xdr:rowOff>7460</xdr:rowOff>
    </xdr:from>
    <xdr:to>
      <xdr:col>11</xdr:col>
      <xdr:colOff>607217</xdr:colOff>
      <xdr:row>95</xdr:row>
      <xdr:rowOff>0</xdr:rowOff>
    </xdr:to>
    <xdr:sp macro="" textlink="">
      <xdr:nvSpPr>
        <xdr:cNvPr id="33" name="Rectangle: Rounded Corners 32">
          <a:extLst>
            <a:ext uri="{FF2B5EF4-FFF2-40B4-BE49-F238E27FC236}">
              <a16:creationId xmlns:a16="http://schemas.microsoft.com/office/drawing/2014/main" id="{10DB39C6-6B56-4E29-B74C-B019A576D444}"/>
            </a:ext>
          </a:extLst>
        </xdr:cNvPr>
        <xdr:cNvSpPr/>
      </xdr:nvSpPr>
      <xdr:spPr>
        <a:xfrm flipV="1">
          <a:off x="226218" y="12866210"/>
          <a:ext cx="7977187" cy="4100196"/>
        </a:xfrm>
        <a:prstGeom prst="roundRect">
          <a:avLst/>
        </a:prstGeom>
        <a:solidFill>
          <a:schemeClr val="bg2"/>
        </a:solidFill>
        <a:ln>
          <a:noFill/>
        </a:ln>
        <a:effectLst>
          <a:outerShdw blurRad="165100" dist="38100" dir="810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214312</xdr:colOff>
      <xdr:row>20</xdr:row>
      <xdr:rowOff>154782</xdr:rowOff>
    </xdr:from>
    <xdr:to>
      <xdr:col>15</xdr:col>
      <xdr:colOff>631030</xdr:colOff>
      <xdr:row>46</xdr:row>
      <xdr:rowOff>69606</xdr:rowOff>
    </xdr:to>
    <xdr:graphicFrame macro="">
      <xdr:nvGraphicFramePr>
        <xdr:cNvPr id="40" name="Chart 39">
          <a:extLst>
            <a:ext uri="{FF2B5EF4-FFF2-40B4-BE49-F238E27FC236}">
              <a16:creationId xmlns:a16="http://schemas.microsoft.com/office/drawing/2014/main" id="{D62A2511-3603-4E08-90D2-4157385E0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202406</xdr:colOff>
      <xdr:row>47</xdr:row>
      <xdr:rowOff>154778</xdr:rowOff>
    </xdr:from>
    <xdr:to>
      <xdr:col>23</xdr:col>
      <xdr:colOff>583405</xdr:colOff>
      <xdr:row>71</xdr:row>
      <xdr:rowOff>35718</xdr:rowOff>
    </xdr:to>
    <xdr:sp macro="" textlink="">
      <xdr:nvSpPr>
        <xdr:cNvPr id="46" name="Rectangle: Rounded Corners 45">
          <a:extLst>
            <a:ext uri="{FF2B5EF4-FFF2-40B4-BE49-F238E27FC236}">
              <a16:creationId xmlns:a16="http://schemas.microsoft.com/office/drawing/2014/main" id="{1FFA9F85-9CC7-495D-92EE-741CE836BF1F}"/>
            </a:ext>
          </a:extLst>
        </xdr:cNvPr>
        <xdr:cNvSpPr/>
      </xdr:nvSpPr>
      <xdr:spPr>
        <a:xfrm flipV="1">
          <a:off x="8489156" y="8548684"/>
          <a:ext cx="7977187" cy="4167190"/>
        </a:xfrm>
        <a:prstGeom prst="roundRect">
          <a:avLst/>
        </a:prstGeom>
        <a:solidFill>
          <a:schemeClr val="bg2"/>
        </a:solidFill>
        <a:ln>
          <a:noFill/>
        </a:ln>
        <a:effectLst>
          <a:outerShdw blurRad="165100" dist="38100" dir="810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202407</xdr:colOff>
      <xdr:row>47</xdr:row>
      <xdr:rowOff>166688</xdr:rowOff>
    </xdr:from>
    <xdr:to>
      <xdr:col>11</xdr:col>
      <xdr:colOff>500062</xdr:colOff>
      <xdr:row>71</xdr:row>
      <xdr:rowOff>35720</xdr:rowOff>
    </xdr:to>
    <xdr:sp macro="" textlink="">
      <xdr:nvSpPr>
        <xdr:cNvPr id="49" name="Rectangle: Rounded Corners 48">
          <a:extLst>
            <a:ext uri="{FF2B5EF4-FFF2-40B4-BE49-F238E27FC236}">
              <a16:creationId xmlns:a16="http://schemas.microsoft.com/office/drawing/2014/main" id="{D73261D7-8F8E-4724-A15E-CCAB875C62E0}"/>
            </a:ext>
          </a:extLst>
        </xdr:cNvPr>
        <xdr:cNvSpPr/>
      </xdr:nvSpPr>
      <xdr:spPr>
        <a:xfrm flipV="1">
          <a:off x="202407" y="8560594"/>
          <a:ext cx="7893843" cy="4155282"/>
        </a:xfrm>
        <a:prstGeom prst="roundRect">
          <a:avLst/>
        </a:prstGeom>
        <a:solidFill>
          <a:srgbClr val="EBEBEB"/>
        </a:solidFill>
        <a:ln>
          <a:noFill/>
        </a:ln>
        <a:effectLst>
          <a:outerShdw blurRad="165100" dist="38100" dir="810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xdr:colOff>
      <xdr:row>0</xdr:row>
      <xdr:rowOff>0</xdr:rowOff>
    </xdr:from>
    <xdr:to>
      <xdr:col>27</xdr:col>
      <xdr:colOff>623455</xdr:colOff>
      <xdr:row>14</xdr:row>
      <xdr:rowOff>112058</xdr:rowOff>
    </xdr:to>
    <xdr:sp macro="" textlink="">
      <xdr:nvSpPr>
        <xdr:cNvPr id="21" name="Rectangle 20">
          <a:extLst>
            <a:ext uri="{FF2B5EF4-FFF2-40B4-BE49-F238E27FC236}">
              <a16:creationId xmlns:a16="http://schemas.microsoft.com/office/drawing/2014/main" id="{1BEFA4A6-4B7E-4C5B-9DEA-B42D168465ED}"/>
            </a:ext>
          </a:extLst>
        </xdr:cNvPr>
        <xdr:cNvSpPr/>
      </xdr:nvSpPr>
      <xdr:spPr>
        <a:xfrm>
          <a:off x="1" y="0"/>
          <a:ext cx="19327090" cy="2633585"/>
        </a:xfrm>
        <a:prstGeom prst="rect">
          <a:avLst/>
        </a:prstGeom>
        <a:solidFill>
          <a:srgbClr val="274C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43424</xdr:colOff>
      <xdr:row>7</xdr:row>
      <xdr:rowOff>122565</xdr:rowOff>
    </xdr:from>
    <xdr:to>
      <xdr:col>23</xdr:col>
      <xdr:colOff>332374</xdr:colOff>
      <xdr:row>19</xdr:row>
      <xdr:rowOff>38522</xdr:rowOff>
    </xdr:to>
    <xdr:sp macro="" textlink="">
      <xdr:nvSpPr>
        <xdr:cNvPr id="22" name="Rectangle: Rounded Corners 21">
          <a:extLst>
            <a:ext uri="{FF2B5EF4-FFF2-40B4-BE49-F238E27FC236}">
              <a16:creationId xmlns:a16="http://schemas.microsoft.com/office/drawing/2014/main" id="{30C6965C-2B35-4F9B-A470-95B34F89B411}"/>
            </a:ext>
          </a:extLst>
        </xdr:cNvPr>
        <xdr:cNvSpPr/>
      </xdr:nvSpPr>
      <xdr:spPr>
        <a:xfrm>
          <a:off x="13854674" y="1372721"/>
          <a:ext cx="2360638" cy="2059082"/>
        </a:xfrm>
        <a:prstGeom prst="roundRect">
          <a:avLst/>
        </a:prstGeom>
        <a:solidFill>
          <a:schemeClr val="bg1">
            <a:lumMod val="9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342900</xdr:colOff>
      <xdr:row>8</xdr:row>
      <xdr:rowOff>38242</xdr:rowOff>
    </xdr:from>
    <xdr:to>
      <xdr:col>3</xdr:col>
      <xdr:colOff>631851</xdr:colOff>
      <xdr:row>19</xdr:row>
      <xdr:rowOff>133494</xdr:rowOff>
    </xdr:to>
    <xdr:sp macro="" textlink="">
      <xdr:nvSpPr>
        <xdr:cNvPr id="23" name="Rectangle: Rounded Corners 22">
          <a:extLst>
            <a:ext uri="{FF2B5EF4-FFF2-40B4-BE49-F238E27FC236}">
              <a16:creationId xmlns:a16="http://schemas.microsoft.com/office/drawing/2014/main" id="{CB9569CD-C288-4C2C-A997-EB8063F10816}"/>
            </a:ext>
          </a:extLst>
        </xdr:cNvPr>
        <xdr:cNvSpPr/>
      </xdr:nvSpPr>
      <xdr:spPr>
        <a:xfrm>
          <a:off x="342900" y="1466992"/>
          <a:ext cx="2360639" cy="2059783"/>
        </a:xfrm>
        <a:prstGeom prst="roundRect">
          <a:avLst/>
        </a:prstGeom>
        <a:solidFill>
          <a:schemeClr val="bg1">
            <a:lumMod val="9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154811</xdr:colOff>
      <xdr:row>7</xdr:row>
      <xdr:rowOff>166828</xdr:rowOff>
    </xdr:from>
    <xdr:to>
      <xdr:col>15</xdr:col>
      <xdr:colOff>450765</xdr:colOff>
      <xdr:row>19</xdr:row>
      <xdr:rowOff>83486</xdr:rowOff>
    </xdr:to>
    <xdr:sp macro="" textlink="">
      <xdr:nvSpPr>
        <xdr:cNvPr id="24" name="Rectangle: Rounded Corners 23">
          <a:extLst>
            <a:ext uri="{FF2B5EF4-FFF2-40B4-BE49-F238E27FC236}">
              <a16:creationId xmlns:a16="http://schemas.microsoft.com/office/drawing/2014/main" id="{A015CD98-207C-4C21-8500-1459334EC0CD}"/>
            </a:ext>
          </a:extLst>
        </xdr:cNvPr>
        <xdr:cNvSpPr/>
      </xdr:nvSpPr>
      <xdr:spPr>
        <a:xfrm>
          <a:off x="8441561" y="1416984"/>
          <a:ext cx="2367642" cy="2059783"/>
        </a:xfrm>
        <a:prstGeom prst="roundRect">
          <a:avLst/>
        </a:prstGeom>
        <a:solidFill>
          <a:schemeClr val="bg1">
            <a:lumMod val="9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217507</xdr:colOff>
      <xdr:row>7</xdr:row>
      <xdr:rowOff>172151</xdr:rowOff>
    </xdr:from>
    <xdr:to>
      <xdr:col>11</xdr:col>
      <xdr:colOff>506458</xdr:colOff>
      <xdr:row>19</xdr:row>
      <xdr:rowOff>88809</xdr:rowOff>
    </xdr:to>
    <xdr:sp macro="" textlink="">
      <xdr:nvSpPr>
        <xdr:cNvPr id="25" name="Rectangle: Rounded Corners 24">
          <a:extLst>
            <a:ext uri="{FF2B5EF4-FFF2-40B4-BE49-F238E27FC236}">
              <a16:creationId xmlns:a16="http://schemas.microsoft.com/office/drawing/2014/main" id="{828CDB43-0078-4A81-9113-E9FF23839697}"/>
            </a:ext>
          </a:extLst>
        </xdr:cNvPr>
        <xdr:cNvSpPr/>
      </xdr:nvSpPr>
      <xdr:spPr>
        <a:xfrm>
          <a:off x="5742007" y="1422307"/>
          <a:ext cx="2360639" cy="2059783"/>
        </a:xfrm>
        <a:prstGeom prst="roundRect">
          <a:avLst/>
        </a:prstGeom>
        <a:solidFill>
          <a:schemeClr val="bg1">
            <a:lumMod val="9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280204</xdr:colOff>
      <xdr:row>8</xdr:row>
      <xdr:rowOff>281</xdr:rowOff>
    </xdr:from>
    <xdr:to>
      <xdr:col>7</xdr:col>
      <xdr:colOff>569154</xdr:colOff>
      <xdr:row>19</xdr:row>
      <xdr:rowOff>95533</xdr:rowOff>
    </xdr:to>
    <xdr:sp macro="" textlink="">
      <xdr:nvSpPr>
        <xdr:cNvPr id="26" name="Rectangle: Rounded Corners 25">
          <a:extLst>
            <a:ext uri="{FF2B5EF4-FFF2-40B4-BE49-F238E27FC236}">
              <a16:creationId xmlns:a16="http://schemas.microsoft.com/office/drawing/2014/main" id="{5C7F4F72-D6FF-428B-9E8B-29929D9BF619}"/>
            </a:ext>
          </a:extLst>
        </xdr:cNvPr>
        <xdr:cNvSpPr/>
      </xdr:nvSpPr>
      <xdr:spPr>
        <a:xfrm>
          <a:off x="3042454" y="1429031"/>
          <a:ext cx="2360638" cy="2059783"/>
        </a:xfrm>
        <a:prstGeom prst="roundRect">
          <a:avLst/>
        </a:prstGeom>
        <a:solidFill>
          <a:schemeClr val="bg1">
            <a:lumMod val="9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99118</xdr:colOff>
      <xdr:row>7</xdr:row>
      <xdr:rowOff>172010</xdr:rowOff>
    </xdr:from>
    <xdr:to>
      <xdr:col>19</xdr:col>
      <xdr:colOff>395071</xdr:colOff>
      <xdr:row>19</xdr:row>
      <xdr:rowOff>88668</xdr:rowOff>
    </xdr:to>
    <xdr:sp macro="" textlink="">
      <xdr:nvSpPr>
        <xdr:cNvPr id="27" name="Rectangle: Rounded Corners 26">
          <a:extLst>
            <a:ext uri="{FF2B5EF4-FFF2-40B4-BE49-F238E27FC236}">
              <a16:creationId xmlns:a16="http://schemas.microsoft.com/office/drawing/2014/main" id="{2FF9F7C8-1AEC-4509-AB0C-E72E682FF3DF}"/>
            </a:ext>
          </a:extLst>
        </xdr:cNvPr>
        <xdr:cNvSpPr/>
      </xdr:nvSpPr>
      <xdr:spPr>
        <a:xfrm>
          <a:off x="11148118" y="1422166"/>
          <a:ext cx="2367641" cy="2059783"/>
        </a:xfrm>
        <a:prstGeom prst="roundRect">
          <a:avLst/>
        </a:prstGeom>
        <a:solidFill>
          <a:schemeClr val="bg1">
            <a:lumMod val="9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181901</xdr:colOff>
      <xdr:row>5</xdr:row>
      <xdr:rowOff>60653</xdr:rowOff>
    </xdr:from>
    <xdr:to>
      <xdr:col>14</xdr:col>
      <xdr:colOff>413222</xdr:colOff>
      <xdr:row>10</xdr:row>
      <xdr:rowOff>47043</xdr:rowOff>
    </xdr:to>
    <xdr:sp macro="" textlink="">
      <xdr:nvSpPr>
        <xdr:cNvPr id="28" name="Oval 27">
          <a:extLst>
            <a:ext uri="{FF2B5EF4-FFF2-40B4-BE49-F238E27FC236}">
              <a16:creationId xmlns:a16="http://schemas.microsoft.com/office/drawing/2014/main" id="{23D3EF0F-7ED6-4EDA-8D71-8DAF7CA95E3A}"/>
            </a:ext>
          </a:extLst>
        </xdr:cNvPr>
        <xdr:cNvSpPr/>
      </xdr:nvSpPr>
      <xdr:spPr>
        <a:xfrm>
          <a:off x="9159214" y="953622"/>
          <a:ext cx="921883" cy="879359"/>
        </a:xfrm>
        <a:prstGeom prst="ellipse">
          <a:avLst/>
        </a:prstGeom>
        <a:solidFill>
          <a:srgbClr val="8B8C8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314606</xdr:colOff>
      <xdr:row>6</xdr:row>
      <xdr:rowOff>49867</xdr:rowOff>
    </xdr:from>
    <xdr:to>
      <xdr:col>2</xdr:col>
      <xdr:colOff>545927</xdr:colOff>
      <xdr:row>11</xdr:row>
      <xdr:rowOff>36960</xdr:rowOff>
    </xdr:to>
    <xdr:sp macro="" textlink="">
      <xdr:nvSpPr>
        <xdr:cNvPr id="30" name="Oval 29">
          <a:extLst>
            <a:ext uri="{FF2B5EF4-FFF2-40B4-BE49-F238E27FC236}">
              <a16:creationId xmlns:a16="http://schemas.microsoft.com/office/drawing/2014/main" id="{715FB608-A065-49CF-BA2E-FBA2C65325F9}"/>
            </a:ext>
          </a:extLst>
        </xdr:cNvPr>
        <xdr:cNvSpPr/>
      </xdr:nvSpPr>
      <xdr:spPr>
        <a:xfrm>
          <a:off x="1005169" y="1121430"/>
          <a:ext cx="921883" cy="880061"/>
        </a:xfrm>
        <a:prstGeom prst="ellipse">
          <a:avLst/>
        </a:prstGeom>
        <a:solidFill>
          <a:srgbClr val="8B8C8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137666</xdr:colOff>
      <xdr:row>5</xdr:row>
      <xdr:rowOff>125925</xdr:rowOff>
    </xdr:from>
    <xdr:to>
      <xdr:col>18</xdr:col>
      <xdr:colOff>368988</xdr:colOff>
      <xdr:row>10</xdr:row>
      <xdr:rowOff>112316</xdr:rowOff>
    </xdr:to>
    <xdr:sp macro="" textlink="">
      <xdr:nvSpPr>
        <xdr:cNvPr id="34" name="Oval 33">
          <a:extLst>
            <a:ext uri="{FF2B5EF4-FFF2-40B4-BE49-F238E27FC236}">
              <a16:creationId xmlns:a16="http://schemas.microsoft.com/office/drawing/2014/main" id="{82790208-EC15-41A5-AB1C-BC6228E187FA}"/>
            </a:ext>
          </a:extLst>
        </xdr:cNvPr>
        <xdr:cNvSpPr/>
      </xdr:nvSpPr>
      <xdr:spPr>
        <a:xfrm>
          <a:off x="11877229" y="1018894"/>
          <a:ext cx="921884" cy="879360"/>
        </a:xfrm>
        <a:prstGeom prst="ellipse">
          <a:avLst/>
        </a:prstGeom>
        <a:solidFill>
          <a:srgbClr val="8B8C8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93430</xdr:colOff>
      <xdr:row>5</xdr:row>
      <xdr:rowOff>29696</xdr:rowOff>
    </xdr:from>
    <xdr:to>
      <xdr:col>22</xdr:col>
      <xdr:colOff>324751</xdr:colOff>
      <xdr:row>10</xdr:row>
      <xdr:rowOff>16087</xdr:rowOff>
    </xdr:to>
    <xdr:sp macro="" textlink="">
      <xdr:nvSpPr>
        <xdr:cNvPr id="35" name="Oval 34">
          <a:extLst>
            <a:ext uri="{FF2B5EF4-FFF2-40B4-BE49-F238E27FC236}">
              <a16:creationId xmlns:a16="http://schemas.microsoft.com/office/drawing/2014/main" id="{DDFB0799-0CF1-4DFA-A478-63D24370511E}"/>
            </a:ext>
          </a:extLst>
        </xdr:cNvPr>
        <xdr:cNvSpPr/>
      </xdr:nvSpPr>
      <xdr:spPr>
        <a:xfrm>
          <a:off x="14595243" y="922665"/>
          <a:ext cx="921883" cy="879360"/>
        </a:xfrm>
        <a:prstGeom prst="ellipse">
          <a:avLst/>
        </a:prstGeom>
        <a:solidFill>
          <a:srgbClr val="8B8C8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226136</xdr:colOff>
      <xdr:row>5</xdr:row>
      <xdr:rowOff>79142</xdr:rowOff>
    </xdr:from>
    <xdr:to>
      <xdr:col>10</xdr:col>
      <xdr:colOff>457457</xdr:colOff>
      <xdr:row>10</xdr:row>
      <xdr:rowOff>65534</xdr:rowOff>
    </xdr:to>
    <xdr:sp macro="" textlink="">
      <xdr:nvSpPr>
        <xdr:cNvPr id="36" name="Oval 35">
          <a:extLst>
            <a:ext uri="{FF2B5EF4-FFF2-40B4-BE49-F238E27FC236}">
              <a16:creationId xmlns:a16="http://schemas.microsoft.com/office/drawing/2014/main" id="{975E0F09-66F3-421D-B492-58C08994E1E8}"/>
            </a:ext>
          </a:extLst>
        </xdr:cNvPr>
        <xdr:cNvSpPr/>
      </xdr:nvSpPr>
      <xdr:spPr>
        <a:xfrm>
          <a:off x="6441199" y="972111"/>
          <a:ext cx="921883" cy="879361"/>
        </a:xfrm>
        <a:prstGeom prst="ellipse">
          <a:avLst/>
        </a:prstGeom>
        <a:solidFill>
          <a:srgbClr val="8B8C8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270371</xdr:colOff>
      <xdr:row>5</xdr:row>
      <xdr:rowOff>132090</xdr:rowOff>
    </xdr:from>
    <xdr:to>
      <xdr:col>6</xdr:col>
      <xdr:colOff>501692</xdr:colOff>
      <xdr:row>10</xdr:row>
      <xdr:rowOff>118480</xdr:rowOff>
    </xdr:to>
    <xdr:sp macro="" textlink="">
      <xdr:nvSpPr>
        <xdr:cNvPr id="38" name="Oval 37">
          <a:extLst>
            <a:ext uri="{FF2B5EF4-FFF2-40B4-BE49-F238E27FC236}">
              <a16:creationId xmlns:a16="http://schemas.microsoft.com/office/drawing/2014/main" id="{5F59AFC8-DF13-46FA-9DAD-ED73622735B0}"/>
            </a:ext>
          </a:extLst>
        </xdr:cNvPr>
        <xdr:cNvSpPr/>
      </xdr:nvSpPr>
      <xdr:spPr>
        <a:xfrm>
          <a:off x="3723184" y="1025059"/>
          <a:ext cx="921883" cy="879359"/>
        </a:xfrm>
        <a:prstGeom prst="ellipse">
          <a:avLst/>
        </a:prstGeom>
        <a:solidFill>
          <a:srgbClr val="8B8C8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321468</xdr:colOff>
      <xdr:row>13</xdr:row>
      <xdr:rowOff>166687</xdr:rowOff>
    </xdr:from>
    <xdr:to>
      <xdr:col>2</xdr:col>
      <xdr:colOff>559593</xdr:colOff>
      <xdr:row>17</xdr:row>
      <xdr:rowOff>166687</xdr:rowOff>
    </xdr:to>
    <xdr:sp macro="" textlink="general!CC2">
      <xdr:nvSpPr>
        <xdr:cNvPr id="2" name="TextBox 1">
          <a:extLst>
            <a:ext uri="{FF2B5EF4-FFF2-40B4-BE49-F238E27FC236}">
              <a16:creationId xmlns:a16="http://schemas.microsoft.com/office/drawing/2014/main" id="{16204705-749C-4C23-AEA2-7DFE61CF404B}"/>
            </a:ext>
          </a:extLst>
        </xdr:cNvPr>
        <xdr:cNvSpPr txBox="1"/>
      </xdr:nvSpPr>
      <xdr:spPr>
        <a:xfrm>
          <a:off x="1012031" y="2488406"/>
          <a:ext cx="928687"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2B0865-5D0B-48BF-B298-BF8B95ADF8FF}" type="TxLink">
            <a:rPr lang="en-US" sz="4000" b="0" i="0" u="none" strike="noStrike">
              <a:solidFill>
                <a:srgbClr val="000000"/>
              </a:solidFill>
              <a:latin typeface="Arial Black" panose="020B0A04020102020204" pitchFamily="34" charset="0"/>
            </a:rPr>
            <a:pPr/>
            <a:t>37</a:t>
          </a:fld>
          <a:endParaRPr lang="en-US" sz="4000">
            <a:latin typeface="Arial Black" panose="020B0A04020102020204" pitchFamily="34" charset="0"/>
          </a:endParaRPr>
        </a:p>
      </xdr:txBody>
    </xdr:sp>
    <xdr:clientData/>
  </xdr:twoCellAnchor>
  <xdr:twoCellAnchor>
    <xdr:from>
      <xdr:col>4</xdr:col>
      <xdr:colOff>583406</xdr:colOff>
      <xdr:row>13</xdr:row>
      <xdr:rowOff>166687</xdr:rowOff>
    </xdr:from>
    <xdr:to>
      <xdr:col>7</xdr:col>
      <xdr:colOff>142875</xdr:colOff>
      <xdr:row>18</xdr:row>
      <xdr:rowOff>142875</xdr:rowOff>
    </xdr:to>
    <xdr:sp macro="" textlink="general!CC3">
      <xdr:nvSpPr>
        <xdr:cNvPr id="3" name="TextBox 2">
          <a:extLst>
            <a:ext uri="{FF2B5EF4-FFF2-40B4-BE49-F238E27FC236}">
              <a16:creationId xmlns:a16="http://schemas.microsoft.com/office/drawing/2014/main" id="{D7E41E2D-288C-4470-A99A-2AB78726C796}"/>
            </a:ext>
          </a:extLst>
        </xdr:cNvPr>
        <xdr:cNvSpPr txBox="1"/>
      </xdr:nvSpPr>
      <xdr:spPr>
        <a:xfrm>
          <a:off x="3345656" y="2488406"/>
          <a:ext cx="1631157" cy="869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1072846-C711-4B2C-82C4-8BDDA8F94F82}" type="TxLink">
            <a:rPr lang="en-US" sz="4000" b="0" i="0" u="none" strike="noStrike">
              <a:solidFill>
                <a:srgbClr val="000000"/>
              </a:solidFill>
              <a:latin typeface="Arial Black" panose="020B0A04020102020204" pitchFamily="34" charset="0"/>
            </a:rPr>
            <a:pPr/>
            <a:t>1994</a:t>
          </a:fld>
          <a:endParaRPr lang="en-US" sz="4000">
            <a:latin typeface="Arial Black" panose="020B0A04020102020204" pitchFamily="34" charset="0"/>
          </a:endParaRPr>
        </a:p>
      </xdr:txBody>
    </xdr:sp>
    <xdr:clientData/>
  </xdr:twoCellAnchor>
  <xdr:twoCellAnchor>
    <xdr:from>
      <xdr:col>8</xdr:col>
      <xdr:colOff>392907</xdr:colOff>
      <xdr:row>13</xdr:row>
      <xdr:rowOff>178592</xdr:rowOff>
    </xdr:from>
    <xdr:to>
      <xdr:col>11</xdr:col>
      <xdr:colOff>357187</xdr:colOff>
      <xdr:row>19</xdr:row>
      <xdr:rowOff>71437</xdr:rowOff>
    </xdr:to>
    <xdr:sp macro="" textlink="general!CC4">
      <xdr:nvSpPr>
        <xdr:cNvPr id="7" name="TextBox 6">
          <a:extLst>
            <a:ext uri="{FF2B5EF4-FFF2-40B4-BE49-F238E27FC236}">
              <a16:creationId xmlns:a16="http://schemas.microsoft.com/office/drawing/2014/main" id="{A43E58F8-6ADF-4F10-89C5-6804CF03029C}"/>
            </a:ext>
          </a:extLst>
        </xdr:cNvPr>
        <xdr:cNvSpPr txBox="1"/>
      </xdr:nvSpPr>
      <xdr:spPr>
        <a:xfrm>
          <a:off x="5917407" y="2500311"/>
          <a:ext cx="2035968" cy="964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CD1D7E-05D7-4827-ACE5-3EDF9578EAA7}" type="TxLink">
            <a:rPr lang="en-US" sz="4000" b="0" i="0" u="none" strike="noStrike">
              <a:solidFill>
                <a:srgbClr val="000000"/>
              </a:solidFill>
              <a:latin typeface="Arial Black" panose="020B0A04020102020204" pitchFamily="34" charset="0"/>
            </a:rPr>
            <a:pPr/>
            <a:t>19143</a:t>
          </a:fld>
          <a:endParaRPr lang="en-US" sz="4000">
            <a:latin typeface="Arial Black" panose="020B0A04020102020204" pitchFamily="34" charset="0"/>
          </a:endParaRPr>
        </a:p>
      </xdr:txBody>
    </xdr:sp>
    <xdr:clientData/>
  </xdr:twoCellAnchor>
  <xdr:twoCellAnchor>
    <xdr:from>
      <xdr:col>13</xdr:col>
      <xdr:colOff>226219</xdr:colOff>
      <xdr:row>13</xdr:row>
      <xdr:rowOff>130968</xdr:rowOff>
    </xdr:from>
    <xdr:to>
      <xdr:col>14</xdr:col>
      <xdr:colOff>476251</xdr:colOff>
      <xdr:row>18</xdr:row>
      <xdr:rowOff>11906</xdr:rowOff>
    </xdr:to>
    <xdr:sp macro="" textlink="general!CC5">
      <xdr:nvSpPr>
        <xdr:cNvPr id="8" name="TextBox 7">
          <a:extLst>
            <a:ext uri="{FF2B5EF4-FFF2-40B4-BE49-F238E27FC236}">
              <a16:creationId xmlns:a16="http://schemas.microsoft.com/office/drawing/2014/main" id="{F7423FD0-BFC5-428B-83EE-344B7E11C1B2}"/>
            </a:ext>
          </a:extLst>
        </xdr:cNvPr>
        <xdr:cNvSpPr txBox="1"/>
      </xdr:nvSpPr>
      <xdr:spPr>
        <a:xfrm>
          <a:off x="9203532" y="2452687"/>
          <a:ext cx="940594" cy="773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AB27866-BF99-49A1-BD44-9A73207D97AF}" type="TxLink">
            <a:rPr lang="en-US" sz="4000" b="0" i="0" u="none" strike="noStrike">
              <a:solidFill>
                <a:srgbClr val="000000"/>
              </a:solidFill>
              <a:latin typeface="Arial Black" panose="020B0A04020102020204" pitchFamily="34" charset="0"/>
            </a:rPr>
            <a:pPr/>
            <a:t>94</a:t>
          </a:fld>
          <a:endParaRPr lang="en-US" sz="4000">
            <a:latin typeface="Arial Black" panose="020B0A04020102020204" pitchFamily="34" charset="0"/>
          </a:endParaRPr>
        </a:p>
      </xdr:txBody>
    </xdr:sp>
    <xdr:clientData/>
  </xdr:twoCellAnchor>
  <xdr:twoCellAnchor>
    <xdr:from>
      <xdr:col>17</xdr:col>
      <xdr:colOff>178595</xdr:colOff>
      <xdr:row>14</xdr:row>
      <xdr:rowOff>11905</xdr:rowOff>
    </xdr:from>
    <xdr:to>
      <xdr:col>18</xdr:col>
      <xdr:colOff>452439</xdr:colOff>
      <xdr:row>18</xdr:row>
      <xdr:rowOff>95249</xdr:rowOff>
    </xdr:to>
    <xdr:sp macro="" textlink="general!CC6">
      <xdr:nvSpPr>
        <xdr:cNvPr id="9" name="TextBox 8">
          <a:extLst>
            <a:ext uri="{FF2B5EF4-FFF2-40B4-BE49-F238E27FC236}">
              <a16:creationId xmlns:a16="http://schemas.microsoft.com/office/drawing/2014/main" id="{45F960D6-8FE2-4C58-9DC6-AE5B7D385745}"/>
            </a:ext>
          </a:extLst>
        </xdr:cNvPr>
        <xdr:cNvSpPr txBox="1"/>
      </xdr:nvSpPr>
      <xdr:spPr>
        <a:xfrm>
          <a:off x="11918158" y="2512218"/>
          <a:ext cx="964406" cy="797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CA753F-681F-4753-968D-364FF2BC9CB9}" type="TxLink">
            <a:rPr lang="en-US" sz="4000" b="0" i="0" u="none" strike="noStrike">
              <a:solidFill>
                <a:srgbClr val="000000"/>
              </a:solidFill>
              <a:latin typeface="Arial Black" panose="020B0A04020102020204" pitchFamily="34" charset="0"/>
            </a:rPr>
            <a:pPr/>
            <a:t>91</a:t>
          </a:fld>
          <a:endParaRPr lang="en-US" sz="4000">
            <a:latin typeface="Arial Black" panose="020B0A04020102020204" pitchFamily="34" charset="0"/>
          </a:endParaRPr>
        </a:p>
      </xdr:txBody>
    </xdr:sp>
    <xdr:clientData/>
  </xdr:twoCellAnchor>
  <xdr:twoCellAnchor>
    <xdr:from>
      <xdr:col>21</xdr:col>
      <xdr:colOff>83345</xdr:colOff>
      <xdr:row>13</xdr:row>
      <xdr:rowOff>166687</xdr:rowOff>
    </xdr:from>
    <xdr:to>
      <xdr:col>22</xdr:col>
      <xdr:colOff>285751</xdr:colOff>
      <xdr:row>18</xdr:row>
      <xdr:rowOff>83343</xdr:rowOff>
    </xdr:to>
    <xdr:sp macro="" textlink="general!CC7">
      <xdr:nvSpPr>
        <xdr:cNvPr id="10" name="TextBox 9">
          <a:extLst>
            <a:ext uri="{FF2B5EF4-FFF2-40B4-BE49-F238E27FC236}">
              <a16:creationId xmlns:a16="http://schemas.microsoft.com/office/drawing/2014/main" id="{72780468-26E7-4D8A-BBEA-D5636F3F12F4}"/>
            </a:ext>
          </a:extLst>
        </xdr:cNvPr>
        <xdr:cNvSpPr txBox="1"/>
      </xdr:nvSpPr>
      <xdr:spPr>
        <a:xfrm>
          <a:off x="14585158" y="2488406"/>
          <a:ext cx="892968"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96BB8E7-60D7-40C6-A15C-D3A34B53087D}" type="TxLink">
            <a:rPr lang="en-US" sz="4000" b="0" i="0" u="none" strike="noStrike">
              <a:solidFill>
                <a:srgbClr val="000000"/>
              </a:solidFill>
              <a:latin typeface="Arial Black" panose="020B0A04020102020204" pitchFamily="34" charset="0"/>
            </a:rPr>
            <a:pPr/>
            <a:t>91</a:t>
          </a:fld>
          <a:endParaRPr lang="en-US" sz="4000">
            <a:latin typeface="Arial Black" panose="020B0A04020102020204" pitchFamily="34" charset="0"/>
          </a:endParaRPr>
        </a:p>
      </xdr:txBody>
    </xdr:sp>
    <xdr:clientData/>
  </xdr:twoCellAnchor>
  <xdr:twoCellAnchor>
    <xdr:from>
      <xdr:col>5</xdr:col>
      <xdr:colOff>0</xdr:colOff>
      <xdr:row>9</xdr:row>
      <xdr:rowOff>154781</xdr:rowOff>
    </xdr:from>
    <xdr:to>
      <xdr:col>7</xdr:col>
      <xdr:colOff>190501</xdr:colOff>
      <xdr:row>14</xdr:row>
      <xdr:rowOff>107155</xdr:rowOff>
    </xdr:to>
    <xdr:sp macro="" textlink="">
      <xdr:nvSpPr>
        <xdr:cNvPr id="11" name="TextBox 10">
          <a:extLst>
            <a:ext uri="{FF2B5EF4-FFF2-40B4-BE49-F238E27FC236}">
              <a16:creationId xmlns:a16="http://schemas.microsoft.com/office/drawing/2014/main" id="{9F1465DD-11F7-49B2-B4EB-87DAB79E8B35}"/>
            </a:ext>
          </a:extLst>
        </xdr:cNvPr>
        <xdr:cNvSpPr txBox="1"/>
      </xdr:nvSpPr>
      <xdr:spPr>
        <a:xfrm>
          <a:off x="3452813" y="1762125"/>
          <a:ext cx="1571626" cy="845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latin typeface="Arial Black" panose="020B0A04020102020204" pitchFamily="34" charset="0"/>
            </a:rPr>
            <a:t>Paid to merchant</a:t>
          </a:r>
        </a:p>
      </xdr:txBody>
    </xdr:sp>
    <xdr:clientData/>
  </xdr:twoCellAnchor>
  <xdr:twoCellAnchor>
    <xdr:from>
      <xdr:col>8</xdr:col>
      <xdr:colOff>250031</xdr:colOff>
      <xdr:row>10</xdr:row>
      <xdr:rowOff>21430</xdr:rowOff>
    </xdr:from>
    <xdr:to>
      <xdr:col>11</xdr:col>
      <xdr:colOff>500062</xdr:colOff>
      <xdr:row>14</xdr:row>
      <xdr:rowOff>59531</xdr:rowOff>
    </xdr:to>
    <xdr:sp macro="" textlink="">
      <xdr:nvSpPr>
        <xdr:cNvPr id="41" name="TextBox 40">
          <a:extLst>
            <a:ext uri="{FF2B5EF4-FFF2-40B4-BE49-F238E27FC236}">
              <a16:creationId xmlns:a16="http://schemas.microsoft.com/office/drawing/2014/main" id="{D9DB0F76-3831-4B16-8264-61E4569F0A36}"/>
            </a:ext>
          </a:extLst>
        </xdr:cNvPr>
        <xdr:cNvSpPr txBox="1"/>
      </xdr:nvSpPr>
      <xdr:spPr>
        <a:xfrm>
          <a:off x="5774531" y="1807368"/>
          <a:ext cx="2321719" cy="752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latin typeface="Arial Black" panose="020B0A04020102020204" pitchFamily="34" charset="0"/>
            </a:rPr>
            <a:t>Paid to payment </a:t>
          </a:r>
          <a:r>
            <a:rPr lang="en-US" sz="1400">
              <a:latin typeface="Arial Black" panose="020B0A04020102020204" pitchFamily="34" charset="0"/>
            </a:rPr>
            <a:t>  </a:t>
          </a:r>
          <a:r>
            <a:rPr lang="en-US" sz="1800">
              <a:latin typeface="Arial Black" panose="020B0A04020102020204" pitchFamily="34" charset="0"/>
            </a:rPr>
            <a:t>in advance</a:t>
          </a:r>
        </a:p>
      </xdr:txBody>
    </xdr:sp>
    <xdr:clientData/>
  </xdr:twoCellAnchor>
  <xdr:twoCellAnchor>
    <xdr:from>
      <xdr:col>20</xdr:col>
      <xdr:colOff>369094</xdr:colOff>
      <xdr:row>9</xdr:row>
      <xdr:rowOff>78582</xdr:rowOff>
    </xdr:from>
    <xdr:to>
      <xdr:col>22</xdr:col>
      <xdr:colOff>650081</xdr:colOff>
      <xdr:row>14</xdr:row>
      <xdr:rowOff>23813</xdr:rowOff>
    </xdr:to>
    <xdr:sp macro="" textlink="">
      <xdr:nvSpPr>
        <xdr:cNvPr id="45" name="TextBox 44">
          <a:extLst>
            <a:ext uri="{FF2B5EF4-FFF2-40B4-BE49-F238E27FC236}">
              <a16:creationId xmlns:a16="http://schemas.microsoft.com/office/drawing/2014/main" id="{E0FB86CC-7132-4DE8-9BF7-161C89DBF457}"/>
            </a:ext>
          </a:extLst>
        </xdr:cNvPr>
        <xdr:cNvSpPr txBox="1"/>
      </xdr:nvSpPr>
      <xdr:spPr>
        <a:xfrm>
          <a:off x="14180344" y="1685926"/>
          <a:ext cx="1662112" cy="838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latin typeface="Arial Black" panose="020B0A04020102020204" pitchFamily="34" charset="0"/>
            </a:rPr>
            <a:t>Settled to merchant</a:t>
          </a:r>
        </a:p>
      </xdr:txBody>
    </xdr:sp>
    <xdr:clientData/>
  </xdr:twoCellAnchor>
  <xdr:twoCellAnchor>
    <xdr:from>
      <xdr:col>16</xdr:col>
      <xdr:colOff>552450</xdr:colOff>
      <xdr:row>11</xdr:row>
      <xdr:rowOff>52388</xdr:rowOff>
    </xdr:from>
    <xdr:to>
      <xdr:col>19</xdr:col>
      <xdr:colOff>23812</xdr:colOff>
      <xdr:row>14</xdr:row>
      <xdr:rowOff>59532</xdr:rowOff>
    </xdr:to>
    <xdr:sp macro="" textlink="">
      <xdr:nvSpPr>
        <xdr:cNvPr id="50" name="TextBox 49">
          <a:extLst>
            <a:ext uri="{FF2B5EF4-FFF2-40B4-BE49-F238E27FC236}">
              <a16:creationId xmlns:a16="http://schemas.microsoft.com/office/drawing/2014/main" id="{B56E49C1-3629-4933-8946-610A4FD0175B}"/>
            </a:ext>
          </a:extLst>
        </xdr:cNvPr>
        <xdr:cNvSpPr txBox="1"/>
      </xdr:nvSpPr>
      <xdr:spPr>
        <a:xfrm>
          <a:off x="11601450" y="2016919"/>
          <a:ext cx="1543050"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Arial Black" panose="020B0A04020102020204" pitchFamily="34" charset="0"/>
            </a:rPr>
            <a:t>Reversed</a:t>
          </a:r>
        </a:p>
      </xdr:txBody>
    </xdr:sp>
    <xdr:clientData/>
  </xdr:twoCellAnchor>
  <xdr:twoCellAnchor>
    <xdr:from>
      <xdr:col>12</xdr:col>
      <xdr:colOff>240505</xdr:colOff>
      <xdr:row>9</xdr:row>
      <xdr:rowOff>145256</xdr:rowOff>
    </xdr:from>
    <xdr:to>
      <xdr:col>15</xdr:col>
      <xdr:colOff>357186</xdr:colOff>
      <xdr:row>14</xdr:row>
      <xdr:rowOff>119063</xdr:rowOff>
    </xdr:to>
    <xdr:sp macro="" textlink="">
      <xdr:nvSpPr>
        <xdr:cNvPr id="53" name="TextBox 52">
          <a:extLst>
            <a:ext uri="{FF2B5EF4-FFF2-40B4-BE49-F238E27FC236}">
              <a16:creationId xmlns:a16="http://schemas.microsoft.com/office/drawing/2014/main" id="{29D1C7F9-822C-4AA3-BD55-69B3772EF2EE}"/>
            </a:ext>
          </a:extLst>
        </xdr:cNvPr>
        <xdr:cNvSpPr txBox="1"/>
      </xdr:nvSpPr>
      <xdr:spPr>
        <a:xfrm>
          <a:off x="8527255" y="1752600"/>
          <a:ext cx="2188369" cy="866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latin typeface="Arial Black" panose="020B0A04020102020204" pitchFamily="34" charset="0"/>
            </a:rPr>
            <a:t>Reconciliation initiated</a:t>
          </a:r>
        </a:p>
      </xdr:txBody>
    </xdr:sp>
    <xdr:clientData/>
  </xdr:twoCellAnchor>
  <xdr:twoCellAnchor>
    <xdr:from>
      <xdr:col>0</xdr:col>
      <xdr:colOff>640556</xdr:colOff>
      <xdr:row>11</xdr:row>
      <xdr:rowOff>45244</xdr:rowOff>
    </xdr:from>
    <xdr:to>
      <xdr:col>3</xdr:col>
      <xdr:colOff>297656</xdr:colOff>
      <xdr:row>13</xdr:row>
      <xdr:rowOff>142875</xdr:rowOff>
    </xdr:to>
    <xdr:sp macro="" textlink="">
      <xdr:nvSpPr>
        <xdr:cNvPr id="54" name="TextBox 53">
          <a:extLst>
            <a:ext uri="{FF2B5EF4-FFF2-40B4-BE49-F238E27FC236}">
              <a16:creationId xmlns:a16="http://schemas.microsoft.com/office/drawing/2014/main" id="{363E2582-401B-4E2D-8910-23758987D2B7}"/>
            </a:ext>
          </a:extLst>
        </xdr:cNvPr>
        <xdr:cNvSpPr txBox="1"/>
      </xdr:nvSpPr>
      <xdr:spPr>
        <a:xfrm>
          <a:off x="640556" y="2009775"/>
          <a:ext cx="1728788" cy="454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latin typeface="Arial Black" panose="020B0A04020102020204" pitchFamily="34" charset="0"/>
            </a:rPr>
            <a:t>Authorized</a:t>
          </a:r>
        </a:p>
      </xdr:txBody>
    </xdr:sp>
    <xdr:clientData/>
  </xdr:twoCellAnchor>
  <xdr:twoCellAnchor>
    <xdr:from>
      <xdr:col>0</xdr:col>
      <xdr:colOff>440532</xdr:colOff>
      <xdr:row>0</xdr:row>
      <xdr:rowOff>107155</xdr:rowOff>
    </xdr:from>
    <xdr:to>
      <xdr:col>8</xdr:col>
      <xdr:colOff>57932</xdr:colOff>
      <xdr:row>6</xdr:row>
      <xdr:rowOff>83343</xdr:rowOff>
    </xdr:to>
    <xdr:sp macro="" textlink="">
      <xdr:nvSpPr>
        <xdr:cNvPr id="55" name="TextBox 54">
          <a:extLst>
            <a:ext uri="{FF2B5EF4-FFF2-40B4-BE49-F238E27FC236}">
              <a16:creationId xmlns:a16="http://schemas.microsoft.com/office/drawing/2014/main" id="{F79E8EEA-2E8E-4BC6-A33D-E1984B0ACBE2}"/>
            </a:ext>
          </a:extLst>
        </xdr:cNvPr>
        <xdr:cNvSpPr txBox="1"/>
      </xdr:nvSpPr>
      <xdr:spPr>
        <a:xfrm>
          <a:off x="440532" y="107155"/>
          <a:ext cx="5141900" cy="1047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rgbClr val="F78154"/>
              </a:solidFill>
              <a:effectLst>
                <a:outerShdw dist="114300" dir="21540000" algn="ctr" rotWithShape="0">
                  <a:srgbClr val="000000">
                    <a:alpha val="33000"/>
                  </a:srgbClr>
                </a:outerShdw>
              </a:effectLst>
              <a:latin typeface="Franklin Gothic Medium" panose="020B0603020102020204" pitchFamily="34" charset="0"/>
              <a:ea typeface="Ebrima" panose="02000000000000000000" pitchFamily="2" charset="0"/>
              <a:cs typeface="Ebrima" panose="02000000000000000000" pitchFamily="2" charset="0"/>
            </a:rPr>
            <a:t>Performance</a:t>
          </a:r>
          <a:r>
            <a:rPr lang="en-US" sz="3200" baseline="0">
              <a:solidFill>
                <a:srgbClr val="F78154"/>
              </a:solidFill>
              <a:effectLst>
                <a:outerShdw dist="114300" dir="21540000" algn="ctr" rotWithShape="0">
                  <a:srgbClr val="000000">
                    <a:alpha val="33000"/>
                  </a:srgbClr>
                </a:outerShdw>
              </a:effectLst>
              <a:latin typeface="Franklin Gothic Medium" panose="020B0603020102020204" pitchFamily="34" charset="0"/>
              <a:ea typeface="Ebrima" panose="02000000000000000000" pitchFamily="2" charset="0"/>
              <a:cs typeface="Ebrima" panose="02000000000000000000" pitchFamily="2" charset="0"/>
            </a:rPr>
            <a:t> Dashboard</a:t>
          </a:r>
          <a:endParaRPr lang="ar-EG" sz="3200" baseline="0">
            <a:solidFill>
              <a:srgbClr val="F78154"/>
            </a:solidFill>
            <a:effectLst>
              <a:outerShdw dist="114300" dir="21540000" algn="ctr" rotWithShape="0">
                <a:srgbClr val="000000">
                  <a:alpha val="33000"/>
                </a:srgbClr>
              </a:outerShdw>
            </a:effectLst>
            <a:latin typeface="Franklin Gothic Medium" panose="020B0603020102020204" pitchFamily="34" charset="0"/>
            <a:ea typeface="Ebrima" panose="02000000000000000000" pitchFamily="2" charset="0"/>
            <a:cs typeface="Ebrima" panose="02000000000000000000" pitchFamily="2" charset="0"/>
          </a:endParaRPr>
        </a:p>
        <a:p>
          <a:r>
            <a:rPr lang="en-US" sz="2400">
              <a:solidFill>
                <a:srgbClr val="F78154"/>
              </a:solidFill>
              <a:effectLst>
                <a:outerShdw blurRad="50800" dist="165100" dir="5400000" algn="ctr" rotWithShape="0">
                  <a:srgbClr val="000000">
                    <a:alpha val="0"/>
                  </a:srgbClr>
                </a:outerShdw>
              </a:effectLst>
              <a:latin typeface="Franklin Gothic Medium" panose="020B0603020102020204" pitchFamily="34" charset="0"/>
              <a:ea typeface="Ebrima" panose="02000000000000000000" pitchFamily="2" charset="0"/>
              <a:cs typeface="Ebrima" panose="02000000000000000000" pitchFamily="2" charset="0"/>
            </a:rPr>
            <a:t>fintech</a:t>
          </a:r>
        </a:p>
      </xdr:txBody>
    </xdr:sp>
    <xdr:clientData/>
  </xdr:twoCellAnchor>
  <xdr:twoCellAnchor>
    <xdr:from>
      <xdr:col>1</xdr:col>
      <xdr:colOff>-1</xdr:colOff>
      <xdr:row>14</xdr:row>
      <xdr:rowOff>59531</xdr:rowOff>
    </xdr:from>
    <xdr:to>
      <xdr:col>3</xdr:col>
      <xdr:colOff>130968</xdr:colOff>
      <xdr:row>18</xdr:row>
      <xdr:rowOff>71438</xdr:rowOff>
    </xdr:to>
    <xdr:sp macro="" textlink="">
      <xdr:nvSpPr>
        <xdr:cNvPr id="12" name="Rectangle: Rounded Corners 11">
          <a:extLst>
            <a:ext uri="{FF2B5EF4-FFF2-40B4-BE49-F238E27FC236}">
              <a16:creationId xmlns:a16="http://schemas.microsoft.com/office/drawing/2014/main" id="{17C2159F-3959-4F5F-BF5A-F92DF8A93FF2}"/>
            </a:ext>
          </a:extLst>
        </xdr:cNvPr>
        <xdr:cNvSpPr/>
      </xdr:nvSpPr>
      <xdr:spPr>
        <a:xfrm>
          <a:off x="690562" y="2559844"/>
          <a:ext cx="1512094" cy="726282"/>
        </a:xfrm>
        <a:prstGeom prst="roundRect">
          <a:avLst/>
        </a:prstGeom>
        <a:solidFill>
          <a:schemeClr val="accent2">
            <a:lumMod val="75000"/>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533400</xdr:colOff>
      <xdr:row>14</xdr:row>
      <xdr:rowOff>69056</xdr:rowOff>
    </xdr:from>
    <xdr:to>
      <xdr:col>18</xdr:col>
      <xdr:colOff>664369</xdr:colOff>
      <xdr:row>18</xdr:row>
      <xdr:rowOff>80963</xdr:rowOff>
    </xdr:to>
    <xdr:sp macro="" textlink="">
      <xdr:nvSpPr>
        <xdr:cNvPr id="57" name="Rectangle: Rounded Corners 56">
          <a:extLst>
            <a:ext uri="{FF2B5EF4-FFF2-40B4-BE49-F238E27FC236}">
              <a16:creationId xmlns:a16="http://schemas.microsoft.com/office/drawing/2014/main" id="{5E37A10C-1640-4F8B-91DE-0B6C3AE3BB08}"/>
            </a:ext>
          </a:extLst>
        </xdr:cNvPr>
        <xdr:cNvSpPr/>
      </xdr:nvSpPr>
      <xdr:spPr>
        <a:xfrm>
          <a:off x="11582400" y="2569369"/>
          <a:ext cx="1512094" cy="726282"/>
        </a:xfrm>
        <a:prstGeom prst="roundRect">
          <a:avLst/>
        </a:prstGeom>
        <a:solidFill>
          <a:schemeClr val="accent2">
            <a:lumMod val="75000"/>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566737</xdr:colOff>
      <xdr:row>13</xdr:row>
      <xdr:rowOff>173831</xdr:rowOff>
    </xdr:from>
    <xdr:to>
      <xdr:col>15</xdr:col>
      <xdr:colOff>7143</xdr:colOff>
      <xdr:row>18</xdr:row>
      <xdr:rowOff>7144</xdr:rowOff>
    </xdr:to>
    <xdr:sp macro="" textlink="">
      <xdr:nvSpPr>
        <xdr:cNvPr id="58" name="Rectangle: Rounded Corners 57">
          <a:extLst>
            <a:ext uri="{FF2B5EF4-FFF2-40B4-BE49-F238E27FC236}">
              <a16:creationId xmlns:a16="http://schemas.microsoft.com/office/drawing/2014/main" id="{38B25AF6-A78D-45F2-B455-CD379B4B91EA}"/>
            </a:ext>
          </a:extLst>
        </xdr:cNvPr>
        <xdr:cNvSpPr/>
      </xdr:nvSpPr>
      <xdr:spPr>
        <a:xfrm>
          <a:off x="8853487" y="2495550"/>
          <a:ext cx="1512094" cy="726282"/>
        </a:xfrm>
        <a:prstGeom prst="roundRect">
          <a:avLst/>
        </a:prstGeom>
        <a:solidFill>
          <a:schemeClr val="accent2">
            <a:lumMod val="75000"/>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452438</xdr:colOff>
      <xdr:row>14</xdr:row>
      <xdr:rowOff>88106</xdr:rowOff>
    </xdr:from>
    <xdr:to>
      <xdr:col>11</xdr:col>
      <xdr:colOff>202406</xdr:colOff>
      <xdr:row>18</xdr:row>
      <xdr:rowOff>100013</xdr:rowOff>
    </xdr:to>
    <xdr:sp macro="" textlink="">
      <xdr:nvSpPr>
        <xdr:cNvPr id="59" name="Rectangle: Rounded Corners 58">
          <a:extLst>
            <a:ext uri="{FF2B5EF4-FFF2-40B4-BE49-F238E27FC236}">
              <a16:creationId xmlns:a16="http://schemas.microsoft.com/office/drawing/2014/main" id="{7CE99329-50B3-4875-BADB-93265EDE655E}"/>
            </a:ext>
          </a:extLst>
        </xdr:cNvPr>
        <xdr:cNvSpPr/>
      </xdr:nvSpPr>
      <xdr:spPr>
        <a:xfrm>
          <a:off x="5976938" y="2588419"/>
          <a:ext cx="1821656" cy="726282"/>
        </a:xfrm>
        <a:prstGeom prst="roundRect">
          <a:avLst/>
        </a:prstGeom>
        <a:solidFill>
          <a:schemeClr val="accent2">
            <a:lumMod val="75000"/>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607219</xdr:colOff>
      <xdr:row>14</xdr:row>
      <xdr:rowOff>73819</xdr:rowOff>
    </xdr:from>
    <xdr:to>
      <xdr:col>7</xdr:col>
      <xdr:colOff>178592</xdr:colOff>
      <xdr:row>18</xdr:row>
      <xdr:rowOff>85726</xdr:rowOff>
    </xdr:to>
    <xdr:sp macro="" textlink="">
      <xdr:nvSpPr>
        <xdr:cNvPr id="60" name="Rectangle: Rounded Corners 59">
          <a:extLst>
            <a:ext uri="{FF2B5EF4-FFF2-40B4-BE49-F238E27FC236}">
              <a16:creationId xmlns:a16="http://schemas.microsoft.com/office/drawing/2014/main" id="{B74DFA78-35EC-4E3C-AE56-CDA00D449516}"/>
            </a:ext>
          </a:extLst>
        </xdr:cNvPr>
        <xdr:cNvSpPr/>
      </xdr:nvSpPr>
      <xdr:spPr>
        <a:xfrm>
          <a:off x="3369469" y="2574132"/>
          <a:ext cx="1643061" cy="726282"/>
        </a:xfrm>
        <a:prstGeom prst="roundRect">
          <a:avLst/>
        </a:prstGeom>
        <a:solidFill>
          <a:schemeClr val="accent2">
            <a:lumMod val="75000"/>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435769</xdr:colOff>
      <xdr:row>14</xdr:row>
      <xdr:rowOff>54768</xdr:rowOff>
    </xdr:from>
    <xdr:to>
      <xdr:col>22</xdr:col>
      <xdr:colOff>566738</xdr:colOff>
      <xdr:row>18</xdr:row>
      <xdr:rowOff>66675</xdr:rowOff>
    </xdr:to>
    <xdr:sp macro="" textlink="">
      <xdr:nvSpPr>
        <xdr:cNvPr id="61" name="Rectangle: Rounded Corners 60">
          <a:extLst>
            <a:ext uri="{FF2B5EF4-FFF2-40B4-BE49-F238E27FC236}">
              <a16:creationId xmlns:a16="http://schemas.microsoft.com/office/drawing/2014/main" id="{78B3099B-AE54-4C41-B46C-DB02B55A9535}"/>
            </a:ext>
          </a:extLst>
        </xdr:cNvPr>
        <xdr:cNvSpPr/>
      </xdr:nvSpPr>
      <xdr:spPr>
        <a:xfrm>
          <a:off x="14247019" y="2555081"/>
          <a:ext cx="1512094" cy="726282"/>
        </a:xfrm>
        <a:prstGeom prst="roundRect">
          <a:avLst/>
        </a:prstGeom>
        <a:solidFill>
          <a:schemeClr val="accent2">
            <a:lumMod val="75000"/>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297656</xdr:colOff>
      <xdr:row>20</xdr:row>
      <xdr:rowOff>142874</xdr:rowOff>
    </xdr:from>
    <xdr:to>
      <xdr:col>7</xdr:col>
      <xdr:colOff>446936</xdr:colOff>
      <xdr:row>46</xdr:row>
      <xdr:rowOff>95249</xdr:rowOff>
    </xdr:to>
    <xdr:graphicFrame macro="">
      <xdr:nvGraphicFramePr>
        <xdr:cNvPr id="63" name="Chart 62">
          <a:extLst>
            <a:ext uri="{FF2B5EF4-FFF2-40B4-BE49-F238E27FC236}">
              <a16:creationId xmlns:a16="http://schemas.microsoft.com/office/drawing/2014/main" id="{B8BA2B7D-D9CC-4258-8E0C-7371E675D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236653</xdr:colOff>
      <xdr:row>20</xdr:row>
      <xdr:rowOff>114844</xdr:rowOff>
    </xdr:from>
    <xdr:to>
      <xdr:col>23</xdr:col>
      <xdr:colOff>595745</xdr:colOff>
      <xdr:row>46</xdr:row>
      <xdr:rowOff>178592</xdr:rowOff>
    </xdr:to>
    <xdr:sp macro="" textlink="">
      <xdr:nvSpPr>
        <xdr:cNvPr id="56" name="Rectangle: Rounded Corners 55">
          <a:extLst>
            <a:ext uri="{FF2B5EF4-FFF2-40B4-BE49-F238E27FC236}">
              <a16:creationId xmlns:a16="http://schemas.microsoft.com/office/drawing/2014/main" id="{E1EBFC45-24F6-422C-8691-3A54558AE71D}"/>
            </a:ext>
          </a:extLst>
        </xdr:cNvPr>
        <xdr:cNvSpPr/>
      </xdr:nvSpPr>
      <xdr:spPr>
        <a:xfrm flipH="1" flipV="1">
          <a:off x="11320289" y="3717026"/>
          <a:ext cx="5208183" cy="4746584"/>
        </a:xfrm>
        <a:prstGeom prst="roundRect">
          <a:avLst/>
        </a:prstGeom>
        <a:solidFill>
          <a:srgbClr val="EBEBEB"/>
        </a:solidFill>
        <a:ln>
          <a:noFill/>
        </a:ln>
        <a:effectLst>
          <a:outerShdw blurRad="165100" dist="38100" dir="810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392906</xdr:colOff>
      <xdr:row>21</xdr:row>
      <xdr:rowOff>71437</xdr:rowOff>
    </xdr:from>
    <xdr:to>
      <xdr:col>23</xdr:col>
      <xdr:colOff>202406</xdr:colOff>
      <xdr:row>45</xdr:row>
      <xdr:rowOff>166687</xdr:rowOff>
    </xdr:to>
    <xdr:graphicFrame macro="">
      <xdr:nvGraphicFramePr>
        <xdr:cNvPr id="62" name="Chart 61">
          <a:extLst>
            <a:ext uri="{FF2B5EF4-FFF2-40B4-BE49-F238E27FC236}">
              <a16:creationId xmlns:a16="http://schemas.microsoft.com/office/drawing/2014/main" id="{7D992863-FA61-4FD7-91A1-FF535EC70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381001</xdr:colOff>
      <xdr:row>6</xdr:row>
      <xdr:rowOff>107156</xdr:rowOff>
    </xdr:from>
    <xdr:to>
      <xdr:col>2</xdr:col>
      <xdr:colOff>500064</xdr:colOff>
      <xdr:row>11</xdr:row>
      <xdr:rowOff>23813</xdr:rowOff>
    </xdr:to>
    <xdr:pic>
      <xdr:nvPicPr>
        <xdr:cNvPr id="5" name="Picture 4">
          <a:extLst>
            <a:ext uri="{FF2B5EF4-FFF2-40B4-BE49-F238E27FC236}">
              <a16:creationId xmlns:a16="http://schemas.microsoft.com/office/drawing/2014/main" id="{4B027BFC-9C47-43FC-9D2B-1B4A9699FCB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71564" y="1178719"/>
          <a:ext cx="809625" cy="809625"/>
        </a:xfrm>
        <a:prstGeom prst="rect">
          <a:avLst/>
        </a:prstGeom>
      </xdr:spPr>
    </xdr:pic>
    <xdr:clientData/>
  </xdr:twoCellAnchor>
  <xdr:twoCellAnchor editAs="oneCell">
    <xdr:from>
      <xdr:col>21</xdr:col>
      <xdr:colOff>176213</xdr:colOff>
      <xdr:row>5</xdr:row>
      <xdr:rowOff>92869</xdr:rowOff>
    </xdr:from>
    <xdr:to>
      <xdr:col>22</xdr:col>
      <xdr:colOff>295276</xdr:colOff>
      <xdr:row>10</xdr:row>
      <xdr:rowOff>9525</xdr:rowOff>
    </xdr:to>
    <xdr:pic>
      <xdr:nvPicPr>
        <xdr:cNvPr id="64" name="Picture 63">
          <a:extLst>
            <a:ext uri="{FF2B5EF4-FFF2-40B4-BE49-F238E27FC236}">
              <a16:creationId xmlns:a16="http://schemas.microsoft.com/office/drawing/2014/main" id="{14DCBD8C-B7D2-4E33-9069-DFD7D843856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678026" y="985838"/>
          <a:ext cx="809625" cy="809625"/>
        </a:xfrm>
        <a:prstGeom prst="rect">
          <a:avLst/>
        </a:prstGeom>
      </xdr:spPr>
    </xdr:pic>
    <xdr:clientData/>
  </xdr:twoCellAnchor>
  <xdr:twoCellAnchor editAs="oneCell">
    <xdr:from>
      <xdr:col>17</xdr:col>
      <xdr:colOff>209551</xdr:colOff>
      <xdr:row>5</xdr:row>
      <xdr:rowOff>161925</xdr:rowOff>
    </xdr:from>
    <xdr:to>
      <xdr:col>18</xdr:col>
      <xdr:colOff>328614</xdr:colOff>
      <xdr:row>10</xdr:row>
      <xdr:rowOff>78581</xdr:rowOff>
    </xdr:to>
    <xdr:pic>
      <xdr:nvPicPr>
        <xdr:cNvPr id="65" name="Picture 64">
          <a:extLst>
            <a:ext uri="{FF2B5EF4-FFF2-40B4-BE49-F238E27FC236}">
              <a16:creationId xmlns:a16="http://schemas.microsoft.com/office/drawing/2014/main" id="{A49DD3DC-27EF-4434-8843-9B86B5D1B68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949114" y="1054894"/>
          <a:ext cx="809625" cy="809625"/>
        </a:xfrm>
        <a:prstGeom prst="rect">
          <a:avLst/>
        </a:prstGeom>
      </xdr:spPr>
    </xdr:pic>
    <xdr:clientData/>
  </xdr:twoCellAnchor>
  <xdr:twoCellAnchor editAs="oneCell">
    <xdr:from>
      <xdr:col>13</xdr:col>
      <xdr:colOff>254794</xdr:colOff>
      <xdr:row>5</xdr:row>
      <xdr:rowOff>100013</xdr:rowOff>
    </xdr:from>
    <xdr:to>
      <xdr:col>14</xdr:col>
      <xdr:colOff>373857</xdr:colOff>
      <xdr:row>10</xdr:row>
      <xdr:rowOff>16669</xdr:rowOff>
    </xdr:to>
    <xdr:pic>
      <xdr:nvPicPr>
        <xdr:cNvPr id="66" name="Picture 65">
          <a:extLst>
            <a:ext uri="{FF2B5EF4-FFF2-40B4-BE49-F238E27FC236}">
              <a16:creationId xmlns:a16="http://schemas.microsoft.com/office/drawing/2014/main" id="{C3B9D6BF-E1AE-41EA-B717-225AF113321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232107" y="992982"/>
          <a:ext cx="809625" cy="809625"/>
        </a:xfrm>
        <a:prstGeom prst="rect">
          <a:avLst/>
        </a:prstGeom>
      </xdr:spPr>
    </xdr:pic>
    <xdr:clientData/>
  </xdr:twoCellAnchor>
  <xdr:twoCellAnchor editAs="oneCell">
    <xdr:from>
      <xdr:col>9</xdr:col>
      <xdr:colOff>311945</xdr:colOff>
      <xdr:row>5</xdr:row>
      <xdr:rowOff>145256</xdr:rowOff>
    </xdr:from>
    <xdr:to>
      <xdr:col>10</xdr:col>
      <xdr:colOff>431008</xdr:colOff>
      <xdr:row>10</xdr:row>
      <xdr:rowOff>61912</xdr:rowOff>
    </xdr:to>
    <xdr:pic>
      <xdr:nvPicPr>
        <xdr:cNvPr id="67" name="Picture 66">
          <a:extLst>
            <a:ext uri="{FF2B5EF4-FFF2-40B4-BE49-F238E27FC236}">
              <a16:creationId xmlns:a16="http://schemas.microsoft.com/office/drawing/2014/main" id="{EDCD67BD-2B0D-49FA-8A8F-88DA7CC581B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27008" y="1038225"/>
          <a:ext cx="809625" cy="809625"/>
        </a:xfrm>
        <a:prstGeom prst="rect">
          <a:avLst/>
        </a:prstGeom>
      </xdr:spPr>
    </xdr:pic>
    <xdr:clientData/>
  </xdr:twoCellAnchor>
  <xdr:twoCellAnchor editAs="oneCell">
    <xdr:from>
      <xdr:col>5</xdr:col>
      <xdr:colOff>345283</xdr:colOff>
      <xdr:row>6</xdr:row>
      <xdr:rowOff>-1</xdr:rowOff>
    </xdr:from>
    <xdr:to>
      <xdr:col>6</xdr:col>
      <xdr:colOff>464346</xdr:colOff>
      <xdr:row>10</xdr:row>
      <xdr:rowOff>95249</xdr:rowOff>
    </xdr:to>
    <xdr:pic>
      <xdr:nvPicPr>
        <xdr:cNvPr id="68" name="Picture 67">
          <a:extLst>
            <a:ext uri="{FF2B5EF4-FFF2-40B4-BE49-F238E27FC236}">
              <a16:creationId xmlns:a16="http://schemas.microsoft.com/office/drawing/2014/main" id="{F9639324-C747-40AB-B9BD-772F920B67D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798096" y="1071562"/>
          <a:ext cx="809625" cy="809625"/>
        </a:xfrm>
        <a:prstGeom prst="rect">
          <a:avLst/>
        </a:prstGeom>
      </xdr:spPr>
    </xdr:pic>
    <xdr:clientData/>
  </xdr:twoCellAnchor>
  <xdr:twoCellAnchor>
    <xdr:from>
      <xdr:col>14</xdr:col>
      <xdr:colOff>130969</xdr:colOff>
      <xdr:row>1</xdr:row>
      <xdr:rowOff>16388</xdr:rowOff>
    </xdr:from>
    <xdr:to>
      <xdr:col>16</xdr:col>
      <xdr:colOff>274404</xdr:colOff>
      <xdr:row>2</xdr:row>
      <xdr:rowOff>159124</xdr:rowOff>
    </xdr:to>
    <xdr:sp macro="" textlink="">
      <xdr:nvSpPr>
        <xdr:cNvPr id="69" name="Rectangle: Rounded Corners 68">
          <a:hlinkClick xmlns:r="http://schemas.openxmlformats.org/officeDocument/2006/relationships" r:id="rId5"/>
          <a:extLst>
            <a:ext uri="{FF2B5EF4-FFF2-40B4-BE49-F238E27FC236}">
              <a16:creationId xmlns:a16="http://schemas.microsoft.com/office/drawing/2014/main" id="{3ACC858A-504A-409C-B212-E0C87F32389B}"/>
            </a:ext>
          </a:extLst>
        </xdr:cNvPr>
        <xdr:cNvSpPr/>
      </xdr:nvSpPr>
      <xdr:spPr>
        <a:xfrm>
          <a:off x="9798844" y="194982"/>
          <a:ext cx="1524560" cy="321330"/>
        </a:xfrm>
        <a:prstGeom prst="roundRect">
          <a:avLst/>
        </a:prstGeom>
        <a:solidFill>
          <a:srgbClr val="FF6700"/>
        </a:solidFill>
        <a:ln>
          <a:noFill/>
        </a:ln>
        <a:effectLst>
          <a:glow rad="63500">
            <a:schemeClr val="accent2">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lumMod val="75000"/>
                  <a:lumOff val="25000"/>
                </a:schemeClr>
              </a:solidFill>
              <a:latin typeface="Bahnschrift SemiBold" panose="020B0502040204020203" pitchFamily="34" charset="0"/>
            </a:rPr>
            <a:t>summry</a:t>
          </a:r>
          <a:r>
            <a:rPr lang="en-US" sz="1100" baseline="0"/>
            <a:t> </a:t>
          </a:r>
          <a:endParaRPr lang="en-US" sz="1100"/>
        </a:p>
      </xdr:txBody>
    </xdr:sp>
    <xdr:clientData/>
  </xdr:twoCellAnchor>
  <xdr:twoCellAnchor>
    <xdr:from>
      <xdr:col>16</xdr:col>
      <xdr:colOff>397669</xdr:colOff>
      <xdr:row>1</xdr:row>
      <xdr:rowOff>11905</xdr:rowOff>
    </xdr:from>
    <xdr:to>
      <xdr:col>18</xdr:col>
      <xdr:colOff>554551</xdr:colOff>
      <xdr:row>3</xdr:row>
      <xdr:rowOff>2941</xdr:rowOff>
    </xdr:to>
    <xdr:sp macro="" textlink="">
      <xdr:nvSpPr>
        <xdr:cNvPr id="70" name="Rectangle: Rounded Corners 69">
          <a:hlinkClick xmlns:r="http://schemas.openxmlformats.org/officeDocument/2006/relationships" r:id="rId6"/>
          <a:extLst>
            <a:ext uri="{FF2B5EF4-FFF2-40B4-BE49-F238E27FC236}">
              <a16:creationId xmlns:a16="http://schemas.microsoft.com/office/drawing/2014/main" id="{DDAC0FC1-B86C-40BA-A8FB-3801BB68E2CD}"/>
            </a:ext>
          </a:extLst>
        </xdr:cNvPr>
        <xdr:cNvSpPr/>
      </xdr:nvSpPr>
      <xdr:spPr>
        <a:xfrm>
          <a:off x="11446669" y="190499"/>
          <a:ext cx="1538007" cy="348223"/>
        </a:xfrm>
        <a:prstGeom prst="roundRect">
          <a:avLst/>
        </a:prstGeom>
        <a:solidFill>
          <a:srgbClr val="FF6700"/>
        </a:solidFill>
        <a:ln>
          <a:noFill/>
        </a:ln>
        <a:effectLst>
          <a:glow rad="63500">
            <a:schemeClr val="accent2">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lumMod val="75000"/>
                  <a:lumOff val="25000"/>
                </a:schemeClr>
              </a:solidFill>
              <a:latin typeface="Bahnschrift SemiBold" panose="020B0502040204020203" pitchFamily="34" charset="0"/>
            </a:rPr>
            <a:t>status</a:t>
          </a:r>
          <a:r>
            <a:rPr lang="en-US" sz="1400" baseline="0">
              <a:solidFill>
                <a:schemeClr val="tx1">
                  <a:lumMod val="75000"/>
                  <a:lumOff val="25000"/>
                </a:schemeClr>
              </a:solidFill>
              <a:latin typeface="Bahnschrift SemiBold" panose="020B0502040204020203" pitchFamily="34" charset="0"/>
            </a:rPr>
            <a:t> analysis</a:t>
          </a:r>
          <a:endParaRPr lang="en-US" sz="1400">
            <a:solidFill>
              <a:schemeClr val="tx1">
                <a:lumMod val="75000"/>
                <a:lumOff val="25000"/>
              </a:schemeClr>
            </a:solidFill>
            <a:latin typeface="Bahnschrift SemiBold" panose="020B0502040204020203" pitchFamily="34" charset="0"/>
          </a:endParaRPr>
        </a:p>
      </xdr:txBody>
    </xdr:sp>
    <xdr:clientData/>
  </xdr:twoCellAnchor>
  <xdr:twoCellAnchor>
    <xdr:from>
      <xdr:col>18</xdr:col>
      <xdr:colOff>666610</xdr:colOff>
      <xdr:row>1</xdr:row>
      <xdr:rowOff>29833</xdr:rowOff>
    </xdr:from>
    <xdr:to>
      <xdr:col>21</xdr:col>
      <xdr:colOff>117523</xdr:colOff>
      <xdr:row>3</xdr:row>
      <xdr:rowOff>14147</xdr:rowOff>
    </xdr:to>
    <xdr:sp macro="" textlink="">
      <xdr:nvSpPr>
        <xdr:cNvPr id="71" name="Rectangle: Rounded Corners 70">
          <a:hlinkClick xmlns:r="http://schemas.openxmlformats.org/officeDocument/2006/relationships" r:id="rId7"/>
          <a:extLst>
            <a:ext uri="{FF2B5EF4-FFF2-40B4-BE49-F238E27FC236}">
              <a16:creationId xmlns:a16="http://schemas.microsoft.com/office/drawing/2014/main" id="{36043C86-D4C6-4634-972D-8323A1E67023}"/>
            </a:ext>
          </a:extLst>
        </xdr:cNvPr>
        <xdr:cNvSpPr/>
      </xdr:nvSpPr>
      <xdr:spPr>
        <a:xfrm>
          <a:off x="13096735" y="208427"/>
          <a:ext cx="1522601" cy="341501"/>
        </a:xfrm>
        <a:prstGeom prst="roundRect">
          <a:avLst/>
        </a:prstGeom>
        <a:solidFill>
          <a:srgbClr val="FF6700"/>
        </a:solidFill>
        <a:ln>
          <a:noFill/>
        </a:ln>
        <a:effectLst>
          <a:glow rad="63500">
            <a:schemeClr val="accent2">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lumMod val="75000"/>
                  <a:lumOff val="25000"/>
                </a:schemeClr>
              </a:solidFill>
              <a:latin typeface="Bahnschrift SemiBold" panose="020B0502040204020203" pitchFamily="34" charset="0"/>
            </a:rPr>
            <a:t>status</a:t>
          </a:r>
          <a:r>
            <a:rPr lang="en-US" sz="1400" baseline="0">
              <a:solidFill>
                <a:schemeClr val="tx1">
                  <a:lumMod val="75000"/>
                  <a:lumOff val="25000"/>
                </a:schemeClr>
              </a:solidFill>
              <a:latin typeface="Bahnschrift SemiBold" panose="020B0502040204020203" pitchFamily="34" charset="0"/>
            </a:rPr>
            <a:t> details</a:t>
          </a:r>
          <a:r>
            <a:rPr lang="en-US" sz="1400" baseline="0"/>
            <a:t> </a:t>
          </a:r>
          <a:endParaRPr lang="en-US" sz="1400"/>
        </a:p>
      </xdr:txBody>
    </xdr:sp>
    <xdr:clientData/>
  </xdr:twoCellAnchor>
  <xdr:twoCellAnchor>
    <xdr:from>
      <xdr:col>2</xdr:col>
      <xdr:colOff>464344</xdr:colOff>
      <xdr:row>27</xdr:row>
      <xdr:rowOff>83344</xdr:rowOff>
    </xdr:from>
    <xdr:to>
      <xdr:col>5</xdr:col>
      <xdr:colOff>35718</xdr:colOff>
      <xdr:row>36</xdr:row>
      <xdr:rowOff>0</xdr:rowOff>
    </xdr:to>
    <xdr:sp macro="" textlink="">
      <xdr:nvSpPr>
        <xdr:cNvPr id="6" name="TextBox 5">
          <a:extLst>
            <a:ext uri="{FF2B5EF4-FFF2-40B4-BE49-F238E27FC236}">
              <a16:creationId xmlns:a16="http://schemas.microsoft.com/office/drawing/2014/main" id="{5328366E-3D47-4D2F-B8F8-5AD203D0B1CA}"/>
            </a:ext>
          </a:extLst>
        </xdr:cNvPr>
        <xdr:cNvSpPr txBox="1"/>
      </xdr:nvSpPr>
      <xdr:spPr>
        <a:xfrm>
          <a:off x="1849799" y="4946289"/>
          <a:ext cx="1649555" cy="1537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latin typeface="Arial Rounded MT Bold" panose="020F0704030504030204" pitchFamily="34" charset="0"/>
            </a:rPr>
            <a:t>Breakdown of </a:t>
          </a:r>
          <a:r>
            <a:rPr lang="en-US" sz="1600">
              <a:solidFill>
                <a:srgbClr val="0070C0"/>
              </a:solidFill>
              <a:latin typeface="Arial Rounded MT Bold" panose="020F0704030504030204" pitchFamily="34" charset="0"/>
            </a:rPr>
            <a:t>Gross Amount </a:t>
          </a:r>
          <a:r>
            <a:rPr lang="en-US" sz="1600">
              <a:latin typeface="Arial Rounded MT Bold" panose="020F0704030504030204" pitchFamily="34" charset="0"/>
            </a:rPr>
            <a:t>by Status</a:t>
          </a:r>
        </a:p>
      </xdr:txBody>
    </xdr:sp>
    <xdr:clientData/>
  </xdr:twoCellAnchor>
  <xdr:twoCellAnchor>
    <xdr:from>
      <xdr:col>18</xdr:col>
      <xdr:colOff>571500</xdr:colOff>
      <xdr:row>28</xdr:row>
      <xdr:rowOff>154781</xdr:rowOff>
    </xdr:from>
    <xdr:to>
      <xdr:col>21</xdr:col>
      <xdr:colOff>57149</xdr:colOff>
      <xdr:row>35</xdr:row>
      <xdr:rowOff>59532</xdr:rowOff>
    </xdr:to>
    <xdr:sp macro="" textlink="">
      <xdr:nvSpPr>
        <xdr:cNvPr id="72" name="TextBox 71">
          <a:extLst>
            <a:ext uri="{FF2B5EF4-FFF2-40B4-BE49-F238E27FC236}">
              <a16:creationId xmlns:a16="http://schemas.microsoft.com/office/drawing/2014/main" id="{2DED6391-0647-400F-96E8-EA959877F9EE}"/>
            </a:ext>
          </a:extLst>
        </xdr:cNvPr>
        <xdr:cNvSpPr txBox="1"/>
      </xdr:nvSpPr>
      <xdr:spPr>
        <a:xfrm>
          <a:off x="13001625" y="5155406"/>
          <a:ext cx="1557337" cy="11549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latin typeface="Arial Rounded MT Bold" panose="020F0704030504030204" pitchFamily="34" charset="0"/>
            </a:rPr>
            <a:t>Breakdown of </a:t>
          </a:r>
          <a:r>
            <a:rPr lang="en-US" sz="1600">
              <a:solidFill>
                <a:srgbClr val="0070C0"/>
              </a:solidFill>
              <a:latin typeface="Arial Rounded MT Bold" panose="020F0704030504030204" pitchFamily="34" charset="0"/>
            </a:rPr>
            <a:t>Net</a:t>
          </a:r>
          <a:r>
            <a:rPr lang="en-US" sz="1600" baseline="0">
              <a:solidFill>
                <a:srgbClr val="0070C0"/>
              </a:solidFill>
              <a:latin typeface="Arial Rounded MT Bold" panose="020F0704030504030204" pitchFamily="34" charset="0"/>
            </a:rPr>
            <a:t> Anount</a:t>
          </a:r>
          <a:r>
            <a:rPr lang="en-US" sz="1600">
              <a:solidFill>
                <a:srgbClr val="0070C0"/>
              </a:solidFill>
              <a:latin typeface="Arial Rounded MT Bold" panose="020F0704030504030204" pitchFamily="34" charset="0"/>
            </a:rPr>
            <a:t> </a:t>
          </a:r>
          <a:r>
            <a:rPr lang="en-US" sz="1600">
              <a:latin typeface="Arial Rounded MT Bold" panose="020F0704030504030204" pitchFamily="34" charset="0"/>
            </a:rPr>
            <a:t>by Status</a:t>
          </a:r>
        </a:p>
      </xdr:txBody>
    </xdr:sp>
    <xdr:clientData/>
  </xdr:twoCellAnchor>
  <xdr:twoCellAnchor>
    <xdr:from>
      <xdr:col>10</xdr:col>
      <xdr:colOff>578644</xdr:colOff>
      <xdr:row>27</xdr:row>
      <xdr:rowOff>66675</xdr:rowOff>
    </xdr:from>
    <xdr:to>
      <xdr:col>13</xdr:col>
      <xdr:colOff>95249</xdr:colOff>
      <xdr:row>36</xdr:row>
      <xdr:rowOff>66675</xdr:rowOff>
    </xdr:to>
    <xdr:sp macro="" textlink="">
      <xdr:nvSpPr>
        <xdr:cNvPr id="73" name="TextBox 72">
          <a:extLst>
            <a:ext uri="{FF2B5EF4-FFF2-40B4-BE49-F238E27FC236}">
              <a16:creationId xmlns:a16="http://schemas.microsoft.com/office/drawing/2014/main" id="{38094FD2-151B-4DCF-8B77-087FE419EB62}"/>
            </a:ext>
          </a:extLst>
        </xdr:cNvPr>
        <xdr:cNvSpPr txBox="1"/>
      </xdr:nvSpPr>
      <xdr:spPr>
        <a:xfrm>
          <a:off x="7484269" y="4888706"/>
          <a:ext cx="1588293" cy="16073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latin typeface="Arial Rounded MT Bold" panose="020F0704030504030204" pitchFamily="34" charset="0"/>
            </a:rPr>
            <a:t>Breakdown of </a:t>
          </a:r>
          <a:r>
            <a:rPr lang="en-US" sz="1600">
              <a:solidFill>
                <a:srgbClr val="0070C0"/>
              </a:solidFill>
              <a:latin typeface="Arial Rounded MT Bold" panose="020F0704030504030204" pitchFamily="34" charset="0"/>
            </a:rPr>
            <a:t>COGS</a:t>
          </a:r>
          <a:r>
            <a:rPr lang="en-US" sz="1600" baseline="0">
              <a:latin typeface="Arial Rounded MT Bold" panose="020F0704030504030204" pitchFamily="34" charset="0"/>
            </a:rPr>
            <a:t>             </a:t>
          </a:r>
          <a:r>
            <a:rPr lang="en-US" sz="1600">
              <a:latin typeface="Arial Rounded MT Bold" panose="020F0704030504030204" pitchFamily="34" charset="0"/>
            </a:rPr>
            <a:t>by Status</a:t>
          </a:r>
        </a:p>
      </xdr:txBody>
    </xdr:sp>
    <xdr:clientData/>
  </xdr:twoCellAnchor>
  <xdr:twoCellAnchor>
    <xdr:from>
      <xdr:col>0</xdr:col>
      <xdr:colOff>297655</xdr:colOff>
      <xdr:row>49</xdr:row>
      <xdr:rowOff>166686</xdr:rowOff>
    </xdr:from>
    <xdr:to>
      <xdr:col>11</xdr:col>
      <xdr:colOff>440530</xdr:colOff>
      <xdr:row>70</xdr:row>
      <xdr:rowOff>83342</xdr:rowOff>
    </xdr:to>
    <xdr:graphicFrame macro="">
      <xdr:nvGraphicFramePr>
        <xdr:cNvPr id="74" name="Chart 73">
          <a:extLst>
            <a:ext uri="{FF2B5EF4-FFF2-40B4-BE49-F238E27FC236}">
              <a16:creationId xmlns:a16="http://schemas.microsoft.com/office/drawing/2014/main" id="{21BC77A6-7C5C-4B82-8B42-51E3ED60C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452438</xdr:colOff>
      <xdr:row>50</xdr:row>
      <xdr:rowOff>47624</xdr:rowOff>
    </xdr:from>
    <xdr:to>
      <xdr:col>23</xdr:col>
      <xdr:colOff>428625</xdr:colOff>
      <xdr:row>70</xdr:row>
      <xdr:rowOff>119063</xdr:rowOff>
    </xdr:to>
    <xdr:graphicFrame macro="">
      <xdr:nvGraphicFramePr>
        <xdr:cNvPr id="75" name="Chart 74">
          <a:extLst>
            <a:ext uri="{FF2B5EF4-FFF2-40B4-BE49-F238E27FC236}">
              <a16:creationId xmlns:a16="http://schemas.microsoft.com/office/drawing/2014/main" id="{53305061-34E8-4958-ABBA-F7FFF6202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238125</xdr:colOff>
      <xdr:row>71</xdr:row>
      <xdr:rowOff>159860</xdr:rowOff>
    </xdr:from>
    <xdr:to>
      <xdr:col>23</xdr:col>
      <xdr:colOff>616743</xdr:colOff>
      <xdr:row>95</xdr:row>
      <xdr:rowOff>11906</xdr:rowOff>
    </xdr:to>
    <xdr:sp macro="" textlink="">
      <xdr:nvSpPr>
        <xdr:cNvPr id="76" name="Rectangle: Rounded Corners 75">
          <a:extLst>
            <a:ext uri="{FF2B5EF4-FFF2-40B4-BE49-F238E27FC236}">
              <a16:creationId xmlns:a16="http://schemas.microsoft.com/office/drawing/2014/main" id="{CF42F801-7ED9-4E82-B748-FF1B25D190B1}"/>
            </a:ext>
          </a:extLst>
        </xdr:cNvPr>
        <xdr:cNvSpPr/>
      </xdr:nvSpPr>
      <xdr:spPr>
        <a:xfrm flipV="1">
          <a:off x="8524875" y="12840016"/>
          <a:ext cx="7974806" cy="4138296"/>
        </a:xfrm>
        <a:prstGeom prst="roundRect">
          <a:avLst/>
        </a:prstGeom>
        <a:solidFill>
          <a:schemeClr val="bg2"/>
        </a:solidFill>
        <a:ln>
          <a:noFill/>
        </a:ln>
        <a:effectLst>
          <a:outerShdw blurRad="165100" dist="38100" dir="810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333375</xdr:colOff>
      <xdr:row>74</xdr:row>
      <xdr:rowOff>71437</xdr:rowOff>
    </xdr:from>
    <xdr:to>
      <xdr:col>11</xdr:col>
      <xdr:colOff>428625</xdr:colOff>
      <xdr:row>94</xdr:row>
      <xdr:rowOff>11906</xdr:rowOff>
    </xdr:to>
    <xdr:graphicFrame macro="">
      <xdr:nvGraphicFramePr>
        <xdr:cNvPr id="77" name="Chart 76">
          <a:extLst>
            <a:ext uri="{FF2B5EF4-FFF2-40B4-BE49-F238E27FC236}">
              <a16:creationId xmlns:a16="http://schemas.microsoft.com/office/drawing/2014/main" id="{AD42B7DA-96D6-4A1D-800E-EC66AB2F3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381000</xdr:colOff>
      <xdr:row>74</xdr:row>
      <xdr:rowOff>35718</xdr:rowOff>
    </xdr:from>
    <xdr:to>
      <xdr:col>23</xdr:col>
      <xdr:colOff>500062</xdr:colOff>
      <xdr:row>94</xdr:row>
      <xdr:rowOff>59531</xdr:rowOff>
    </xdr:to>
    <xdr:graphicFrame macro="">
      <xdr:nvGraphicFramePr>
        <xdr:cNvPr id="78" name="Chart 77">
          <a:extLst>
            <a:ext uri="{FF2B5EF4-FFF2-40B4-BE49-F238E27FC236}">
              <a16:creationId xmlns:a16="http://schemas.microsoft.com/office/drawing/2014/main" id="{A12D826B-D1E8-4A46-B10F-267A421D8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166686</xdr:colOff>
      <xdr:row>48</xdr:row>
      <xdr:rowOff>23813</xdr:rowOff>
    </xdr:from>
    <xdr:to>
      <xdr:col>8</xdr:col>
      <xdr:colOff>464344</xdr:colOff>
      <xdr:row>50</xdr:row>
      <xdr:rowOff>59531</xdr:rowOff>
    </xdr:to>
    <xdr:sp macro="" textlink="">
      <xdr:nvSpPr>
        <xdr:cNvPr id="13" name="TextBox 12">
          <a:extLst>
            <a:ext uri="{FF2B5EF4-FFF2-40B4-BE49-F238E27FC236}">
              <a16:creationId xmlns:a16="http://schemas.microsoft.com/office/drawing/2014/main" id="{13447D80-90CD-4095-B1D5-4F5B615C7A69}"/>
            </a:ext>
          </a:extLst>
        </xdr:cNvPr>
        <xdr:cNvSpPr txBox="1"/>
      </xdr:nvSpPr>
      <xdr:spPr>
        <a:xfrm>
          <a:off x="2238374" y="8596313"/>
          <a:ext cx="3750470"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lumMod val="75000"/>
                  <a:lumOff val="25000"/>
                </a:schemeClr>
              </a:solidFill>
              <a:latin typeface="Bahnschrift SemiBold" panose="020B0502040204020203" pitchFamily="34" charset="0"/>
            </a:rPr>
            <a:t>Top 5 Merchant Revenue Performance</a:t>
          </a:r>
        </a:p>
      </xdr:txBody>
    </xdr:sp>
    <xdr:clientData/>
  </xdr:twoCellAnchor>
  <xdr:twoCellAnchor>
    <xdr:from>
      <xdr:col>15</xdr:col>
      <xdr:colOff>273843</xdr:colOff>
      <xdr:row>48</xdr:row>
      <xdr:rowOff>47624</xdr:rowOff>
    </xdr:from>
    <xdr:to>
      <xdr:col>21</xdr:col>
      <xdr:colOff>511968</xdr:colOff>
      <xdr:row>50</xdr:row>
      <xdr:rowOff>119061</xdr:rowOff>
    </xdr:to>
    <xdr:sp macro="" textlink="">
      <xdr:nvSpPr>
        <xdr:cNvPr id="14" name="TextBox 13">
          <a:extLst>
            <a:ext uri="{FF2B5EF4-FFF2-40B4-BE49-F238E27FC236}">
              <a16:creationId xmlns:a16="http://schemas.microsoft.com/office/drawing/2014/main" id="{5AB1E62C-33FE-4D1F-BD61-8B25DF9F05E2}"/>
            </a:ext>
          </a:extLst>
        </xdr:cNvPr>
        <xdr:cNvSpPr txBox="1"/>
      </xdr:nvSpPr>
      <xdr:spPr>
        <a:xfrm>
          <a:off x="10632281" y="8620124"/>
          <a:ext cx="43815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lumMod val="75000"/>
                  <a:lumOff val="25000"/>
                </a:schemeClr>
              </a:solidFill>
              <a:latin typeface="Bahnschrift SemiBold" panose="020B0502040204020203" pitchFamily="34" charset="0"/>
            </a:rPr>
            <a:t>Transaction Volume – Top 5 Merchants</a:t>
          </a:r>
        </a:p>
      </xdr:txBody>
    </xdr:sp>
    <xdr:clientData/>
  </xdr:twoCellAnchor>
  <xdr:twoCellAnchor>
    <xdr:from>
      <xdr:col>3</xdr:col>
      <xdr:colOff>380999</xdr:colOff>
      <xdr:row>72</xdr:row>
      <xdr:rowOff>59532</xdr:rowOff>
    </xdr:from>
    <xdr:to>
      <xdr:col>8</xdr:col>
      <xdr:colOff>464343</xdr:colOff>
      <xdr:row>74</xdr:row>
      <xdr:rowOff>95250</xdr:rowOff>
    </xdr:to>
    <xdr:sp macro="" textlink="">
      <xdr:nvSpPr>
        <xdr:cNvPr id="15" name="TextBox 14">
          <a:extLst>
            <a:ext uri="{FF2B5EF4-FFF2-40B4-BE49-F238E27FC236}">
              <a16:creationId xmlns:a16="http://schemas.microsoft.com/office/drawing/2014/main" id="{683A7C42-087E-464F-B4DB-3C92DC5ABA18}"/>
            </a:ext>
          </a:extLst>
        </xdr:cNvPr>
        <xdr:cNvSpPr txBox="1"/>
      </xdr:nvSpPr>
      <xdr:spPr>
        <a:xfrm>
          <a:off x="2452687" y="12918282"/>
          <a:ext cx="3536156" cy="392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lumMod val="75000"/>
                  <a:lumOff val="25000"/>
                </a:schemeClr>
              </a:solidFill>
              <a:latin typeface="Bahnschrift SemiBold" panose="020B0502040204020203" pitchFamily="34" charset="0"/>
            </a:rPr>
            <a:t>Transactions vs Revenue by MCC</a:t>
          </a:r>
        </a:p>
      </xdr:txBody>
    </xdr:sp>
    <xdr:clientData/>
  </xdr:twoCellAnchor>
  <xdr:twoCellAnchor>
    <xdr:from>
      <xdr:col>14</xdr:col>
      <xdr:colOff>392905</xdr:colOff>
      <xdr:row>72</xdr:row>
      <xdr:rowOff>59531</xdr:rowOff>
    </xdr:from>
    <xdr:to>
      <xdr:col>22</xdr:col>
      <xdr:colOff>273843</xdr:colOff>
      <xdr:row>74</xdr:row>
      <xdr:rowOff>142874</xdr:rowOff>
    </xdr:to>
    <xdr:sp macro="" textlink="">
      <xdr:nvSpPr>
        <xdr:cNvPr id="16" name="TextBox 15">
          <a:extLst>
            <a:ext uri="{FF2B5EF4-FFF2-40B4-BE49-F238E27FC236}">
              <a16:creationId xmlns:a16="http://schemas.microsoft.com/office/drawing/2014/main" id="{2A644449-C91E-48D1-819F-E37C74D108F4}"/>
            </a:ext>
          </a:extLst>
        </xdr:cNvPr>
        <xdr:cNvSpPr txBox="1"/>
      </xdr:nvSpPr>
      <xdr:spPr>
        <a:xfrm>
          <a:off x="10060780" y="12918281"/>
          <a:ext cx="5405438" cy="44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lumMod val="75000"/>
                  <a:lumOff val="25000"/>
                </a:schemeClr>
              </a:solidFill>
              <a:latin typeface="Bahnschrift SemiBold" panose="020B0502040204020203" pitchFamily="34" charset="0"/>
            </a:rPr>
            <a:t>Analysis of Payment Methods Used in Transactions</a:t>
          </a:r>
        </a:p>
      </xdr:txBody>
    </xdr:sp>
    <xdr:clientData/>
  </xdr:twoCellAnchor>
  <xdr:twoCellAnchor>
    <xdr:from>
      <xdr:col>24</xdr:col>
      <xdr:colOff>119978</xdr:colOff>
      <xdr:row>20</xdr:row>
      <xdr:rowOff>178864</xdr:rowOff>
    </xdr:from>
    <xdr:to>
      <xdr:col>27</xdr:col>
      <xdr:colOff>554185</xdr:colOff>
      <xdr:row>95</xdr:row>
      <xdr:rowOff>3</xdr:rowOff>
    </xdr:to>
    <xdr:sp macro="" textlink="">
      <xdr:nvSpPr>
        <xdr:cNvPr id="80" name="Rectangle: Rounded Corners 79">
          <a:extLst>
            <a:ext uri="{FF2B5EF4-FFF2-40B4-BE49-F238E27FC236}">
              <a16:creationId xmlns:a16="http://schemas.microsoft.com/office/drawing/2014/main" id="{70D3B20F-E261-4DCA-BE58-4A39A511B36E}"/>
            </a:ext>
          </a:extLst>
        </xdr:cNvPr>
        <xdr:cNvSpPr/>
      </xdr:nvSpPr>
      <xdr:spPr>
        <a:xfrm rot="5400000" flipV="1">
          <a:off x="11336966" y="9189513"/>
          <a:ext cx="13329321" cy="2512388"/>
        </a:xfrm>
        <a:prstGeom prst="roundRect">
          <a:avLst/>
        </a:prstGeom>
        <a:solidFill>
          <a:schemeClr val="bg2"/>
        </a:solidFill>
        <a:ln>
          <a:noFill/>
        </a:ln>
        <a:effectLst>
          <a:outerShdw blurRad="165100" dist="38100" dir="810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24</xdr:col>
      <xdr:colOff>256094</xdr:colOff>
      <xdr:row>23</xdr:row>
      <xdr:rowOff>13641</xdr:rowOff>
    </xdr:from>
    <xdr:to>
      <xdr:col>27</xdr:col>
      <xdr:colOff>443347</xdr:colOff>
      <xdr:row>42</xdr:row>
      <xdr:rowOff>41564</xdr:rowOff>
    </xdr:to>
    <mc:AlternateContent xmlns:mc="http://schemas.openxmlformats.org/markup-compatibility/2006" xmlns:a14="http://schemas.microsoft.com/office/drawing/2010/main">
      <mc:Choice Requires="a14">
        <xdr:graphicFrame macro="">
          <xdr:nvGraphicFramePr>
            <xdr:cNvPr id="81" name="Status 4">
              <a:extLst>
                <a:ext uri="{FF2B5EF4-FFF2-40B4-BE49-F238E27FC236}">
                  <a16:creationId xmlns:a16="http://schemas.microsoft.com/office/drawing/2014/main" id="{570D47CA-4144-4CDF-AE11-30E848DE4624}"/>
                </a:ext>
              </a:extLst>
            </xdr:cNvPr>
            <xdr:cNvGraphicFramePr/>
          </xdr:nvGraphicFramePr>
          <xdr:xfrm>
            <a:off x="0" y="0"/>
            <a:ext cx="0" cy="0"/>
          </xdr:xfrm>
          <a:graphic>
            <a:graphicData uri="http://schemas.microsoft.com/office/drawing/2010/slicer">
              <sle:slicer xmlns:sle="http://schemas.microsoft.com/office/drawing/2010/slicer" name="Status 4"/>
            </a:graphicData>
          </a:graphic>
        </xdr:graphicFrame>
      </mc:Choice>
      <mc:Fallback xmlns="">
        <xdr:sp macro="" textlink="">
          <xdr:nvSpPr>
            <xdr:cNvPr id="0" name=""/>
            <xdr:cNvSpPr>
              <a:spLocks noTextEdit="1"/>
            </xdr:cNvSpPr>
          </xdr:nvSpPr>
          <xdr:spPr>
            <a:xfrm>
              <a:off x="16881549" y="4156150"/>
              <a:ext cx="2265434" cy="3449996"/>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277090</xdr:colOff>
      <xdr:row>42</xdr:row>
      <xdr:rowOff>96980</xdr:rowOff>
    </xdr:from>
    <xdr:to>
      <xdr:col>27</xdr:col>
      <xdr:colOff>436804</xdr:colOff>
      <xdr:row>53</xdr:row>
      <xdr:rowOff>43141</xdr:rowOff>
    </xdr:to>
    <mc:AlternateContent xmlns:mc="http://schemas.openxmlformats.org/markup-compatibility/2006" xmlns:a14="http://schemas.microsoft.com/office/drawing/2010/main">
      <mc:Choice Requires="a14">
        <xdr:graphicFrame macro="">
          <xdr:nvGraphicFramePr>
            <xdr:cNvPr id="4" name="Date (Year) 7">
              <a:extLst>
                <a:ext uri="{FF2B5EF4-FFF2-40B4-BE49-F238E27FC236}">
                  <a16:creationId xmlns:a16="http://schemas.microsoft.com/office/drawing/2014/main" id="{8A0B2878-39DF-4BBA-9AA5-31A13CFCA4C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7"/>
            </a:graphicData>
          </a:graphic>
        </xdr:graphicFrame>
      </mc:Choice>
      <mc:Fallback xmlns="">
        <xdr:sp macro="" textlink="">
          <xdr:nvSpPr>
            <xdr:cNvPr id="0" name=""/>
            <xdr:cNvSpPr>
              <a:spLocks noTextEdit="1"/>
            </xdr:cNvSpPr>
          </xdr:nvSpPr>
          <xdr:spPr>
            <a:xfrm>
              <a:off x="16902545" y="7661562"/>
              <a:ext cx="2237895" cy="1927361"/>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277090</xdr:colOff>
      <xdr:row>53</xdr:row>
      <xdr:rowOff>41563</xdr:rowOff>
    </xdr:from>
    <xdr:to>
      <xdr:col>27</xdr:col>
      <xdr:colOff>471055</xdr:colOff>
      <xdr:row>66</xdr:row>
      <xdr:rowOff>37912</xdr:rowOff>
    </xdr:to>
    <mc:AlternateContent xmlns:mc="http://schemas.openxmlformats.org/markup-compatibility/2006" xmlns:a14="http://schemas.microsoft.com/office/drawing/2010/main">
      <mc:Choice Requires="a14">
        <xdr:graphicFrame macro="">
          <xdr:nvGraphicFramePr>
            <xdr:cNvPr id="17" name="Date (Quarter) 5">
              <a:extLst>
                <a:ext uri="{FF2B5EF4-FFF2-40B4-BE49-F238E27FC236}">
                  <a16:creationId xmlns:a16="http://schemas.microsoft.com/office/drawing/2014/main" id="{C7CD65FA-351B-44A3-A1E0-8FE80CBE94DB}"/>
                </a:ext>
              </a:extLst>
            </xdr:cNvPr>
            <xdr:cNvGraphicFramePr/>
          </xdr:nvGraphicFramePr>
          <xdr:xfrm>
            <a:off x="0" y="0"/>
            <a:ext cx="0" cy="0"/>
          </xdr:xfrm>
          <a:graphic>
            <a:graphicData uri="http://schemas.microsoft.com/office/drawing/2010/slicer">
              <sle:slicer xmlns:sle="http://schemas.microsoft.com/office/drawing/2010/slicer" name="Date (Quarter) 5"/>
            </a:graphicData>
          </a:graphic>
        </xdr:graphicFrame>
      </mc:Choice>
      <mc:Fallback xmlns="">
        <xdr:sp macro="" textlink="">
          <xdr:nvSpPr>
            <xdr:cNvPr id="0" name=""/>
            <xdr:cNvSpPr>
              <a:spLocks noTextEdit="1"/>
            </xdr:cNvSpPr>
          </xdr:nvSpPr>
          <xdr:spPr>
            <a:xfrm>
              <a:off x="16902545" y="9587345"/>
              <a:ext cx="2272146" cy="233776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119063</xdr:colOff>
      <xdr:row>15</xdr:row>
      <xdr:rowOff>176889</xdr:rowOff>
    </xdr:from>
    <xdr:to>
      <xdr:col>9</xdr:col>
      <xdr:colOff>241528</xdr:colOff>
      <xdr:row>59</xdr:row>
      <xdr:rowOff>95250</xdr:rowOff>
    </xdr:to>
    <xdr:sp macro="" textlink="">
      <xdr:nvSpPr>
        <xdr:cNvPr id="14" name="Rectangle: Rounded Corners 13">
          <a:extLst>
            <a:ext uri="{FF2B5EF4-FFF2-40B4-BE49-F238E27FC236}">
              <a16:creationId xmlns:a16="http://schemas.microsoft.com/office/drawing/2014/main" id="{3215E8C6-4260-4365-860E-BDE34E54ABB8}"/>
            </a:ext>
          </a:extLst>
        </xdr:cNvPr>
        <xdr:cNvSpPr/>
      </xdr:nvSpPr>
      <xdr:spPr>
        <a:xfrm flipH="1" flipV="1">
          <a:off x="119063" y="2878525"/>
          <a:ext cx="6357010" cy="7843161"/>
        </a:xfrm>
        <a:prstGeom prst="roundRect">
          <a:avLst/>
        </a:prstGeom>
        <a:solidFill>
          <a:schemeClr val="bg2"/>
        </a:solidFill>
        <a:ln>
          <a:noFill/>
        </a:ln>
        <a:effectLst>
          <a:outerShdw blurRad="203200" dist="38100" dir="810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614025</xdr:colOff>
      <xdr:row>16</xdr:row>
      <xdr:rowOff>71436</xdr:rowOff>
    </xdr:from>
    <xdr:to>
      <xdr:col>16</xdr:col>
      <xdr:colOff>345286</xdr:colOff>
      <xdr:row>37</xdr:row>
      <xdr:rowOff>47625</xdr:rowOff>
    </xdr:to>
    <xdr:sp macro="" textlink="">
      <xdr:nvSpPr>
        <xdr:cNvPr id="15" name="Rectangle: Rounded Corners 14">
          <a:extLst>
            <a:ext uri="{FF2B5EF4-FFF2-40B4-BE49-F238E27FC236}">
              <a16:creationId xmlns:a16="http://schemas.microsoft.com/office/drawing/2014/main" id="{91888E5A-4D2E-4BF1-9DC6-A2192EB4C23C}"/>
            </a:ext>
          </a:extLst>
        </xdr:cNvPr>
        <xdr:cNvSpPr/>
      </xdr:nvSpPr>
      <xdr:spPr>
        <a:xfrm flipH="1" flipV="1">
          <a:off x="6848570" y="2953181"/>
          <a:ext cx="4580352" cy="3758480"/>
        </a:xfrm>
        <a:prstGeom prst="roundRect">
          <a:avLst/>
        </a:prstGeom>
        <a:solidFill>
          <a:schemeClr val="bg2"/>
        </a:solidFill>
        <a:ln>
          <a:noFill/>
        </a:ln>
        <a:effectLst>
          <a:outerShdw blurRad="203200" dist="38100" dir="810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365682</xdr:colOff>
      <xdr:row>38</xdr:row>
      <xdr:rowOff>64632</xdr:rowOff>
    </xdr:from>
    <xdr:to>
      <xdr:col>28</xdr:col>
      <xdr:colOff>79934</xdr:colOff>
      <xdr:row>59</xdr:row>
      <xdr:rowOff>107156</xdr:rowOff>
    </xdr:to>
    <xdr:sp macro="" textlink="">
      <xdr:nvSpPr>
        <xdr:cNvPr id="16" name="Rectangle: Rounded Corners 15">
          <a:extLst>
            <a:ext uri="{FF2B5EF4-FFF2-40B4-BE49-F238E27FC236}">
              <a16:creationId xmlns:a16="http://schemas.microsoft.com/office/drawing/2014/main" id="{7821D76B-4CB0-4240-8D6C-B72BE2730E26}"/>
            </a:ext>
          </a:extLst>
        </xdr:cNvPr>
        <xdr:cNvSpPr/>
      </xdr:nvSpPr>
      <xdr:spPr>
        <a:xfrm flipH="1" flipV="1">
          <a:off x="12105245" y="6851195"/>
          <a:ext cx="7310439" cy="3792992"/>
        </a:xfrm>
        <a:prstGeom prst="roundRect">
          <a:avLst/>
        </a:prstGeom>
        <a:solidFill>
          <a:schemeClr val="bg2"/>
        </a:solidFill>
        <a:ln>
          <a:noFill/>
        </a:ln>
        <a:effectLst>
          <a:outerShdw blurRad="203200" dist="38100" dir="810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649742</xdr:colOff>
      <xdr:row>38</xdr:row>
      <xdr:rowOff>52725</xdr:rowOff>
    </xdr:from>
    <xdr:to>
      <xdr:col>16</xdr:col>
      <xdr:colOff>392905</xdr:colOff>
      <xdr:row>59</xdr:row>
      <xdr:rowOff>35720</xdr:rowOff>
    </xdr:to>
    <xdr:sp macro="" textlink="">
      <xdr:nvSpPr>
        <xdr:cNvPr id="17" name="Rectangle: Rounded Corners 16">
          <a:extLst>
            <a:ext uri="{FF2B5EF4-FFF2-40B4-BE49-F238E27FC236}">
              <a16:creationId xmlns:a16="http://schemas.microsoft.com/office/drawing/2014/main" id="{2C4CC7BB-601D-4482-BC00-958AB7165A37}"/>
            </a:ext>
          </a:extLst>
        </xdr:cNvPr>
        <xdr:cNvSpPr/>
      </xdr:nvSpPr>
      <xdr:spPr>
        <a:xfrm flipH="1" flipV="1">
          <a:off x="6864805" y="6839288"/>
          <a:ext cx="4577100" cy="3733463"/>
        </a:xfrm>
        <a:prstGeom prst="roundRect">
          <a:avLst/>
        </a:prstGeom>
        <a:solidFill>
          <a:srgbClr val="EBEBEB"/>
        </a:solidFill>
        <a:ln>
          <a:noFill/>
        </a:ln>
        <a:effectLst>
          <a:outerShdw blurRad="203200" dist="38100" dir="810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154781</xdr:colOff>
      <xdr:row>17</xdr:row>
      <xdr:rowOff>52730</xdr:rowOff>
    </xdr:from>
    <xdr:to>
      <xdr:col>9</xdr:col>
      <xdr:colOff>168388</xdr:colOff>
      <xdr:row>57</xdr:row>
      <xdr:rowOff>95249</xdr:rowOff>
    </xdr:to>
    <xdr:graphicFrame macro="">
      <xdr:nvGraphicFramePr>
        <xdr:cNvPr id="19" name="Chart 18">
          <a:extLst>
            <a:ext uri="{FF2B5EF4-FFF2-40B4-BE49-F238E27FC236}">
              <a16:creationId xmlns:a16="http://schemas.microsoft.com/office/drawing/2014/main" id="{7A46FD87-A72D-4DD8-A027-516F71050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156483</xdr:colOff>
      <xdr:row>15</xdr:row>
      <xdr:rowOff>107157</xdr:rowOff>
    </xdr:from>
    <xdr:to>
      <xdr:col>16</xdr:col>
      <xdr:colOff>385763</xdr:colOff>
      <xdr:row>37</xdr:row>
      <xdr:rowOff>78242</xdr:rowOff>
    </xdr:to>
    <xdr:graphicFrame macro="">
      <xdr:nvGraphicFramePr>
        <xdr:cNvPr id="20" name="Chart 19">
          <a:extLst>
            <a:ext uri="{FF2B5EF4-FFF2-40B4-BE49-F238E27FC236}">
              <a16:creationId xmlns:a16="http://schemas.microsoft.com/office/drawing/2014/main" id="{0582F479-F3FF-4F27-BE84-C3253719B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250034</xdr:colOff>
      <xdr:row>38</xdr:row>
      <xdr:rowOff>153079</xdr:rowOff>
    </xdr:from>
    <xdr:to>
      <xdr:col>16</xdr:col>
      <xdr:colOff>440533</xdr:colOff>
      <xdr:row>59</xdr:row>
      <xdr:rowOff>98652</xdr:rowOff>
    </xdr:to>
    <xdr:graphicFrame macro="">
      <xdr:nvGraphicFramePr>
        <xdr:cNvPr id="21" name="Chart 20">
          <a:extLst>
            <a:ext uri="{FF2B5EF4-FFF2-40B4-BE49-F238E27FC236}">
              <a16:creationId xmlns:a16="http://schemas.microsoft.com/office/drawing/2014/main" id="{2F233595-29DB-4B02-A3CF-B81618272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357190</xdr:colOff>
      <xdr:row>16</xdr:row>
      <xdr:rowOff>20409</xdr:rowOff>
    </xdr:from>
    <xdr:to>
      <xdr:col>28</xdr:col>
      <xdr:colOff>71442</xdr:colOff>
      <xdr:row>37</xdr:row>
      <xdr:rowOff>95249</xdr:rowOff>
    </xdr:to>
    <xdr:sp macro="" textlink="">
      <xdr:nvSpPr>
        <xdr:cNvPr id="18" name="Rectangle: Rounded Corners 17">
          <a:extLst>
            <a:ext uri="{FF2B5EF4-FFF2-40B4-BE49-F238E27FC236}">
              <a16:creationId xmlns:a16="http://schemas.microsoft.com/office/drawing/2014/main" id="{1BF38D54-4EDA-4495-93CF-30DBD0DBBF17}"/>
            </a:ext>
          </a:extLst>
        </xdr:cNvPr>
        <xdr:cNvSpPr/>
      </xdr:nvSpPr>
      <xdr:spPr>
        <a:xfrm flipH="1" flipV="1">
          <a:off x="12096753" y="2877909"/>
          <a:ext cx="7310439" cy="3825309"/>
        </a:xfrm>
        <a:prstGeom prst="roundRect">
          <a:avLst/>
        </a:prstGeom>
        <a:solidFill>
          <a:schemeClr val="bg2"/>
        </a:solidFill>
        <a:ln>
          <a:noFill/>
        </a:ln>
        <a:effectLst>
          <a:outerShdw blurRad="279400" dist="38100" dir="810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369092</xdr:colOff>
      <xdr:row>16</xdr:row>
      <xdr:rowOff>119064</xdr:rowOff>
    </xdr:from>
    <xdr:to>
      <xdr:col>28</xdr:col>
      <xdr:colOff>130968</xdr:colOff>
      <xdr:row>37</xdr:row>
      <xdr:rowOff>130969</xdr:rowOff>
    </xdr:to>
    <xdr:graphicFrame macro="">
      <xdr:nvGraphicFramePr>
        <xdr:cNvPr id="22" name="Chart 21">
          <a:extLst>
            <a:ext uri="{FF2B5EF4-FFF2-40B4-BE49-F238E27FC236}">
              <a16:creationId xmlns:a16="http://schemas.microsoft.com/office/drawing/2014/main" id="{ECFCF067-DB96-452F-918D-A55256C46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459243</xdr:colOff>
      <xdr:row>38</xdr:row>
      <xdr:rowOff>171788</xdr:rowOff>
    </xdr:from>
    <xdr:to>
      <xdr:col>28</xdr:col>
      <xdr:colOff>95250</xdr:colOff>
      <xdr:row>59</xdr:row>
      <xdr:rowOff>119063</xdr:rowOff>
    </xdr:to>
    <xdr:graphicFrame macro="">
      <xdr:nvGraphicFramePr>
        <xdr:cNvPr id="24" name="Chart 23">
          <a:extLst>
            <a:ext uri="{FF2B5EF4-FFF2-40B4-BE49-F238E27FC236}">
              <a16:creationId xmlns:a16="http://schemas.microsoft.com/office/drawing/2014/main" id="{C20BD86C-B009-4076-9C8A-EE32A905C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91850</xdr:colOff>
      <xdr:row>16</xdr:row>
      <xdr:rowOff>95251</xdr:rowOff>
    </xdr:from>
    <xdr:to>
      <xdr:col>25</xdr:col>
      <xdr:colOff>564696</xdr:colOff>
      <xdr:row>19</xdr:row>
      <xdr:rowOff>13608</xdr:rowOff>
    </xdr:to>
    <xdr:sp macro="" textlink="">
      <xdr:nvSpPr>
        <xdr:cNvPr id="5" name="TextBox 4">
          <a:extLst>
            <a:ext uri="{FF2B5EF4-FFF2-40B4-BE49-F238E27FC236}">
              <a16:creationId xmlns:a16="http://schemas.microsoft.com/office/drawing/2014/main" id="{B0D1BB52-6EEF-4A6E-AE01-295C1F0D23C6}"/>
            </a:ext>
          </a:extLst>
        </xdr:cNvPr>
        <xdr:cNvSpPr txBox="1"/>
      </xdr:nvSpPr>
      <xdr:spPr>
        <a:xfrm>
          <a:off x="13903100" y="2952751"/>
          <a:ext cx="3925659" cy="454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002060"/>
              </a:solidFill>
              <a:latin typeface="Bahnschrift SemiBold" panose="020B0502040204020203" pitchFamily="34" charset="0"/>
            </a:rPr>
            <a:t>On_Us &amp; Off_Us payments overview</a:t>
          </a:r>
        </a:p>
      </xdr:txBody>
    </xdr:sp>
    <xdr:clientData/>
  </xdr:twoCellAnchor>
  <xdr:twoCellAnchor>
    <xdr:from>
      <xdr:col>2</xdr:col>
      <xdr:colOff>384402</xdr:colOff>
      <xdr:row>16</xdr:row>
      <xdr:rowOff>42524</xdr:rowOff>
    </xdr:from>
    <xdr:to>
      <xdr:col>7</xdr:col>
      <xdr:colOff>207510</xdr:colOff>
      <xdr:row>18</xdr:row>
      <xdr:rowOff>47625</xdr:rowOff>
    </xdr:to>
    <xdr:sp macro="" textlink="">
      <xdr:nvSpPr>
        <xdr:cNvPr id="6" name="TextBox 5">
          <a:extLst>
            <a:ext uri="{FF2B5EF4-FFF2-40B4-BE49-F238E27FC236}">
              <a16:creationId xmlns:a16="http://schemas.microsoft.com/office/drawing/2014/main" id="{C5B387A6-1ED8-42E7-A958-5B3BD778BF07}"/>
            </a:ext>
          </a:extLst>
        </xdr:cNvPr>
        <xdr:cNvSpPr txBox="1"/>
      </xdr:nvSpPr>
      <xdr:spPr>
        <a:xfrm>
          <a:off x="1765527" y="2900024"/>
          <a:ext cx="3275921" cy="362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002060"/>
              </a:solidFill>
              <a:latin typeface="Bahnschrift SemiBold" panose="020B0502040204020203" pitchFamily="34" charset="0"/>
            </a:rPr>
            <a:t>On_Us &amp; Off_Us Overview</a:t>
          </a:r>
        </a:p>
      </xdr:txBody>
    </xdr:sp>
    <xdr:clientData/>
  </xdr:twoCellAnchor>
  <xdr:twoCellAnchor>
    <xdr:from>
      <xdr:col>19</xdr:col>
      <xdr:colOff>389504</xdr:colOff>
      <xdr:row>38</xdr:row>
      <xdr:rowOff>85044</xdr:rowOff>
    </xdr:from>
    <xdr:to>
      <xdr:col>26</xdr:col>
      <xdr:colOff>35718</xdr:colOff>
      <xdr:row>42</xdr:row>
      <xdr:rowOff>125865</xdr:rowOff>
    </xdr:to>
    <xdr:sp macro="" textlink="">
      <xdr:nvSpPr>
        <xdr:cNvPr id="7" name="TextBox 6">
          <a:extLst>
            <a:ext uri="{FF2B5EF4-FFF2-40B4-BE49-F238E27FC236}">
              <a16:creationId xmlns:a16="http://schemas.microsoft.com/office/drawing/2014/main" id="{5BE3570B-2768-434D-B9C0-38E7027E50E8}"/>
            </a:ext>
          </a:extLst>
        </xdr:cNvPr>
        <xdr:cNvSpPr txBox="1"/>
      </xdr:nvSpPr>
      <xdr:spPr>
        <a:xfrm>
          <a:off x="13510192" y="6871607"/>
          <a:ext cx="4480151" cy="755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rgbClr val="002060"/>
              </a:solidFill>
              <a:latin typeface="Bahnschrift SemiBold" panose="020B0502040204020203" pitchFamily="34" charset="0"/>
            </a:rPr>
            <a:t>MCC Profitability Breakdown: On-Us vs. Off-Us Transactions</a:t>
          </a:r>
        </a:p>
      </xdr:txBody>
    </xdr:sp>
    <xdr:clientData/>
  </xdr:twoCellAnchor>
  <xdr:twoCellAnchor>
    <xdr:from>
      <xdr:col>0</xdr:col>
      <xdr:colOff>27214</xdr:colOff>
      <xdr:row>0</xdr:row>
      <xdr:rowOff>0</xdr:rowOff>
    </xdr:from>
    <xdr:to>
      <xdr:col>32</xdr:col>
      <xdr:colOff>266700</xdr:colOff>
      <xdr:row>15</xdr:row>
      <xdr:rowOff>10206</xdr:rowOff>
    </xdr:to>
    <xdr:sp macro="" textlink="">
      <xdr:nvSpPr>
        <xdr:cNvPr id="25" name="Rectangle 24">
          <a:extLst>
            <a:ext uri="{FF2B5EF4-FFF2-40B4-BE49-F238E27FC236}">
              <a16:creationId xmlns:a16="http://schemas.microsoft.com/office/drawing/2014/main" id="{EA2152CC-8A78-4141-92A4-9A10D77EE9D0}"/>
            </a:ext>
          </a:extLst>
        </xdr:cNvPr>
        <xdr:cNvSpPr/>
      </xdr:nvSpPr>
      <xdr:spPr>
        <a:xfrm>
          <a:off x="27214" y="0"/>
          <a:ext cx="22185086" cy="2581956"/>
        </a:xfrm>
        <a:prstGeom prst="rect">
          <a:avLst/>
        </a:prstGeom>
        <a:solidFill>
          <a:srgbClr val="274C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476249</xdr:colOff>
      <xdr:row>0</xdr:row>
      <xdr:rowOff>0</xdr:rowOff>
    </xdr:from>
    <xdr:to>
      <xdr:col>8</xdr:col>
      <xdr:colOff>231321</xdr:colOff>
      <xdr:row>6</xdr:row>
      <xdr:rowOff>10204</xdr:rowOff>
    </xdr:to>
    <xdr:sp macro="" textlink="">
      <xdr:nvSpPr>
        <xdr:cNvPr id="26" name="TextBox 25">
          <a:extLst>
            <a:ext uri="{FF2B5EF4-FFF2-40B4-BE49-F238E27FC236}">
              <a16:creationId xmlns:a16="http://schemas.microsoft.com/office/drawing/2014/main" id="{A4C437B6-EB03-4CAC-A9F9-179FCC3227D0}"/>
            </a:ext>
          </a:extLst>
        </xdr:cNvPr>
        <xdr:cNvSpPr txBox="1"/>
      </xdr:nvSpPr>
      <xdr:spPr>
        <a:xfrm>
          <a:off x="476249" y="0"/>
          <a:ext cx="5197929" cy="1071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rgbClr val="FF6700"/>
              </a:solidFill>
              <a:effectLst>
                <a:outerShdw dist="114300" dir="21540000" algn="ctr" rotWithShape="0">
                  <a:srgbClr val="000000">
                    <a:alpha val="33000"/>
                  </a:srgbClr>
                </a:outerShdw>
              </a:effectLst>
              <a:latin typeface="Franklin Gothic Medium" panose="020B0603020102020204" pitchFamily="34" charset="0"/>
              <a:ea typeface="Ebrima" panose="02000000000000000000" pitchFamily="2" charset="0"/>
              <a:cs typeface="Ebrima" panose="02000000000000000000" pitchFamily="2" charset="0"/>
            </a:rPr>
            <a:t>Performance</a:t>
          </a:r>
          <a:r>
            <a:rPr lang="en-US" sz="3200" baseline="0">
              <a:solidFill>
                <a:srgbClr val="FF6700"/>
              </a:solidFill>
              <a:effectLst>
                <a:outerShdw dist="114300" dir="21540000" algn="ctr" rotWithShape="0">
                  <a:srgbClr val="000000">
                    <a:alpha val="33000"/>
                  </a:srgbClr>
                </a:outerShdw>
              </a:effectLst>
              <a:latin typeface="Franklin Gothic Medium" panose="020B0603020102020204" pitchFamily="34" charset="0"/>
              <a:ea typeface="Ebrima" panose="02000000000000000000" pitchFamily="2" charset="0"/>
              <a:cs typeface="Ebrima" panose="02000000000000000000" pitchFamily="2" charset="0"/>
            </a:rPr>
            <a:t> Dashboard</a:t>
          </a:r>
          <a:endParaRPr lang="ar-EG" sz="3200" baseline="0">
            <a:solidFill>
              <a:srgbClr val="FF6700"/>
            </a:solidFill>
            <a:effectLst>
              <a:outerShdw dist="114300" dir="21540000" algn="ctr" rotWithShape="0">
                <a:srgbClr val="000000">
                  <a:alpha val="33000"/>
                </a:srgbClr>
              </a:outerShdw>
            </a:effectLst>
            <a:latin typeface="Franklin Gothic Medium" panose="020B0603020102020204" pitchFamily="34" charset="0"/>
            <a:ea typeface="Ebrima" panose="02000000000000000000" pitchFamily="2" charset="0"/>
            <a:cs typeface="Ebrima" panose="02000000000000000000" pitchFamily="2" charset="0"/>
          </a:endParaRPr>
        </a:p>
        <a:p>
          <a:r>
            <a:rPr lang="en-US" sz="2400">
              <a:solidFill>
                <a:srgbClr val="F78154"/>
              </a:solidFill>
              <a:effectLst>
                <a:outerShdw blurRad="50800" dist="165100" dir="5400000" algn="ctr" rotWithShape="0">
                  <a:srgbClr val="000000">
                    <a:alpha val="0"/>
                  </a:srgbClr>
                </a:outerShdw>
              </a:effectLst>
              <a:latin typeface="Franklin Gothic Medium" panose="020B0603020102020204" pitchFamily="34" charset="0"/>
              <a:ea typeface="Ebrima" panose="02000000000000000000" pitchFamily="2" charset="0"/>
              <a:cs typeface="Ebrima" panose="02000000000000000000" pitchFamily="2" charset="0"/>
            </a:rPr>
            <a:t>fintech</a:t>
          </a:r>
        </a:p>
      </xdr:txBody>
    </xdr:sp>
    <xdr:clientData/>
  </xdr:twoCellAnchor>
  <xdr:twoCellAnchor>
    <xdr:from>
      <xdr:col>14</xdr:col>
      <xdr:colOff>71437</xdr:colOff>
      <xdr:row>0</xdr:row>
      <xdr:rowOff>147358</xdr:rowOff>
    </xdr:from>
    <xdr:to>
      <xdr:col>16</xdr:col>
      <xdr:colOff>214872</xdr:colOff>
      <xdr:row>2</xdr:row>
      <xdr:rowOff>111500</xdr:rowOff>
    </xdr:to>
    <xdr:sp macro="" textlink="">
      <xdr:nvSpPr>
        <xdr:cNvPr id="27" name="Rectangle: Rounded Corners 26">
          <a:hlinkClick xmlns:r="http://schemas.openxmlformats.org/officeDocument/2006/relationships" r:id="rId6"/>
          <a:extLst>
            <a:ext uri="{FF2B5EF4-FFF2-40B4-BE49-F238E27FC236}">
              <a16:creationId xmlns:a16="http://schemas.microsoft.com/office/drawing/2014/main" id="{072FEDF3-4E10-4F3F-8260-130CE67185B5}"/>
            </a:ext>
          </a:extLst>
        </xdr:cNvPr>
        <xdr:cNvSpPr/>
      </xdr:nvSpPr>
      <xdr:spPr>
        <a:xfrm>
          <a:off x="9739312" y="147358"/>
          <a:ext cx="1524560" cy="321330"/>
        </a:xfrm>
        <a:prstGeom prst="roundRect">
          <a:avLst/>
        </a:prstGeom>
        <a:solidFill>
          <a:srgbClr val="FF6700"/>
        </a:solidFill>
        <a:ln>
          <a:noFill/>
        </a:ln>
        <a:effectLst>
          <a:glow rad="63500">
            <a:schemeClr val="accent2">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lumMod val="75000"/>
                  <a:lumOff val="25000"/>
                </a:schemeClr>
              </a:solidFill>
              <a:latin typeface="Bahnschrift SemiBold" panose="020B0502040204020203" pitchFamily="34" charset="0"/>
            </a:rPr>
            <a:t>summry</a:t>
          </a:r>
          <a:r>
            <a:rPr lang="en-US" sz="1100" baseline="0"/>
            <a:t> </a:t>
          </a:r>
          <a:endParaRPr lang="en-US" sz="1100"/>
        </a:p>
      </xdr:txBody>
    </xdr:sp>
    <xdr:clientData/>
  </xdr:twoCellAnchor>
  <xdr:twoCellAnchor>
    <xdr:from>
      <xdr:col>16</xdr:col>
      <xdr:colOff>338137</xdr:colOff>
      <xdr:row>0</xdr:row>
      <xdr:rowOff>142875</xdr:rowOff>
    </xdr:from>
    <xdr:to>
      <xdr:col>18</xdr:col>
      <xdr:colOff>495019</xdr:colOff>
      <xdr:row>2</xdr:row>
      <xdr:rowOff>133910</xdr:rowOff>
    </xdr:to>
    <xdr:sp macro="" textlink="">
      <xdr:nvSpPr>
        <xdr:cNvPr id="28" name="Rectangle: Rounded Corners 27">
          <a:hlinkClick xmlns:r="http://schemas.openxmlformats.org/officeDocument/2006/relationships" r:id="rId7"/>
          <a:extLst>
            <a:ext uri="{FF2B5EF4-FFF2-40B4-BE49-F238E27FC236}">
              <a16:creationId xmlns:a16="http://schemas.microsoft.com/office/drawing/2014/main" id="{551261F2-5952-446F-AA6B-1C6D9512E549}"/>
            </a:ext>
          </a:extLst>
        </xdr:cNvPr>
        <xdr:cNvSpPr/>
      </xdr:nvSpPr>
      <xdr:spPr>
        <a:xfrm>
          <a:off x="11387137" y="142875"/>
          <a:ext cx="1538007" cy="348223"/>
        </a:xfrm>
        <a:prstGeom prst="roundRect">
          <a:avLst/>
        </a:prstGeom>
        <a:solidFill>
          <a:srgbClr val="FF6700"/>
        </a:solidFill>
        <a:ln>
          <a:noFill/>
        </a:ln>
        <a:effectLst>
          <a:glow rad="63500">
            <a:schemeClr val="accent2">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tx1">
                  <a:lumMod val="75000"/>
                  <a:lumOff val="25000"/>
                </a:schemeClr>
              </a:solidFill>
              <a:latin typeface="Bahnschrift SemiBold" panose="020B0502040204020203" pitchFamily="34" charset="0"/>
            </a:rPr>
            <a:t>status</a:t>
          </a:r>
          <a:r>
            <a:rPr lang="en-US" sz="1400" baseline="0">
              <a:solidFill>
                <a:schemeClr val="tx1">
                  <a:lumMod val="75000"/>
                  <a:lumOff val="25000"/>
                </a:schemeClr>
              </a:solidFill>
              <a:latin typeface="Bahnschrift SemiBold" panose="020B0502040204020203" pitchFamily="34" charset="0"/>
            </a:rPr>
            <a:t> analysis</a:t>
          </a:r>
          <a:endParaRPr lang="en-US" sz="1400">
            <a:solidFill>
              <a:schemeClr val="tx1">
                <a:lumMod val="75000"/>
                <a:lumOff val="25000"/>
              </a:schemeClr>
            </a:solidFill>
            <a:latin typeface="Bahnschrift SemiBold" panose="020B0502040204020203" pitchFamily="34" charset="0"/>
          </a:endParaRPr>
        </a:p>
      </xdr:txBody>
    </xdr:sp>
    <xdr:clientData/>
  </xdr:twoCellAnchor>
  <xdr:twoCellAnchor>
    <xdr:from>
      <xdr:col>18</xdr:col>
      <xdr:colOff>607078</xdr:colOff>
      <xdr:row>0</xdr:row>
      <xdr:rowOff>160803</xdr:rowOff>
    </xdr:from>
    <xdr:to>
      <xdr:col>21</xdr:col>
      <xdr:colOff>57991</xdr:colOff>
      <xdr:row>2</xdr:row>
      <xdr:rowOff>145116</xdr:rowOff>
    </xdr:to>
    <xdr:sp macro="" textlink="">
      <xdr:nvSpPr>
        <xdr:cNvPr id="29" name="Rectangle: Rounded Corners 28">
          <a:hlinkClick xmlns:r="http://schemas.openxmlformats.org/officeDocument/2006/relationships" r:id="rId8"/>
          <a:extLst>
            <a:ext uri="{FF2B5EF4-FFF2-40B4-BE49-F238E27FC236}">
              <a16:creationId xmlns:a16="http://schemas.microsoft.com/office/drawing/2014/main" id="{25F01BC6-303A-459B-B114-FA051CD5C2E7}"/>
            </a:ext>
          </a:extLst>
        </xdr:cNvPr>
        <xdr:cNvSpPr/>
      </xdr:nvSpPr>
      <xdr:spPr>
        <a:xfrm>
          <a:off x="13037203" y="160803"/>
          <a:ext cx="1522601" cy="341501"/>
        </a:xfrm>
        <a:prstGeom prst="roundRect">
          <a:avLst/>
        </a:prstGeom>
        <a:solidFill>
          <a:srgbClr val="FF6700"/>
        </a:solidFill>
        <a:ln>
          <a:noFill/>
        </a:ln>
        <a:effectLst>
          <a:glow rad="63500">
            <a:schemeClr val="accent2">
              <a:satMod val="175000"/>
              <a:alpha val="40000"/>
            </a:schemeClr>
          </a:glow>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tx1">
                  <a:lumMod val="75000"/>
                  <a:lumOff val="25000"/>
                </a:schemeClr>
              </a:solidFill>
              <a:latin typeface="Bahnschrift SemiBold" panose="020B0502040204020203" pitchFamily="34" charset="0"/>
            </a:rPr>
            <a:t>status</a:t>
          </a:r>
          <a:r>
            <a:rPr lang="en-US" sz="1400" baseline="0">
              <a:solidFill>
                <a:schemeClr val="tx1">
                  <a:lumMod val="75000"/>
                  <a:lumOff val="25000"/>
                </a:schemeClr>
              </a:solidFill>
              <a:latin typeface="Bahnschrift SemiBold" panose="020B0502040204020203" pitchFamily="34" charset="0"/>
            </a:rPr>
            <a:t> details</a:t>
          </a:r>
          <a:r>
            <a:rPr lang="en-US" sz="1400" baseline="0"/>
            <a:t> </a:t>
          </a:r>
          <a:endParaRPr lang="en-US" sz="1400"/>
        </a:p>
      </xdr:txBody>
    </xdr:sp>
    <xdr:clientData/>
  </xdr:twoCellAnchor>
  <xdr:twoCellAnchor>
    <xdr:from>
      <xdr:col>4</xdr:col>
      <xdr:colOff>309562</xdr:colOff>
      <xdr:row>5</xdr:row>
      <xdr:rowOff>161924</xdr:rowOff>
    </xdr:from>
    <xdr:to>
      <xdr:col>9</xdr:col>
      <xdr:colOff>583406</xdr:colOff>
      <xdr:row>13</xdr:row>
      <xdr:rowOff>159545</xdr:rowOff>
    </xdr:to>
    <xdr:sp macro="" textlink="">
      <xdr:nvSpPr>
        <xdr:cNvPr id="31" name="Rectangle: Rounded Corners 30">
          <a:extLst>
            <a:ext uri="{FF2B5EF4-FFF2-40B4-BE49-F238E27FC236}">
              <a16:creationId xmlns:a16="http://schemas.microsoft.com/office/drawing/2014/main" id="{181C4294-0AFF-4B16-A9B9-44E5D540D791}"/>
            </a:ext>
          </a:extLst>
        </xdr:cNvPr>
        <xdr:cNvSpPr/>
      </xdr:nvSpPr>
      <xdr:spPr>
        <a:xfrm>
          <a:off x="3052762" y="1019174"/>
          <a:ext cx="3702844" cy="1369221"/>
        </a:xfrm>
        <a:prstGeom prst="roundRect">
          <a:avLst/>
        </a:prstGeom>
        <a:solidFill>
          <a:schemeClr val="bg1">
            <a:lumMod val="9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400049</xdr:colOff>
      <xdr:row>5</xdr:row>
      <xdr:rowOff>135731</xdr:rowOff>
    </xdr:from>
    <xdr:to>
      <xdr:col>22</xdr:col>
      <xdr:colOff>35717</xdr:colOff>
      <xdr:row>13</xdr:row>
      <xdr:rowOff>133352</xdr:rowOff>
    </xdr:to>
    <xdr:sp macro="" textlink="">
      <xdr:nvSpPr>
        <xdr:cNvPr id="32" name="Rectangle: Rounded Corners 31">
          <a:extLst>
            <a:ext uri="{FF2B5EF4-FFF2-40B4-BE49-F238E27FC236}">
              <a16:creationId xmlns:a16="http://schemas.microsoft.com/office/drawing/2014/main" id="{DCD5C4C5-9EC3-4C73-89AC-085B785D0D18}"/>
            </a:ext>
          </a:extLst>
        </xdr:cNvPr>
        <xdr:cNvSpPr/>
      </xdr:nvSpPr>
      <xdr:spPr>
        <a:xfrm>
          <a:off x="11372849" y="992981"/>
          <a:ext cx="3750468" cy="1369221"/>
        </a:xfrm>
        <a:prstGeom prst="roundRect">
          <a:avLst/>
        </a:prstGeom>
        <a:solidFill>
          <a:schemeClr val="bg1">
            <a:lumMod val="9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250031</xdr:colOff>
      <xdr:row>5</xdr:row>
      <xdr:rowOff>38100</xdr:rowOff>
    </xdr:from>
    <xdr:to>
      <xdr:col>9</xdr:col>
      <xdr:colOff>571499</xdr:colOff>
      <xdr:row>9</xdr:row>
      <xdr:rowOff>126206</xdr:rowOff>
    </xdr:to>
    <xdr:sp macro="" textlink="">
      <xdr:nvSpPr>
        <xdr:cNvPr id="33" name="TextBox 32">
          <a:extLst>
            <a:ext uri="{FF2B5EF4-FFF2-40B4-BE49-F238E27FC236}">
              <a16:creationId xmlns:a16="http://schemas.microsoft.com/office/drawing/2014/main" id="{D5C13380-1F10-4229-983F-FFE17C2934DA}"/>
            </a:ext>
          </a:extLst>
        </xdr:cNvPr>
        <xdr:cNvSpPr txBox="1"/>
      </xdr:nvSpPr>
      <xdr:spPr>
        <a:xfrm>
          <a:off x="2993231" y="895350"/>
          <a:ext cx="3750468" cy="773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aseline="0">
              <a:ln>
                <a:noFill/>
              </a:ln>
              <a:solidFill>
                <a:srgbClr val="373D42"/>
              </a:solidFill>
              <a:latin typeface="Arial Black" panose="020B0A04020102020204" pitchFamily="34" charset="0"/>
            </a:rPr>
            <a:t> Num of ON_US Transactions</a:t>
          </a:r>
          <a:endParaRPr lang="en-US" sz="1600">
            <a:ln>
              <a:noFill/>
            </a:ln>
            <a:solidFill>
              <a:srgbClr val="373D42"/>
            </a:solidFill>
            <a:latin typeface="Arial Black" panose="020B0A04020102020204" pitchFamily="34" charset="0"/>
          </a:endParaRPr>
        </a:p>
      </xdr:txBody>
    </xdr:sp>
    <xdr:clientData/>
  </xdr:twoCellAnchor>
  <xdr:twoCellAnchor>
    <xdr:from>
      <xdr:col>16</xdr:col>
      <xdr:colOff>485775</xdr:colOff>
      <xdr:row>5</xdr:row>
      <xdr:rowOff>23814</xdr:rowOff>
    </xdr:from>
    <xdr:to>
      <xdr:col>21</xdr:col>
      <xdr:colOff>654843</xdr:colOff>
      <xdr:row>9</xdr:row>
      <xdr:rowOff>119064</xdr:rowOff>
    </xdr:to>
    <xdr:sp macro="" textlink="">
      <xdr:nvSpPr>
        <xdr:cNvPr id="34" name="TextBox 33">
          <a:extLst>
            <a:ext uri="{FF2B5EF4-FFF2-40B4-BE49-F238E27FC236}">
              <a16:creationId xmlns:a16="http://schemas.microsoft.com/office/drawing/2014/main" id="{DE233759-D5AA-4FDA-9F61-44A00DDBA5BF}"/>
            </a:ext>
          </a:extLst>
        </xdr:cNvPr>
        <xdr:cNvSpPr txBox="1"/>
      </xdr:nvSpPr>
      <xdr:spPr>
        <a:xfrm>
          <a:off x="11458575" y="881064"/>
          <a:ext cx="3598068" cy="781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aseline="0">
              <a:ln>
                <a:noFill/>
              </a:ln>
              <a:solidFill>
                <a:srgbClr val="373D42"/>
              </a:solidFill>
              <a:latin typeface="Arial Black" panose="020B0A04020102020204" pitchFamily="34" charset="0"/>
            </a:rPr>
            <a:t> Num of OFF_US Transactions</a:t>
          </a:r>
          <a:endParaRPr lang="en-US" sz="1600">
            <a:ln>
              <a:noFill/>
            </a:ln>
            <a:solidFill>
              <a:srgbClr val="373D42"/>
            </a:solidFill>
            <a:latin typeface="Arial Black" panose="020B0A04020102020204" pitchFamily="34" charset="0"/>
          </a:endParaRPr>
        </a:p>
      </xdr:txBody>
    </xdr:sp>
    <xdr:clientData/>
  </xdr:twoCellAnchor>
  <xdr:twoCellAnchor>
    <xdr:from>
      <xdr:col>18</xdr:col>
      <xdr:colOff>211933</xdr:colOff>
      <xdr:row>9</xdr:row>
      <xdr:rowOff>23812</xdr:rowOff>
    </xdr:from>
    <xdr:to>
      <xdr:col>20</xdr:col>
      <xdr:colOff>223838</xdr:colOff>
      <xdr:row>13</xdr:row>
      <xdr:rowOff>11906</xdr:rowOff>
    </xdr:to>
    <xdr:sp macro="" textlink="general!EF4">
      <xdr:nvSpPr>
        <xdr:cNvPr id="35" name="TextBox 34">
          <a:extLst>
            <a:ext uri="{FF2B5EF4-FFF2-40B4-BE49-F238E27FC236}">
              <a16:creationId xmlns:a16="http://schemas.microsoft.com/office/drawing/2014/main" id="{860148C0-2F11-40A7-9824-0959F0E92085}"/>
            </a:ext>
          </a:extLst>
        </xdr:cNvPr>
        <xdr:cNvSpPr txBox="1"/>
      </xdr:nvSpPr>
      <xdr:spPr>
        <a:xfrm>
          <a:off x="12556333" y="1566862"/>
          <a:ext cx="1383505" cy="673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B744CD7-2F60-4B8D-B049-5D251BB07716}" type="TxLink">
            <a:rPr lang="en-US" sz="2800" b="0" i="0" u="none" strike="noStrike">
              <a:solidFill>
                <a:schemeClr val="tx1">
                  <a:lumMod val="85000"/>
                  <a:lumOff val="15000"/>
                </a:schemeClr>
              </a:solidFill>
              <a:latin typeface="Arial Black" panose="020B0A04020102020204" pitchFamily="34" charset="0"/>
            </a:rPr>
            <a:pPr/>
            <a:t>18761</a:t>
          </a:fld>
          <a:endParaRPr lang="en-US" sz="2800">
            <a:solidFill>
              <a:schemeClr val="tx1">
                <a:lumMod val="85000"/>
                <a:lumOff val="15000"/>
              </a:schemeClr>
            </a:solidFill>
            <a:latin typeface="Arial Black" panose="020B0A04020102020204" pitchFamily="34" charset="0"/>
          </a:endParaRPr>
        </a:p>
      </xdr:txBody>
    </xdr:sp>
    <xdr:clientData/>
  </xdr:twoCellAnchor>
  <xdr:twoCellAnchor>
    <xdr:from>
      <xdr:col>6</xdr:col>
      <xdr:colOff>80964</xdr:colOff>
      <xdr:row>9</xdr:row>
      <xdr:rowOff>71438</xdr:rowOff>
    </xdr:from>
    <xdr:to>
      <xdr:col>7</xdr:col>
      <xdr:colOff>640557</xdr:colOff>
      <xdr:row>13</xdr:row>
      <xdr:rowOff>35719</xdr:rowOff>
    </xdr:to>
    <xdr:sp macro="" textlink="general!EF5">
      <xdr:nvSpPr>
        <xdr:cNvPr id="36" name="TextBox 35">
          <a:extLst>
            <a:ext uri="{FF2B5EF4-FFF2-40B4-BE49-F238E27FC236}">
              <a16:creationId xmlns:a16="http://schemas.microsoft.com/office/drawing/2014/main" id="{04F8FF43-BDC3-4A5C-91FD-35F9B9575989}"/>
            </a:ext>
          </a:extLst>
        </xdr:cNvPr>
        <xdr:cNvSpPr txBox="1"/>
      </xdr:nvSpPr>
      <xdr:spPr>
        <a:xfrm>
          <a:off x="4195764" y="1614488"/>
          <a:ext cx="1245393" cy="650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E774BE-0528-4B90-ACC3-D57FBE640ABE}" type="TxLink">
            <a:rPr lang="en-US" sz="2800" b="0" i="0" u="none" strike="noStrike">
              <a:solidFill>
                <a:schemeClr val="tx1">
                  <a:lumMod val="85000"/>
                  <a:lumOff val="15000"/>
                </a:schemeClr>
              </a:solidFill>
              <a:latin typeface="Arial Black" panose="020B0A04020102020204" pitchFamily="34" charset="0"/>
            </a:rPr>
            <a:pPr/>
            <a:t>2689</a:t>
          </a:fld>
          <a:endParaRPr lang="en-US" sz="2800">
            <a:solidFill>
              <a:schemeClr val="tx1">
                <a:lumMod val="85000"/>
                <a:lumOff val="15000"/>
              </a:schemeClr>
            </a:solidFill>
            <a:latin typeface="Arial Black" panose="020B0A04020102020204" pitchFamily="34" charset="0"/>
          </a:endParaRPr>
        </a:p>
      </xdr:txBody>
    </xdr:sp>
    <xdr:clientData/>
  </xdr:twoCellAnchor>
  <xdr:twoCellAnchor>
    <xdr:from>
      <xdr:col>18</xdr:col>
      <xdr:colOff>158183</xdr:colOff>
      <xdr:row>9</xdr:row>
      <xdr:rowOff>38100</xdr:rowOff>
    </xdr:from>
    <xdr:to>
      <xdr:col>20</xdr:col>
      <xdr:colOff>289152</xdr:colOff>
      <xdr:row>13</xdr:row>
      <xdr:rowOff>50007</xdr:rowOff>
    </xdr:to>
    <xdr:sp macro="" textlink="">
      <xdr:nvSpPr>
        <xdr:cNvPr id="37" name="Rectangle: Rounded Corners 36">
          <a:extLst>
            <a:ext uri="{FF2B5EF4-FFF2-40B4-BE49-F238E27FC236}">
              <a16:creationId xmlns:a16="http://schemas.microsoft.com/office/drawing/2014/main" id="{99B98F18-D6B9-4212-A655-B236B5309108}"/>
            </a:ext>
          </a:extLst>
        </xdr:cNvPr>
        <xdr:cNvSpPr/>
      </xdr:nvSpPr>
      <xdr:spPr>
        <a:xfrm>
          <a:off x="12502583" y="1581150"/>
          <a:ext cx="1502569" cy="697707"/>
        </a:xfrm>
        <a:prstGeom prst="roundRect">
          <a:avLst/>
        </a:prstGeom>
        <a:solidFill>
          <a:schemeClr val="accent2">
            <a:lumMod val="75000"/>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572520</xdr:colOff>
      <xdr:row>9</xdr:row>
      <xdr:rowOff>59531</xdr:rowOff>
    </xdr:from>
    <xdr:to>
      <xdr:col>8</xdr:col>
      <xdr:colOff>12927</xdr:colOff>
      <xdr:row>13</xdr:row>
      <xdr:rowOff>71438</xdr:rowOff>
    </xdr:to>
    <xdr:sp macro="" textlink="">
      <xdr:nvSpPr>
        <xdr:cNvPr id="38" name="Rectangle: Rounded Corners 37">
          <a:extLst>
            <a:ext uri="{FF2B5EF4-FFF2-40B4-BE49-F238E27FC236}">
              <a16:creationId xmlns:a16="http://schemas.microsoft.com/office/drawing/2014/main" id="{C82449ED-A4A4-4406-A69C-D7887970440A}"/>
            </a:ext>
          </a:extLst>
        </xdr:cNvPr>
        <xdr:cNvSpPr/>
      </xdr:nvSpPr>
      <xdr:spPr>
        <a:xfrm>
          <a:off x="4001520" y="1602581"/>
          <a:ext cx="1497807" cy="697707"/>
        </a:xfrm>
        <a:prstGeom prst="roundRect">
          <a:avLst/>
        </a:prstGeom>
        <a:solidFill>
          <a:schemeClr val="accent2">
            <a:lumMod val="75000"/>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277090</xdr:colOff>
      <xdr:row>5</xdr:row>
      <xdr:rowOff>155862</xdr:rowOff>
    </xdr:from>
    <xdr:to>
      <xdr:col>16</xdr:col>
      <xdr:colOff>-1</xdr:colOff>
      <xdr:row>13</xdr:row>
      <xdr:rowOff>142009</xdr:rowOff>
    </xdr:to>
    <xdr:sp macro="" textlink="">
      <xdr:nvSpPr>
        <xdr:cNvPr id="2" name="Rectangle: Rounded Corners 1">
          <a:extLst>
            <a:ext uri="{FF2B5EF4-FFF2-40B4-BE49-F238E27FC236}">
              <a16:creationId xmlns:a16="http://schemas.microsoft.com/office/drawing/2014/main" id="{5345CFFE-E942-47ED-A4FD-5F943783AB85}"/>
            </a:ext>
          </a:extLst>
        </xdr:cNvPr>
        <xdr:cNvSpPr/>
      </xdr:nvSpPr>
      <xdr:spPr>
        <a:xfrm>
          <a:off x="7135090" y="1013112"/>
          <a:ext cx="3837709" cy="1357747"/>
        </a:xfrm>
        <a:prstGeom prst="roundRect">
          <a:avLst/>
        </a:prstGeom>
        <a:solidFill>
          <a:schemeClr val="bg1">
            <a:lumMod val="9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590303</xdr:colOff>
      <xdr:row>6</xdr:row>
      <xdr:rowOff>75355</xdr:rowOff>
    </xdr:from>
    <xdr:to>
      <xdr:col>14</xdr:col>
      <xdr:colOff>332757</xdr:colOff>
      <xdr:row>8</xdr:row>
      <xdr:rowOff>139183</xdr:rowOff>
    </xdr:to>
    <xdr:sp macro="" textlink="">
      <xdr:nvSpPr>
        <xdr:cNvPr id="3" name="TextBox 2">
          <a:extLst>
            <a:ext uri="{FF2B5EF4-FFF2-40B4-BE49-F238E27FC236}">
              <a16:creationId xmlns:a16="http://schemas.microsoft.com/office/drawing/2014/main" id="{2ED3AD82-E550-4A1F-B8D3-1509CF6ECD69}"/>
            </a:ext>
          </a:extLst>
        </xdr:cNvPr>
        <xdr:cNvSpPr txBox="1"/>
      </xdr:nvSpPr>
      <xdr:spPr>
        <a:xfrm>
          <a:off x="8134103" y="1104055"/>
          <a:ext cx="1799854" cy="406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ln>
                <a:noFill/>
              </a:ln>
              <a:solidFill>
                <a:srgbClr val="373D42"/>
              </a:solidFill>
              <a:latin typeface="Arial Black" panose="020B0A04020102020204" pitchFamily="34" charset="0"/>
            </a:rPr>
            <a:t>Gross</a:t>
          </a:r>
          <a:r>
            <a:rPr lang="en-US" sz="1600" baseline="0">
              <a:ln>
                <a:noFill/>
              </a:ln>
              <a:solidFill>
                <a:srgbClr val="373D42"/>
              </a:solidFill>
              <a:latin typeface="Arial Black" panose="020B0A04020102020204" pitchFamily="34" charset="0"/>
            </a:rPr>
            <a:t> Amount</a:t>
          </a:r>
          <a:endParaRPr lang="en-US" sz="1600">
            <a:ln>
              <a:noFill/>
            </a:ln>
            <a:solidFill>
              <a:srgbClr val="373D42"/>
            </a:solidFill>
            <a:latin typeface="Arial Black" panose="020B0A04020102020204" pitchFamily="34" charset="0"/>
          </a:endParaRPr>
        </a:p>
      </xdr:txBody>
    </xdr:sp>
    <xdr:clientData/>
  </xdr:twoCellAnchor>
  <xdr:twoCellAnchor>
    <xdr:from>
      <xdr:col>11</xdr:col>
      <xdr:colOff>252845</xdr:colOff>
      <xdr:row>9</xdr:row>
      <xdr:rowOff>105290</xdr:rowOff>
    </xdr:from>
    <xdr:to>
      <xdr:col>14</xdr:col>
      <xdr:colOff>536863</xdr:colOff>
      <xdr:row>12</xdr:row>
      <xdr:rowOff>19936</xdr:rowOff>
    </xdr:to>
    <xdr:sp macro="" textlink="Sheet1!J3">
      <xdr:nvSpPr>
        <xdr:cNvPr id="4" name="TextBox 3">
          <a:extLst>
            <a:ext uri="{FF2B5EF4-FFF2-40B4-BE49-F238E27FC236}">
              <a16:creationId xmlns:a16="http://schemas.microsoft.com/office/drawing/2014/main" id="{43E926D2-407B-427E-BA9E-DB0BC54A0041}"/>
            </a:ext>
          </a:extLst>
        </xdr:cNvPr>
        <xdr:cNvSpPr txBox="1"/>
      </xdr:nvSpPr>
      <xdr:spPr>
        <a:xfrm>
          <a:off x="7796645" y="1648340"/>
          <a:ext cx="2341418" cy="428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094EAA-EA20-4CBB-98B9-B16E0CED9CCD}" type="TxLink">
            <a:rPr lang="en-US" sz="2400" b="0" i="0" u="none" strike="noStrike">
              <a:solidFill>
                <a:srgbClr val="373D42"/>
              </a:solidFill>
              <a:latin typeface="Arial Black" panose="020B0A04020102020204" pitchFamily="34" charset="0"/>
            </a:rPr>
            <a:pPr/>
            <a:t> $53,741,889 </a:t>
          </a:fld>
          <a:endParaRPr lang="en-US" sz="2400">
            <a:solidFill>
              <a:srgbClr val="373D42"/>
            </a:solidFill>
            <a:latin typeface="Arial Black" panose="020B0A04020102020204" pitchFamily="34" charset="0"/>
          </a:endParaRPr>
        </a:p>
      </xdr:txBody>
    </xdr:sp>
    <xdr:clientData/>
  </xdr:twoCellAnchor>
  <xdr:twoCellAnchor>
    <xdr:from>
      <xdr:col>11</xdr:col>
      <xdr:colOff>344353</xdr:colOff>
      <xdr:row>9</xdr:row>
      <xdr:rowOff>45891</xdr:rowOff>
    </xdr:from>
    <xdr:to>
      <xdr:col>14</xdr:col>
      <xdr:colOff>609599</xdr:colOff>
      <xdr:row>13</xdr:row>
      <xdr:rowOff>57798</xdr:rowOff>
    </xdr:to>
    <xdr:sp macro="" textlink="">
      <xdr:nvSpPr>
        <xdr:cNvPr id="30" name="Rectangle: Rounded Corners 29">
          <a:extLst>
            <a:ext uri="{FF2B5EF4-FFF2-40B4-BE49-F238E27FC236}">
              <a16:creationId xmlns:a16="http://schemas.microsoft.com/office/drawing/2014/main" id="{D521DBEF-AFF0-45E2-8617-209A9069A0C6}"/>
            </a:ext>
          </a:extLst>
        </xdr:cNvPr>
        <xdr:cNvSpPr/>
      </xdr:nvSpPr>
      <xdr:spPr>
        <a:xfrm>
          <a:off x="7888153" y="1588941"/>
          <a:ext cx="2322646" cy="697707"/>
        </a:xfrm>
        <a:prstGeom prst="roundRect">
          <a:avLst/>
        </a:prstGeom>
        <a:solidFill>
          <a:schemeClr val="accent2">
            <a:lumMod val="75000"/>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318654</xdr:colOff>
      <xdr:row>5</xdr:row>
      <xdr:rowOff>114299</xdr:rowOff>
    </xdr:from>
    <xdr:to>
      <xdr:col>28</xdr:col>
      <xdr:colOff>41563</xdr:colOff>
      <xdr:row>13</xdr:row>
      <xdr:rowOff>109105</xdr:rowOff>
    </xdr:to>
    <xdr:sp macro="" textlink="">
      <xdr:nvSpPr>
        <xdr:cNvPr id="39" name="Rectangle: Rounded Corners 38">
          <a:extLst>
            <a:ext uri="{FF2B5EF4-FFF2-40B4-BE49-F238E27FC236}">
              <a16:creationId xmlns:a16="http://schemas.microsoft.com/office/drawing/2014/main" id="{3291B0CD-676B-45C0-A41F-35E3DA83FB85}"/>
            </a:ext>
          </a:extLst>
        </xdr:cNvPr>
        <xdr:cNvSpPr/>
      </xdr:nvSpPr>
      <xdr:spPr>
        <a:xfrm>
          <a:off x="15406254" y="971549"/>
          <a:ext cx="3837709" cy="1366406"/>
        </a:xfrm>
        <a:prstGeom prst="roundRect">
          <a:avLst/>
        </a:prstGeom>
        <a:solidFill>
          <a:schemeClr val="bg1">
            <a:lumMod val="95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126918</xdr:colOff>
      <xdr:row>6</xdr:row>
      <xdr:rowOff>16472</xdr:rowOff>
    </xdr:from>
    <xdr:to>
      <xdr:col>26</xdr:col>
      <xdr:colOff>504950</xdr:colOff>
      <xdr:row>7</xdr:row>
      <xdr:rowOff>170603</xdr:rowOff>
    </xdr:to>
    <xdr:sp macro="" textlink="">
      <xdr:nvSpPr>
        <xdr:cNvPr id="9" name="TextBox 8">
          <a:extLst>
            <a:ext uri="{FF2B5EF4-FFF2-40B4-BE49-F238E27FC236}">
              <a16:creationId xmlns:a16="http://schemas.microsoft.com/office/drawing/2014/main" id="{994CBE8E-3410-4AAC-8221-4376F09F8BC1}"/>
            </a:ext>
          </a:extLst>
        </xdr:cNvPr>
        <xdr:cNvSpPr txBox="1"/>
      </xdr:nvSpPr>
      <xdr:spPr>
        <a:xfrm>
          <a:off x="16586118" y="1045172"/>
          <a:ext cx="1749632" cy="325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 </a:t>
          </a:r>
          <a:r>
            <a:rPr lang="en-US" sz="1600" baseline="0">
              <a:solidFill>
                <a:srgbClr val="373D42"/>
              </a:solidFill>
              <a:latin typeface="Arial Black" panose="020B0A04020102020204" pitchFamily="34" charset="0"/>
            </a:rPr>
            <a:t>Transaction</a:t>
          </a:r>
          <a:endParaRPr lang="en-US" sz="1100">
            <a:solidFill>
              <a:srgbClr val="373D42"/>
            </a:solidFill>
            <a:latin typeface="Arial Black" panose="020B0A04020102020204" pitchFamily="34" charset="0"/>
          </a:endParaRPr>
        </a:p>
      </xdr:txBody>
    </xdr:sp>
    <xdr:clientData/>
  </xdr:twoCellAnchor>
  <xdr:twoCellAnchor>
    <xdr:from>
      <xdr:col>24</xdr:col>
      <xdr:colOff>204106</xdr:colOff>
      <xdr:row>9</xdr:row>
      <xdr:rowOff>30823</xdr:rowOff>
    </xdr:from>
    <xdr:to>
      <xdr:col>26</xdr:col>
      <xdr:colOff>168975</xdr:colOff>
      <xdr:row>12</xdr:row>
      <xdr:rowOff>70963</xdr:rowOff>
    </xdr:to>
    <xdr:sp macro="" textlink="Sheet1!K5">
      <xdr:nvSpPr>
        <xdr:cNvPr id="10" name="TextBox 9">
          <a:extLst>
            <a:ext uri="{FF2B5EF4-FFF2-40B4-BE49-F238E27FC236}">
              <a16:creationId xmlns:a16="http://schemas.microsoft.com/office/drawing/2014/main" id="{BD3CE027-241B-400A-A122-98FA147D7C1C}"/>
            </a:ext>
          </a:extLst>
        </xdr:cNvPr>
        <xdr:cNvSpPr txBox="1"/>
      </xdr:nvSpPr>
      <xdr:spPr>
        <a:xfrm>
          <a:off x="16663306" y="1573873"/>
          <a:ext cx="1336469" cy="554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87688A-0A65-4603-BA58-0A7A29E291AE}" type="TxLink">
            <a:rPr lang="en-US" sz="2400" b="0" i="0" u="none" strike="noStrike">
              <a:solidFill>
                <a:srgbClr val="373D42"/>
              </a:solidFill>
              <a:latin typeface="Arial Black" panose="020B0A04020102020204" pitchFamily="34" charset="0"/>
            </a:rPr>
            <a:pPr/>
            <a:t>21450</a:t>
          </a:fld>
          <a:endParaRPr lang="en-US" sz="2400">
            <a:solidFill>
              <a:srgbClr val="373D42"/>
            </a:solidFill>
            <a:latin typeface="Arial Black" panose="020B0A04020102020204" pitchFamily="34" charset="0"/>
          </a:endParaRPr>
        </a:p>
      </xdr:txBody>
    </xdr:sp>
    <xdr:clientData/>
  </xdr:twoCellAnchor>
  <xdr:twoCellAnchor>
    <xdr:from>
      <xdr:col>23</xdr:col>
      <xdr:colOff>399770</xdr:colOff>
      <xdr:row>9</xdr:row>
      <xdr:rowOff>4329</xdr:rowOff>
    </xdr:from>
    <xdr:to>
      <xdr:col>26</xdr:col>
      <xdr:colOff>665016</xdr:colOff>
      <xdr:row>13</xdr:row>
      <xdr:rowOff>16236</xdr:rowOff>
    </xdr:to>
    <xdr:sp macro="" textlink="">
      <xdr:nvSpPr>
        <xdr:cNvPr id="42" name="Rectangle: Rounded Corners 41">
          <a:extLst>
            <a:ext uri="{FF2B5EF4-FFF2-40B4-BE49-F238E27FC236}">
              <a16:creationId xmlns:a16="http://schemas.microsoft.com/office/drawing/2014/main" id="{8B74F284-4EC9-4B9F-A570-77EF5887872E}"/>
            </a:ext>
          </a:extLst>
        </xdr:cNvPr>
        <xdr:cNvSpPr/>
      </xdr:nvSpPr>
      <xdr:spPr>
        <a:xfrm>
          <a:off x="16173170" y="1547379"/>
          <a:ext cx="2322646" cy="697707"/>
        </a:xfrm>
        <a:prstGeom prst="roundRect">
          <a:avLst/>
        </a:prstGeom>
        <a:solidFill>
          <a:schemeClr val="accent2">
            <a:lumMod val="75000"/>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28</xdr:col>
      <xdr:colOff>342901</xdr:colOff>
      <xdr:row>16</xdr:row>
      <xdr:rowOff>76202</xdr:rowOff>
    </xdr:from>
    <xdr:to>
      <xdr:col>32</xdr:col>
      <xdr:colOff>112089</xdr:colOff>
      <xdr:row>59</xdr:row>
      <xdr:rowOff>38103</xdr:rowOff>
    </xdr:to>
    <xdr:sp macro="" textlink="">
      <xdr:nvSpPr>
        <xdr:cNvPr id="8" name="Rectangle: Rounded Corners 7">
          <a:extLst>
            <a:ext uri="{FF2B5EF4-FFF2-40B4-BE49-F238E27FC236}">
              <a16:creationId xmlns:a16="http://schemas.microsoft.com/office/drawing/2014/main" id="{6D3B47D1-F9C2-43F1-81C1-9C3E05B86B19}"/>
            </a:ext>
          </a:extLst>
        </xdr:cNvPr>
        <xdr:cNvSpPr/>
      </xdr:nvSpPr>
      <xdr:spPr>
        <a:xfrm rot="5400000" flipV="1">
          <a:off x="17134369" y="5230334"/>
          <a:ext cx="7334251" cy="2512388"/>
        </a:xfrm>
        <a:prstGeom prst="roundRect">
          <a:avLst/>
        </a:prstGeom>
        <a:solidFill>
          <a:schemeClr val="bg2"/>
        </a:solidFill>
        <a:ln>
          <a:noFill/>
        </a:ln>
        <a:effectLst>
          <a:outerShdw blurRad="203200" dist="38100" dir="8100000" sx="101000" sy="101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28</xdr:col>
      <xdr:colOff>461913</xdr:colOff>
      <xdr:row>19</xdr:row>
      <xdr:rowOff>146717</xdr:rowOff>
    </xdr:from>
    <xdr:to>
      <xdr:col>31</xdr:col>
      <xdr:colOff>642408</xdr:colOff>
      <xdr:row>31</xdr:row>
      <xdr:rowOff>16678</xdr:rowOff>
    </xdr:to>
    <mc:AlternateContent xmlns:mc="http://schemas.openxmlformats.org/markup-compatibility/2006" xmlns:a14="http://schemas.microsoft.com/office/drawing/2010/main">
      <mc:Choice Requires="a14">
        <xdr:graphicFrame macro="">
          <xdr:nvGraphicFramePr>
            <xdr:cNvPr id="11" name="Date (Year) 8">
              <a:extLst>
                <a:ext uri="{FF2B5EF4-FFF2-40B4-BE49-F238E27FC236}">
                  <a16:creationId xmlns:a16="http://schemas.microsoft.com/office/drawing/2014/main" id="{D7C12B1A-AF63-422A-A82C-5BFE4A37B55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8"/>
            </a:graphicData>
          </a:graphic>
        </xdr:graphicFrame>
      </mc:Choice>
      <mc:Fallback xmlns="">
        <xdr:sp macro="" textlink="">
          <xdr:nvSpPr>
            <xdr:cNvPr id="0" name=""/>
            <xdr:cNvSpPr>
              <a:spLocks noTextEdit="1"/>
            </xdr:cNvSpPr>
          </xdr:nvSpPr>
          <xdr:spPr>
            <a:xfrm>
              <a:off x="19858277" y="3568790"/>
              <a:ext cx="2258676" cy="203127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461913</xdr:colOff>
      <xdr:row>31</xdr:row>
      <xdr:rowOff>15100</xdr:rowOff>
    </xdr:from>
    <xdr:to>
      <xdr:col>31</xdr:col>
      <xdr:colOff>676659</xdr:colOff>
      <xdr:row>44</xdr:row>
      <xdr:rowOff>124017</xdr:rowOff>
    </xdr:to>
    <mc:AlternateContent xmlns:mc="http://schemas.openxmlformats.org/markup-compatibility/2006" xmlns:a14="http://schemas.microsoft.com/office/drawing/2010/main">
      <mc:Choice Requires="a14">
        <xdr:graphicFrame macro="">
          <xdr:nvGraphicFramePr>
            <xdr:cNvPr id="12" name="Date (Quarter) 6">
              <a:extLst>
                <a:ext uri="{FF2B5EF4-FFF2-40B4-BE49-F238E27FC236}">
                  <a16:creationId xmlns:a16="http://schemas.microsoft.com/office/drawing/2014/main" id="{1E814F07-43E9-4496-A115-B2FDA19AC6B4}"/>
                </a:ext>
              </a:extLst>
            </xdr:cNvPr>
            <xdr:cNvGraphicFramePr/>
          </xdr:nvGraphicFramePr>
          <xdr:xfrm>
            <a:off x="0" y="0"/>
            <a:ext cx="0" cy="0"/>
          </xdr:xfrm>
          <a:graphic>
            <a:graphicData uri="http://schemas.microsoft.com/office/drawing/2010/slicer">
              <sle:slicer xmlns:sle="http://schemas.microsoft.com/office/drawing/2010/slicer" name="Date (Quarter) 6"/>
            </a:graphicData>
          </a:graphic>
        </xdr:graphicFrame>
      </mc:Choice>
      <mc:Fallback xmlns="">
        <xdr:sp macro="" textlink="">
          <xdr:nvSpPr>
            <xdr:cNvPr id="0" name=""/>
            <xdr:cNvSpPr>
              <a:spLocks noTextEdit="1"/>
            </xdr:cNvSpPr>
          </xdr:nvSpPr>
          <xdr:spPr>
            <a:xfrm>
              <a:off x="19858277" y="5598482"/>
              <a:ext cx="2292927" cy="245033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10163</xdr:colOff>
      <xdr:row>92</xdr:row>
      <xdr:rowOff>179267</xdr:rowOff>
    </xdr:from>
    <xdr:to>
      <xdr:col>6</xdr:col>
      <xdr:colOff>1125852</xdr:colOff>
      <xdr:row>109</xdr:row>
      <xdr:rowOff>107714</xdr:rowOff>
    </xdr:to>
    <xdr:graphicFrame macro="">
      <xdr:nvGraphicFramePr>
        <xdr:cNvPr id="5" name="Chart 4">
          <a:extLst>
            <a:ext uri="{FF2B5EF4-FFF2-40B4-BE49-F238E27FC236}">
              <a16:creationId xmlns:a16="http://schemas.microsoft.com/office/drawing/2014/main" id="{B91956D2-B8F7-471D-ADE6-0751B688C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9525</xdr:rowOff>
    </xdr:from>
    <xdr:to>
      <xdr:col>2</xdr:col>
      <xdr:colOff>9525</xdr:colOff>
      <xdr:row>29</xdr:row>
      <xdr:rowOff>0</xdr:rowOff>
    </xdr:to>
    <mc:AlternateContent xmlns:mc="http://schemas.openxmlformats.org/markup-compatibility/2006" xmlns:a14="http://schemas.microsoft.com/office/drawing/2010/main">
      <mc:Choice Requires="a14">
        <xdr:graphicFrame macro="">
          <xdr:nvGraphicFramePr>
            <xdr:cNvPr id="6" name="Date (Month)">
              <a:extLst>
                <a:ext uri="{FF2B5EF4-FFF2-40B4-BE49-F238E27FC236}">
                  <a16:creationId xmlns:a16="http://schemas.microsoft.com/office/drawing/2014/main" id="{828B33A8-503F-4A95-A3E5-EE9BE0B48B43}"/>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0" y="2724150"/>
              <a:ext cx="13811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0</xdr:row>
      <xdr:rowOff>9525</xdr:rowOff>
    </xdr:from>
    <xdr:to>
      <xdr:col>2</xdr:col>
      <xdr:colOff>19050</xdr:colOff>
      <xdr:row>14</xdr:row>
      <xdr:rowOff>0</xdr:rowOff>
    </xdr:to>
    <mc:AlternateContent xmlns:mc="http://schemas.openxmlformats.org/markup-compatibility/2006" xmlns:a14="http://schemas.microsoft.com/office/drawing/2010/main">
      <mc:Choice Requires="a14">
        <xdr:graphicFrame macro="">
          <xdr:nvGraphicFramePr>
            <xdr:cNvPr id="7" name="Date (Year)">
              <a:extLst>
                <a:ext uri="{FF2B5EF4-FFF2-40B4-BE49-F238E27FC236}">
                  <a16:creationId xmlns:a16="http://schemas.microsoft.com/office/drawing/2014/main" id="{E2588F6D-52C9-4174-805C-70115D05F4FC}"/>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9525" y="9525"/>
              <a:ext cx="13811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23812</xdr:colOff>
      <xdr:row>18</xdr:row>
      <xdr:rowOff>9525</xdr:rowOff>
    </xdr:from>
    <xdr:to>
      <xdr:col>7</xdr:col>
      <xdr:colOff>204787</xdr:colOff>
      <xdr:row>32</xdr:row>
      <xdr:rowOff>28575</xdr:rowOff>
    </xdr:to>
    <xdr:graphicFrame macro="">
      <xdr:nvGraphicFramePr>
        <xdr:cNvPr id="3" name="Chart 2">
          <a:extLst>
            <a:ext uri="{FF2B5EF4-FFF2-40B4-BE49-F238E27FC236}">
              <a16:creationId xmlns:a16="http://schemas.microsoft.com/office/drawing/2014/main" id="{39625AAF-E213-4ADC-BA2B-D1FB9B900A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900112</xdr:colOff>
      <xdr:row>17</xdr:row>
      <xdr:rowOff>152401</xdr:rowOff>
    </xdr:from>
    <xdr:to>
      <xdr:col>14</xdr:col>
      <xdr:colOff>538162</xdr:colOff>
      <xdr:row>37</xdr:row>
      <xdr:rowOff>142875</xdr:rowOff>
    </xdr:to>
    <xdr:graphicFrame macro="">
      <xdr:nvGraphicFramePr>
        <xdr:cNvPr id="4" name="Chart 3">
          <a:extLst>
            <a:ext uri="{FF2B5EF4-FFF2-40B4-BE49-F238E27FC236}">
              <a16:creationId xmlns:a16="http://schemas.microsoft.com/office/drawing/2014/main" id="{BE817A10-2C29-49FE-9CD7-86C8D2208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4761</xdr:colOff>
      <xdr:row>49</xdr:row>
      <xdr:rowOff>180974</xdr:rowOff>
    </xdr:from>
    <xdr:to>
      <xdr:col>8</xdr:col>
      <xdr:colOff>9525</xdr:colOff>
      <xdr:row>65</xdr:row>
      <xdr:rowOff>0</xdr:rowOff>
    </xdr:to>
    <xdr:graphicFrame macro="">
      <xdr:nvGraphicFramePr>
        <xdr:cNvPr id="9" name="Chart 8">
          <a:extLst>
            <a:ext uri="{FF2B5EF4-FFF2-40B4-BE49-F238E27FC236}">
              <a16:creationId xmlns:a16="http://schemas.microsoft.com/office/drawing/2014/main" id="{6E42C639-3004-413C-98D4-232895A167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41</xdr:row>
      <xdr:rowOff>0</xdr:rowOff>
    </xdr:from>
    <xdr:to>
      <xdr:col>1</xdr:col>
      <xdr:colOff>676275</xdr:colOff>
      <xdr:row>52</xdr:row>
      <xdr:rowOff>123825</xdr:rowOff>
    </xdr:to>
    <mc:AlternateContent xmlns:mc="http://schemas.openxmlformats.org/markup-compatibility/2006" xmlns:a14="http://schemas.microsoft.com/office/drawing/2010/main">
      <mc:Choice Requires="a14">
        <xdr:graphicFrame macro="">
          <xdr:nvGraphicFramePr>
            <xdr:cNvPr id="11" name="Status">
              <a:extLst>
                <a:ext uri="{FF2B5EF4-FFF2-40B4-BE49-F238E27FC236}">
                  <a16:creationId xmlns:a16="http://schemas.microsoft.com/office/drawing/2014/main" id="{27B6031B-3855-49BE-AF5B-3CD076DBFB7B}"/>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0" y="7419975"/>
              <a:ext cx="1362075" cy="2114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661987</xdr:colOff>
      <xdr:row>50</xdr:row>
      <xdr:rowOff>0</xdr:rowOff>
    </xdr:from>
    <xdr:to>
      <xdr:col>5</xdr:col>
      <xdr:colOff>19050</xdr:colOff>
      <xdr:row>65</xdr:row>
      <xdr:rowOff>28575</xdr:rowOff>
    </xdr:to>
    <xdr:graphicFrame macro="">
      <xdr:nvGraphicFramePr>
        <xdr:cNvPr id="12" name="Chart 11">
          <a:extLst>
            <a:ext uri="{FF2B5EF4-FFF2-40B4-BE49-F238E27FC236}">
              <a16:creationId xmlns:a16="http://schemas.microsoft.com/office/drawing/2014/main" id="{B3C8EF88-9A76-491E-8CC2-CB0ADD6C4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4760</xdr:colOff>
      <xdr:row>48</xdr:row>
      <xdr:rowOff>0</xdr:rowOff>
    </xdr:from>
    <xdr:to>
      <xdr:col>14</xdr:col>
      <xdr:colOff>1438275</xdr:colOff>
      <xdr:row>64</xdr:row>
      <xdr:rowOff>57150</xdr:rowOff>
    </xdr:to>
    <xdr:graphicFrame macro="">
      <xdr:nvGraphicFramePr>
        <xdr:cNvPr id="13" name="Chart 12">
          <a:extLst>
            <a:ext uri="{FF2B5EF4-FFF2-40B4-BE49-F238E27FC236}">
              <a16:creationId xmlns:a16="http://schemas.microsoft.com/office/drawing/2014/main" id="{01FB72DA-4A97-488D-8C48-3431DED73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14287</xdr:colOff>
      <xdr:row>50</xdr:row>
      <xdr:rowOff>9525</xdr:rowOff>
    </xdr:from>
    <xdr:to>
      <xdr:col>25</xdr:col>
      <xdr:colOff>28575</xdr:colOff>
      <xdr:row>62</xdr:row>
      <xdr:rowOff>47625</xdr:rowOff>
    </xdr:to>
    <xdr:graphicFrame macro="">
      <xdr:nvGraphicFramePr>
        <xdr:cNvPr id="14" name="Chart 13">
          <a:extLst>
            <a:ext uri="{FF2B5EF4-FFF2-40B4-BE49-F238E27FC236}">
              <a16:creationId xmlns:a16="http://schemas.microsoft.com/office/drawing/2014/main" id="{5D67A39D-7C75-4472-8234-D624112C43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14287</xdr:colOff>
      <xdr:row>47</xdr:row>
      <xdr:rowOff>161925</xdr:rowOff>
    </xdr:from>
    <xdr:to>
      <xdr:col>27</xdr:col>
      <xdr:colOff>528637</xdr:colOff>
      <xdr:row>63</xdr:row>
      <xdr:rowOff>9525</xdr:rowOff>
    </xdr:to>
    <xdr:graphicFrame macro="">
      <xdr:nvGraphicFramePr>
        <xdr:cNvPr id="15" name="Chart 14">
          <a:extLst>
            <a:ext uri="{FF2B5EF4-FFF2-40B4-BE49-F238E27FC236}">
              <a16:creationId xmlns:a16="http://schemas.microsoft.com/office/drawing/2014/main" id="{33B62DBB-0683-4134-9819-249E206B4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185737</xdr:colOff>
      <xdr:row>18</xdr:row>
      <xdr:rowOff>19050</xdr:rowOff>
    </xdr:from>
    <xdr:to>
      <xdr:col>24</xdr:col>
      <xdr:colOff>71437</xdr:colOff>
      <xdr:row>33</xdr:row>
      <xdr:rowOff>47625</xdr:rowOff>
    </xdr:to>
    <xdr:graphicFrame macro="">
      <xdr:nvGraphicFramePr>
        <xdr:cNvPr id="8" name="Chart 7">
          <a:extLst>
            <a:ext uri="{FF2B5EF4-FFF2-40B4-BE49-F238E27FC236}">
              <a16:creationId xmlns:a16="http://schemas.microsoft.com/office/drawing/2014/main" id="{3688622E-6F52-4BE5-BA36-E5D040F35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9525</xdr:colOff>
      <xdr:row>7</xdr:row>
      <xdr:rowOff>0</xdr:rowOff>
    </xdr:from>
    <xdr:to>
      <xdr:col>12</xdr:col>
      <xdr:colOff>9525</xdr:colOff>
      <xdr:row>22</xdr:row>
      <xdr:rowOff>180974</xdr:rowOff>
    </xdr:to>
    <xdr:graphicFrame macro="">
      <xdr:nvGraphicFramePr>
        <xdr:cNvPr id="3" name="Chart 2">
          <a:extLst>
            <a:ext uri="{FF2B5EF4-FFF2-40B4-BE49-F238E27FC236}">
              <a16:creationId xmlns:a16="http://schemas.microsoft.com/office/drawing/2014/main" id="{2699E4E6-E1D1-485C-9754-9DB3AC2CD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1409699</xdr:colOff>
      <xdr:row>7</xdr:row>
      <xdr:rowOff>161925</xdr:rowOff>
    </xdr:from>
    <xdr:to>
      <xdr:col>16</xdr:col>
      <xdr:colOff>9525</xdr:colOff>
      <xdr:row>23</xdr:row>
      <xdr:rowOff>9525</xdr:rowOff>
    </xdr:to>
    <xdr:graphicFrame macro="">
      <xdr:nvGraphicFramePr>
        <xdr:cNvPr id="4" name="Chart 3">
          <a:extLst>
            <a:ext uri="{FF2B5EF4-FFF2-40B4-BE49-F238E27FC236}">
              <a16:creationId xmlns:a16="http://schemas.microsoft.com/office/drawing/2014/main" id="{75D6A4AC-48A4-44EF-8E1D-991278DE7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723900</xdr:colOff>
      <xdr:row>6</xdr:row>
      <xdr:rowOff>123825</xdr:rowOff>
    </xdr:from>
    <xdr:to>
      <xdr:col>5</xdr:col>
      <xdr:colOff>38100</xdr:colOff>
      <xdr:row>24</xdr:row>
      <xdr:rowOff>95249</xdr:rowOff>
    </xdr:to>
    <xdr:graphicFrame macro="">
      <xdr:nvGraphicFramePr>
        <xdr:cNvPr id="5" name="Chart 4">
          <a:extLst>
            <a:ext uri="{FF2B5EF4-FFF2-40B4-BE49-F238E27FC236}">
              <a16:creationId xmlns:a16="http://schemas.microsoft.com/office/drawing/2014/main" id="{13AA223C-98DB-4135-9C50-8972DF794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4762</xdr:colOff>
      <xdr:row>8</xdr:row>
      <xdr:rowOff>9525</xdr:rowOff>
    </xdr:from>
    <xdr:to>
      <xdr:col>23</xdr:col>
      <xdr:colOff>9525</xdr:colOff>
      <xdr:row>23</xdr:row>
      <xdr:rowOff>38100</xdr:rowOff>
    </xdr:to>
    <xdr:graphicFrame macro="">
      <xdr:nvGraphicFramePr>
        <xdr:cNvPr id="2" name="Chart 1">
          <a:extLst>
            <a:ext uri="{FF2B5EF4-FFF2-40B4-BE49-F238E27FC236}">
              <a16:creationId xmlns:a16="http://schemas.microsoft.com/office/drawing/2014/main" id="{98F40A23-C387-4B84-858F-76EAC96A9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4762</xdr:colOff>
      <xdr:row>7</xdr:row>
      <xdr:rowOff>104775</xdr:rowOff>
    </xdr:from>
    <xdr:to>
      <xdr:col>30</xdr:col>
      <xdr:colOff>309562</xdr:colOff>
      <xdr:row>22</xdr:row>
      <xdr:rowOff>133350</xdr:rowOff>
    </xdr:to>
    <xdr:graphicFrame macro="">
      <xdr:nvGraphicFramePr>
        <xdr:cNvPr id="6" name="Chart 5">
          <a:extLst>
            <a:ext uri="{FF2B5EF4-FFF2-40B4-BE49-F238E27FC236}">
              <a16:creationId xmlns:a16="http://schemas.microsoft.com/office/drawing/2014/main" id="{8C55ACC5-6314-49D4-822C-3FE8FAD8E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31.244779513887" backgroundQuery="1" createdVersion="8" refreshedVersion="6" minRefreshableVersion="3" recordCount="0" supportSubquery="1" supportAdvancedDrill="1" xr:uid="{4B683927-F5A3-4F95-91E2-1EFC0CC9D07B}">
  <cacheSource type="external" connectionId="2"/>
  <cacheFields count="8">
    <cacheField name="[Transactions].[Mcc Type].[Mcc Type]" caption="Mcc Type" numFmtId="0" hierarchy="8" level="1">
      <sharedItems count="3">
        <s v="Home Appliances"/>
        <s v="Low Ticket Size"/>
        <s v="Transportation"/>
      </sharedItems>
    </cacheField>
    <cacheField name="[Measures].[Sum of Net Profit]" caption="Sum of Net Profit" numFmtId="0" hierarchy="30" level="32767"/>
    <cacheField name="[Transactions].[Payment Method].[Payment Method]" caption="Payment Method" numFmtId="0" hierarchy="15" level="1">
      <sharedItems count="3">
        <s v="MASTERCARD"/>
        <s v="MEEZA"/>
        <s v="VISA"/>
      </sharedItems>
    </cacheField>
    <cacheField name="[Measures].[Sum of Gross Amount]" caption="Sum of Gross Amount" numFmtId="0" hierarchy="31" level="32767"/>
    <cacheField name="[Measures].[Count of Status]" caption="Count of Status" numFmtId="0" hierarchy="43" level="32767"/>
    <cacheField name="[Transactions].[Date (Year)].[Date (Year)]" caption="Date (Year)" numFmtId="0" hierarchy="6" level="1">
      <sharedItems containsSemiMixedTypes="0" containsNonDate="0" containsString="0"/>
    </cacheField>
    <cacheField name="[Transactions].[Date (Month)].[Date (Month)]" caption="Date (Month)" numFmtId="0" hierarchy="4" level="1">
      <sharedItems containsSemiMixedTypes="0" containsNonDate="0" containsString="0"/>
    </cacheField>
    <cacheField name="[Transactions].[Status].[Status]" caption="Status" numFmtId="0" hierarchy="21" level="1">
      <sharedItems containsSemiMixedTypes="0" containsNonDate="0" containsString="0"/>
    </cacheField>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6"/>
      </fieldsUsage>
    </cacheHierarchy>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5"/>
      </fieldsUsage>
    </cacheHierarchy>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2" memberValueDatatype="130" unbalanced="0">
      <fieldsUsage count="2">
        <fieldUsage x="-1"/>
        <fieldUsage x="0"/>
      </fieldsUsage>
    </cacheHierarchy>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2" memberValueDatatype="130" unbalanced="0">
      <fieldsUsage count="2">
        <fieldUsage x="-1"/>
        <fieldUsage x="2"/>
      </fieldsUsage>
    </cacheHierarchy>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7"/>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oneField="1" hidden="1">
      <fieldsUsage count="1">
        <fieldUsage x="4"/>
      </fieldsUsage>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79.088821412035" backgroundQuery="1" createdVersion="6" refreshedVersion="6" minRefreshableVersion="3" recordCount="0" supportSubquery="1" supportAdvancedDrill="1" xr:uid="{970796B6-2A7C-48A5-A71A-F55EDBF5CADC}">
  <cacheSource type="external" connectionId="2"/>
  <cacheFields count="7">
    <cacheField name="[Transactions].[Date (Year)].[Date (Year)]" caption="Date (Year)" numFmtId="0" hierarchy="6" level="1">
      <sharedItems count="2">
        <s v="2023"/>
        <s v="2024"/>
      </sharedItems>
    </cacheField>
    <cacheField name="[Transactions].[Date (Month)].[Date (Month)]" caption="Date (Month)" numFmtId="0" hierarchy="4" level="1">
      <sharedItems containsNonDate="0" count="5">
        <s v="Jan"/>
        <s v="Feb"/>
        <s v="Mar"/>
        <s v="Apr"/>
        <s v="May"/>
      </sharedItems>
    </cacheField>
    <cacheField name="[Measures].[Sum of Gross Amount]" caption="Sum of Gross Amount" numFmtId="0" hierarchy="31" level="32767"/>
    <cacheField name="[Measures].[Sum of COGS]" caption="Sum of COGS" numFmtId="0" hierarchy="33" level="32767"/>
    <cacheField name="[Measures].[Sum of Net Amount]" caption="Sum of Net Amount" numFmtId="0" hierarchy="32" level="32767"/>
    <cacheField name="[Measures].[Sum of Net Profit]" caption="Sum of Net Profit" numFmtId="0" hierarchy="30" level="32767"/>
    <cacheField name="[Measures].[Count of Status]" caption="Count of Status" numFmtId="0" hierarchy="43"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1"/>
      </fieldsUsage>
    </cacheHierarchy>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0"/>
      </fieldsUsage>
    </cacheHierarchy>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0" memberValueDatatype="130" unbalanced="0"/>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5"/>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oneField="1" hidden="1">
      <fieldsUsage count="1">
        <fieldUsage x="6"/>
      </fieldsUsage>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08.629992708331" backgroundQuery="1" createdVersion="6" refreshedVersion="6" minRefreshableVersion="3" recordCount="0" supportSubquery="1" supportAdvancedDrill="1" xr:uid="{B689125C-F5CF-44BC-85FC-5EC8CA16E287}">
  <cacheSource type="external" connectionId="2"/>
  <cacheFields count="3">
    <cacheField name="[Measures].[Sum of Net Profit]" caption="Sum of Net Profit" numFmtId="0" hierarchy="30" level="32767"/>
    <cacheField name="[Measures].[Sum of Gross Amount]" caption="Sum of Gross Amount" numFmtId="0" hierarchy="31" level="32767"/>
    <cacheField name="[Measures].[Sum of COGS]" caption="Sum of COGS" numFmtId="0" hierarchy="33"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0" memberValueDatatype="130" unbalanced="0"/>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08.630225810186" backgroundQuery="1" createdVersion="6" refreshedVersion="6" minRefreshableVersion="3" recordCount="0" supportSubquery="1" supportAdvancedDrill="1" xr:uid="{AF4664C0-3E5D-4A56-9683-67C1036A3CE1}">
  <cacheSource type="external" connectionId="2"/>
  <cacheFields count="2">
    <cacheField name="[Measures].[Count of Status]" caption="Count of Status" numFmtId="0" hierarchy="43" level="32767"/>
    <cacheField name="[Measures].[Sum of Net Amount]" caption="Sum of Net Amount" numFmtId="0" hierarchy="32"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0" memberValueDatatype="130" unbalanced="0"/>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32.065707754628" backgroundQuery="1" createdVersion="6" refreshedVersion="6" minRefreshableVersion="3" recordCount="0" supportSubquery="1" supportAdvancedDrill="1" xr:uid="{7EFF9A61-36D4-4B4F-8847-9F1A484F1E3D}">
  <cacheSource type="external" connectionId="2"/>
  <cacheFields count="3">
    <cacheField name="[Transactions].[Date (Year)].[Date (Year)]" caption="Date (Year)" numFmtId="0" hierarchy="6" level="1">
      <sharedItems count="3">
        <s v="2022"/>
        <s v="2023"/>
        <s v="2024"/>
      </sharedItems>
    </cacheField>
    <cacheField name="[Transactions].[Date (Month)].[Date (Month)]" caption="Date (Month)" numFmtId="0" hierarchy="4" level="1">
      <sharedItems count="12">
        <s v="Dec"/>
        <s v="Feb"/>
        <s v="Mar"/>
        <s v="May"/>
        <s v="Jun"/>
        <s v="Jul"/>
        <s v="Aug"/>
        <s v="Sep"/>
        <s v="Oct"/>
        <s v="Nov"/>
        <s v="Jan"/>
        <s v="Apr"/>
      </sharedItems>
    </cacheField>
    <cacheField name="[Measures].[Sum of Net Profit]" caption="Sum of Net Profit" numFmtId="0" hierarchy="30"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1"/>
      </fieldsUsage>
    </cacheHierarchy>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0"/>
      </fieldsUsage>
    </cacheHierarchy>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0" memberValueDatatype="130" unbalanced="0"/>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09.129445254628" backgroundQuery="1" createdVersion="6" refreshedVersion="6" minRefreshableVersion="3" recordCount="0" supportSubquery="1" supportAdvancedDrill="1" xr:uid="{EDFDF4E0-1F99-4711-ACB2-2413596F2B2F}">
  <cacheSource type="external" connectionId="2"/>
  <cacheFields count="3">
    <cacheField name="[Transactions].[Merchants name].[Merchants name]" caption="Merchants name" numFmtId="0" hierarchy="10" level="1">
      <sharedItems count="10">
        <s v=" Royal Day Plaza Hotel Users"/>
        <s v=" SOLLY'S LOUNGE Users"/>
        <s v="Dr Mohamed Ibrahim Pharmacy"/>
        <s v="Dr Mona Pharmacy"/>
        <s v="El Hadba Supermarket"/>
        <s v="El Sabtya For Trading"/>
        <s v="Halan Mart Users"/>
        <s v="Louran dental clinic Users"/>
        <s v="Misr Amreya Spinning and Weaving Company Users"/>
        <s v="Patro Store Users"/>
      </sharedItems>
    </cacheField>
    <cacheField name="[Measures].[Count of Payment Method]" caption="Count of Payment Method" numFmtId="0" hierarchy="46" level="32767"/>
    <cacheField name="[Transactions].[Payment Method].[Payment Method]" caption="Payment Method" numFmtId="0" hierarchy="15" level="1">
      <sharedItems count="3">
        <s v="MASTERCARD"/>
        <s v="MEEZA"/>
        <s v="VISA"/>
      </sharedItems>
    </cacheField>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2" memberValueDatatype="130" unbalanced="0">
      <fieldsUsage count="2">
        <fieldUsage x="-1"/>
        <fieldUsage x="0"/>
      </fieldsUsage>
    </cacheHierarchy>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2" memberValueDatatype="130" unbalanced="0">
      <fieldsUsage count="2">
        <fieldUsage x="-1"/>
        <fieldUsage x="2"/>
      </fieldsUsage>
    </cacheHierarchy>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0" memberValueDatatype="130" unbalanced="0"/>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25.722791782406" backgroundQuery="1" createdVersion="6" refreshedVersion="6" minRefreshableVersion="3" recordCount="0" supportSubquery="1" supportAdvancedDrill="1" xr:uid="{38ACE9FF-C2B7-40CF-947B-CDB408B405DF}">
  <cacheSource type="external" connectionId="2"/>
  <cacheFields count="3">
    <cacheField name="[Transactions].[Settled to Merchant].[Settled to Merchant]" caption="Settled to Merchant" numFmtId="0" hierarchy="18" level="1">
      <sharedItems count="1">
        <s v="No"/>
      </sharedItems>
    </cacheField>
    <cacheField name="[Transactions].[Status].[Status]" caption="Status" numFmtId="0" hierarchy="21" level="1">
      <sharedItems count="3">
        <s v="Authorized"/>
        <s v="Reconciliation initiated"/>
        <s v="Reversed"/>
      </sharedItems>
    </cacheField>
    <cacheField name="[Measures].[Sum of Net Profit]" caption="Sum of Net Profit" numFmtId="0" hierarchy="30"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2" memberValueDatatype="130" unbalanced="0">
      <fieldsUsage count="2">
        <fieldUsage x="-1"/>
        <fieldUsage x="0"/>
      </fieldsUsage>
    </cacheHierarchy>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1"/>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25.722716666663" backgroundQuery="1" createdVersion="8" refreshedVersion="6" minRefreshableVersion="3" recordCount="0" supportSubquery="1" supportAdvancedDrill="1" xr:uid="{B2EDC755-20B9-4866-8649-25766A62A54A}">
  <cacheSource type="external" connectionId="2"/>
  <cacheFields count="3">
    <cacheField name="[Transactions].[Settled to Merchant].[Settled to Merchant]" caption="Settled to Merchant" numFmtId="0" hierarchy="18" level="1">
      <sharedItems count="1">
        <s v="Yes"/>
      </sharedItems>
    </cacheField>
    <cacheField name="[Transactions].[Status].[Status]" caption="Status" numFmtId="0" hierarchy="21" level="1">
      <sharedItems count="3">
        <s v="Paid to merchant"/>
        <s v="Paid to payment in advance"/>
        <s v="Settled to merchant"/>
      </sharedItems>
    </cacheField>
    <cacheField name="[Measures].[Sum of Net Profit]" caption="Sum of Net Profit" numFmtId="0" hierarchy="30"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2" memberValueDatatype="130" unbalanced="0">
      <fieldsUsage count="2">
        <fieldUsage x="-1"/>
        <fieldUsage x="0"/>
      </fieldsUsage>
    </cacheHierarchy>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1"/>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25.732552893518" backgroundQuery="1" createdVersion="6" refreshedVersion="6" minRefreshableVersion="3" recordCount="0" supportSubquery="1" supportAdvancedDrill="1" xr:uid="{F219598E-7E6B-4610-BFF9-9B4CBBEEC681}">
  <cacheSource type="external" connectionId="2"/>
  <cacheFields count="3">
    <cacheField name="[Transactions].[Mcc Type].[Mcc Type]" caption="Mcc Type" numFmtId="0" hierarchy="8" level="1">
      <sharedItems count="3">
        <s v="Home Appliances"/>
        <s v="Low Ticket Size"/>
        <s v="Transportation"/>
      </sharedItems>
    </cacheField>
    <cacheField name="[Transactions].[Settled to Merchant].[Settled to Merchant]" caption="Settled to Merchant" numFmtId="0" hierarchy="18" level="1">
      <sharedItems count="2">
        <s v="No"/>
        <s v="Yes"/>
      </sharedItems>
    </cacheField>
    <cacheField name="[Measures].[Sum of Net Profit]" caption="Sum of Net Profit" numFmtId="0" hierarchy="30"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2" memberValueDatatype="130" unbalanced="0">
      <fieldsUsage count="2">
        <fieldUsage x="-1"/>
        <fieldUsage x="0"/>
      </fieldsUsage>
    </cacheHierarchy>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2" memberValueDatatype="130" unbalanced="0">
      <fieldsUsage count="2">
        <fieldUsage x="-1"/>
        <fieldUsage x="1"/>
      </fieldsUsage>
    </cacheHierarchy>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0" memberValueDatatype="130" unbalanced="0"/>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25.702704513889" backgroundQuery="1" createdVersion="6" refreshedVersion="6" minRefreshableVersion="3" recordCount="0" supportSubquery="1" supportAdvancedDrill="1" xr:uid="{FD9DED37-9195-40C9-ADC3-F8E054F1846B}">
  <cacheSource type="external" connectionId="2"/>
  <cacheFields count="3">
    <cacheField name="[Transactions].[Settled to Merchant].[Settled to Merchant]" caption="Settled to Merchant" numFmtId="0" hierarchy="18" level="1">
      <sharedItems count="2">
        <s v="No"/>
        <s v="Yes"/>
      </sharedItems>
    </cacheField>
    <cacheField name="[Transactions].[Payment Method].[Payment Method]" caption="Payment Method" numFmtId="0" hierarchy="15" level="1">
      <sharedItems count="3">
        <s v="MASTERCARD"/>
        <s v="MEEZA"/>
        <s v="VISA"/>
      </sharedItems>
    </cacheField>
    <cacheField name="[Measures].[Sum of Net Profit]" caption="Sum of Net Profit" numFmtId="0" hierarchy="30"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2" memberValueDatatype="130" unbalanced="0">
      <fieldsUsage count="2">
        <fieldUsage x="-1"/>
        <fieldUsage x="1"/>
      </fieldsUsage>
    </cacheHierarchy>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2" memberValueDatatype="130" unbalanced="0">
      <fieldsUsage count="2">
        <fieldUsage x="-1"/>
        <fieldUsage x="0"/>
      </fieldsUsage>
    </cacheHierarchy>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0" memberValueDatatype="130" unbalanced="0"/>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5.341580902779" backgroundQuery="1" createdVersion="6" refreshedVersion="6" minRefreshableVersion="3" recordCount="0" supportSubquery="1" supportAdvancedDrill="1" xr:uid="{DDE34F17-9E6F-46BB-8CF9-2C5FED43A9E6}">
  <cacheSource type="external" connectionId="2"/>
  <cacheFields count="4">
    <cacheField name="[Transactions].[Date (Month)].[Date (Month)]" caption="Date (Month)" numFmtId="0" hierarchy="4" level="1">
      <sharedItems count="12">
        <s v="Jan"/>
        <s v="Feb"/>
        <s v="Mar"/>
        <s v="Apr"/>
        <s v="May"/>
        <s v="Jun"/>
        <s v="Jul"/>
        <s v="Aug"/>
        <s v="Sep"/>
        <s v="Oct"/>
        <s v="Nov"/>
        <s v="Dec"/>
      </sharedItems>
    </cacheField>
    <cacheField name="[Measures].[Sum of Gross Amount]" caption="Sum of Gross Amount" numFmtId="0" hierarchy="31" level="32767"/>
    <cacheField name="[Measures].[Sum of Net Amount]" caption="Sum of Net Amount" numFmtId="0" hierarchy="32" level="32767"/>
    <cacheField name="[Measures].[Sum of COGS]" caption="Sum of COGS" numFmtId="0" hierarchy="33"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0"/>
      </fieldsUsage>
    </cacheHierarchy>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0" memberValueDatatype="130" unbalanced="0"/>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08.146449884262" backgroundQuery="1" createdVersion="8" refreshedVersion="6" minRefreshableVersion="3" recordCount="0" supportSubquery="1" supportAdvancedDrill="1" xr:uid="{CC0A4EF9-02AE-4E92-9E4C-DDD549D28990}">
  <cacheSource type="external" connectionId="2"/>
  <cacheFields count="8">
    <cacheField name="[Transactions].[Status].[Status]" caption="Status" numFmtId="0" hierarchy="21" level="1">
      <sharedItems containsSemiMixedTypes="0" containsNonDate="0" containsString="0"/>
    </cacheField>
    <cacheField name="[Transactions].[Year].[Year]" caption="Year" numFmtId="0" hierarchy="25" level="1">
      <sharedItems containsSemiMixedTypes="0" containsString="0" containsNumber="1" containsInteger="1" minValue="2022" maxValue="2024" count="3">
        <n v="2022"/>
        <n v="2023"/>
        <n v="2024"/>
      </sharedItems>
      <extLst>
        <ext xmlns:x15="http://schemas.microsoft.com/office/spreadsheetml/2010/11/main" uri="{4F2E5C28-24EA-4eb8-9CBF-B6C8F9C3D259}">
          <x15:cachedUniqueNames>
            <x15:cachedUniqueName index="0" name="[Transactions].[Year].&amp;[2022]"/>
            <x15:cachedUniqueName index="1" name="[Transactions].[Year].&amp;[2023]"/>
            <x15:cachedUniqueName index="2" name="[Transactions].[Year].&amp;[2024]"/>
          </x15:cachedUniqueNames>
        </ext>
      </extLst>
    </cacheField>
    <cacheField name="[Measures].[Sum of Gross Amount]" caption="Sum of Gross Amount" numFmtId="0" hierarchy="31" level="32767"/>
    <cacheField name="[Measures].[Sum of COGS]" caption="Sum of COGS" numFmtId="0" hierarchy="33" level="32767"/>
    <cacheField name="[Measures].[Sum of Net Profit]" caption="Sum of Net Profit" numFmtId="0" hierarchy="30" level="32767"/>
    <cacheField name="[Transactions].[Date (Month)].[Date (Month)]" caption="Date (Month)" numFmtId="0" hierarchy="4" level="1">
      <sharedItems count="12">
        <s v="Dec"/>
        <s v="Feb"/>
        <s v="Mar"/>
        <s v="May"/>
        <s v="Jun"/>
        <s v="Jul"/>
        <s v="Aug"/>
        <s v="Sep"/>
        <s v="Oct"/>
        <s v="Nov"/>
        <s v="Jan"/>
        <s v="Apr"/>
      </sharedItems>
    </cacheField>
    <cacheField name="[Measures].[Sum of Settlement Net Amount]" caption="Sum of Settlement Net Amount" numFmtId="0" hierarchy="34" level="32767"/>
    <cacheField name="[Measures].[Sum of Taxes]" caption="Sum of Taxes" numFmtId="0" hierarchy="42"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5"/>
      </fieldsUsage>
    </cacheHierarchy>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0"/>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2" memberValueDatatype="20" unbalanced="0">
      <fieldsUsage count="2">
        <fieldUsage x="-1"/>
        <fieldUsage x="1"/>
      </fieldsUsage>
    </cacheHierarchy>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4"/>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oneField="1" hidden="1">
      <fieldsUsage count="1">
        <fieldUsage x="6"/>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oneField="1" hidden="1">
      <fieldsUsage count="1">
        <fieldUsage x="7"/>
      </fieldsUsage>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5.3755662037" backgroundQuery="1" createdVersion="6" refreshedVersion="6" minRefreshableVersion="3" recordCount="0" supportSubquery="1" supportAdvancedDrill="1" xr:uid="{900FC280-FC34-4D46-B52C-C7916C86120C}">
  <cacheSource type="external" connectionId="2"/>
  <cacheFields count="4">
    <cacheField name="[Transactions].[Merchants name].[Merchants name]" caption="Merchants name" numFmtId="0" hierarchy="10" level="1">
      <sharedItems count="16">
        <s v=" Royal Day Plaza Hotel Users"/>
        <s v="CRED Users"/>
        <s v="Louran dental clinic Users"/>
        <s v="Misr Amreya Spinning and Weaving Company Users"/>
        <s v="Nakhla Users"/>
        <s v=" Royal Day Plaza Hotel" u="1"/>
        <s v=" SOLLY'S LOUNGE Users" u="1"/>
        <s v="El Mahaba Gewellary" u="1"/>
        <s v="Taleed for Accsesories" u="1"/>
        <s v=" Tamrena  gym" u="1"/>
        <s v="Maklouba" u="1"/>
        <s v="Mero Fashion" u="1"/>
        <s v="Stroker for Tires &amp; Batteries" u="1"/>
        <s v="Galary UBUNTU" u="1"/>
        <s v="Patro Store Users" u="1"/>
        <s v="El Sabtya For Trading" u="1"/>
      </sharedItems>
    </cacheField>
    <cacheField name="[Transactions].[Date (Month)].[Date (Month)]" caption="Date (Month)" numFmtId="0" hierarchy="4" level="1">
      <sharedItems count="12">
        <s v="Jan"/>
        <s v="Feb"/>
        <s v="Mar"/>
        <s v="Apr"/>
        <s v="May"/>
        <s v="Jun"/>
        <s v="Jul"/>
        <s v="Aug"/>
        <s v="Sep"/>
        <s v="Oct"/>
        <s v="Nov"/>
        <s v="Dec"/>
      </sharedItems>
    </cacheField>
    <cacheField name="[Transactions].[Date (Year)].[Date (Year)]" caption="Date (Year)" numFmtId="0" hierarchy="6" level="1">
      <sharedItems containsSemiMixedTypes="0" containsNonDate="0" containsString="0"/>
    </cacheField>
    <cacheField name="[Measures].[Sum of Net Profit]" caption="Sum of Net Profit" numFmtId="0" hierarchy="30"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1"/>
      </fieldsUsage>
    </cacheHierarchy>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2"/>
      </fieldsUsage>
    </cacheHierarchy>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2" memberValueDatatype="130" unbalanced="0">
      <fieldsUsage count="2">
        <fieldUsage x="-1"/>
        <fieldUsage x="0"/>
      </fieldsUsage>
    </cacheHierarchy>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0" memberValueDatatype="130" unbalanced="0"/>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5.375566898147" backgroundQuery="1" createdVersion="6" refreshedVersion="6" minRefreshableVersion="3" recordCount="0" supportSubquery="1" supportAdvancedDrill="1" xr:uid="{EAAEDB74-479F-45BC-A4E7-3F78E2E42E89}">
  <cacheSource type="external" connectionId="2"/>
  <cacheFields count="4">
    <cacheField name="[Transactions].[Date (Month)].[Date (Month)]" caption="Date (Month)" numFmtId="0" hierarchy="4" level="1">
      <sharedItems count="12">
        <s v="Jan"/>
        <s v="Feb"/>
        <s v="Mar"/>
        <s v="Apr"/>
        <s v="May"/>
        <s v="Jun"/>
        <s v="Jul"/>
        <s v="Aug"/>
        <s v="Sep"/>
        <s v="Oct"/>
        <s v="Nov"/>
        <s v="Dec"/>
      </sharedItems>
    </cacheField>
    <cacheField name="[Transactions].[Date (Year)].[Date (Year)]" caption="Date (Year)" numFmtId="0" hierarchy="6" level="1">
      <sharedItems containsSemiMixedTypes="0" containsNonDate="0" containsString="0"/>
    </cacheField>
    <cacheField name="[Measures].[Sum of Net Profit]" caption="Sum of Net Profit" numFmtId="0" hierarchy="30" level="32767"/>
    <cacheField name="[Transactions].[Status].[Status]" caption="Status" numFmtId="0" hierarchy="21" level="1">
      <sharedItems count="6">
        <s v="Authorized"/>
        <s v="Paid to merchant"/>
        <s v="Paid to payment in advance"/>
        <s v="Reconciliation initiated"/>
        <s v="Reversed"/>
        <s v="Settled to merchant"/>
      </sharedItems>
    </cacheField>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0"/>
      </fieldsUsage>
    </cacheHierarchy>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1"/>
      </fieldsUsage>
    </cacheHierarchy>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3"/>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5.375567592593" backgroundQuery="1" createdVersion="6" refreshedVersion="6" minRefreshableVersion="3" recordCount="0" supportSubquery="1" supportAdvancedDrill="1" xr:uid="{1D49ED67-05C6-4F91-9B28-5012EE2CA080}">
  <cacheSource type="external" connectionId="2"/>
  <cacheFields count="4">
    <cacheField name="[Transactions].[Date (Year)].[Date (Year)]" caption="Date (Year)" numFmtId="0" hierarchy="6" level="1">
      <sharedItems containsSemiMixedTypes="0" containsNonDate="0" containsString="0"/>
    </cacheField>
    <cacheField name="[Transactions].[Date (Month)].[Date (Month)]" caption="Date (Month)" numFmtId="0" hierarchy="4" level="1">
      <sharedItems count="12">
        <s v="Jan"/>
        <s v="Feb"/>
        <s v="Mar"/>
        <s v="Apr"/>
        <s v="May"/>
        <s v="Jun"/>
        <s v="Jul"/>
        <s v="Aug"/>
        <s v="Sep"/>
        <s v="Oct"/>
        <s v="Nov"/>
        <s v="Dec"/>
      </sharedItems>
    </cacheField>
    <cacheField name="[Transactions].[Mcc Type].[Mcc Type]" caption="Mcc Type" numFmtId="0" hierarchy="8" level="1">
      <sharedItems count="3">
        <s v="Home Appliances"/>
        <s v="Low Ticket Size"/>
        <s v="Transportation"/>
      </sharedItems>
    </cacheField>
    <cacheField name="[Measures].[Sum of Net Profit]" caption="Sum of Net Profit" numFmtId="0" hierarchy="30"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1"/>
      </fieldsUsage>
    </cacheHierarchy>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0"/>
      </fieldsUsage>
    </cacheHierarchy>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2" memberValueDatatype="130" unbalanced="0">
      <fieldsUsage count="2">
        <fieldUsage x="-1"/>
        <fieldUsage x="2"/>
      </fieldsUsage>
    </cacheHierarchy>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0" memberValueDatatype="130" unbalanced="0"/>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5.764257291667" backgroundQuery="1" createdVersion="6" refreshedVersion="6" minRefreshableVersion="3" recordCount="0" supportSubquery="1" supportAdvancedDrill="1" xr:uid="{22689D9A-76F1-41E5-B511-EC7C8A5F57D6}">
  <cacheSource type="external" connectionId="2"/>
  <cacheFields count="4">
    <cacheField name="[Transactions].[Settled to Merchant].[Settled to Merchant]" caption="Settled to Merchant" numFmtId="0" hierarchy="18" level="1">
      <sharedItems containsSemiMixedTypes="0" containsNonDate="0" containsString="0"/>
    </cacheField>
    <cacheField name="[Transactions].[Card Type].[Card Type]" caption="Card Type" numFmtId="0" hierarchy="1" level="1">
      <sharedItems containsSemiMixedTypes="0" containsNonDate="0" containsString="0"/>
    </cacheField>
    <cacheField name="[Transactions].[Status].[Status]" caption="Status" numFmtId="0" hierarchy="21" level="1">
      <sharedItems count="6">
        <s v="Authorized"/>
        <s v="Paid to merchant"/>
        <s v="Paid to payment in advance"/>
        <s v="Reconciliation initiated"/>
        <s v="Reversed"/>
        <s v="Settled to merchant"/>
      </sharedItems>
    </cacheField>
    <cacheField name="[Measures].[Count of Status]" caption="Count of Status" numFmtId="0" hierarchy="43"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2" memberValueDatatype="130" unbalanced="0">
      <fieldsUsage count="2">
        <fieldUsage x="-1"/>
        <fieldUsage x="1"/>
      </fieldsUsage>
    </cacheHierarchy>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2"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2"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2"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2"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2" memberValueDatatype="130" unbalanced="0">
      <fieldsUsage count="2">
        <fieldUsage x="-1"/>
        <fieldUsage x="0"/>
      </fieldsUsage>
    </cacheHierarchy>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2"/>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oneField="1" hidden="1">
      <fieldsUsage count="1">
        <fieldUsage x="3"/>
      </fieldsUsage>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6.250496296299" backgroundQuery="1" createdVersion="6" refreshedVersion="6" minRefreshableVersion="3" recordCount="0" supportSubquery="1" supportAdvancedDrill="1" xr:uid="{E5F20219-F855-4D6C-86DD-A6E271E9B4EC}">
  <cacheSource type="external" connectionId="2"/>
  <cacheFields count="2">
    <cacheField name="[Transactions].[Status].[Status]" caption="Status" numFmtId="0" hierarchy="21" level="1">
      <sharedItems count="6">
        <s v="Authorized"/>
        <s v="Paid to merchant"/>
        <s v="Paid to payment in advance"/>
        <s v="Reconciliation initiated"/>
        <s v="Reversed"/>
        <s v="Settled to merchant"/>
      </sharedItems>
    </cacheField>
    <cacheField name="[Measures].[Sum of Net Profit]" caption="Sum of Net Profit" numFmtId="0" hierarchy="30"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0"/>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6.250496759261" backgroundQuery="1" createdVersion="6" refreshedVersion="6" minRefreshableVersion="3" recordCount="0" supportSubquery="1" supportAdvancedDrill="1" xr:uid="{AB2B92EF-4509-4E63-B7B2-EFB0FBB3922C}">
  <cacheSource type="external" connectionId="2"/>
  <cacheFields count="3">
    <cacheField name="[Transactions].[Status].[Status]" caption="Status" numFmtId="0" hierarchy="21" level="1">
      <sharedItems count="6">
        <s v="Authorized"/>
        <s v="Paid to merchant"/>
        <s v="Paid to payment in advance"/>
        <s v="Reconciliation initiated"/>
        <s v="Reversed"/>
        <s v="Settled to merchant"/>
      </sharedItems>
    </cacheField>
    <cacheField name="[Transactions].[Mcc Type].[Mcc Type]" caption="Mcc Type" numFmtId="0" hierarchy="8" level="1">
      <sharedItems count="3">
        <s v="Home Appliances"/>
        <s v="Low Ticket Size"/>
        <s v="Transportation"/>
      </sharedItems>
    </cacheField>
    <cacheField name="[Measures].[Sum of Net Profit]" caption="Sum of Net Profit" numFmtId="0" hierarchy="30"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2" memberValueDatatype="130" unbalanced="0">
      <fieldsUsage count="2">
        <fieldUsage x="-1"/>
        <fieldUsage x="1"/>
      </fieldsUsage>
    </cacheHierarchy>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0"/>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6.250497106485" backgroundQuery="1" createdVersion="6" refreshedVersion="6" minRefreshableVersion="3" recordCount="0" supportSubquery="1" supportAdvancedDrill="1" xr:uid="{ADF6FB7E-5BBE-4B1B-9A18-8AA49B1A1900}">
  <cacheSource type="external" connectionId="2"/>
  <cacheFields count="2">
    <cacheField name="[Transactions].[Status].[Status]" caption="Status" numFmtId="0" hierarchy="21" level="1">
      <sharedItems count="6">
        <s v="Authorized"/>
        <s v="Paid to merchant"/>
        <s v="Paid to payment in advance"/>
        <s v="Reconciliation initiated"/>
        <s v="Reversed"/>
        <s v="Settled to merchant"/>
      </sharedItems>
    </cacheField>
    <cacheField name="[Measures].[Count of Status]" caption="Count of Status" numFmtId="0" hierarchy="43"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0"/>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6.250497569446" backgroundQuery="1" createdVersion="6" refreshedVersion="6" minRefreshableVersion="3" recordCount="0" supportSubquery="1" supportAdvancedDrill="1" xr:uid="{6F24B25F-8C20-4B42-89A7-E22C31697763}">
  <cacheSource type="external" connectionId="2"/>
  <cacheFields count="3">
    <cacheField name="[Transactions].[Status].[Status]" caption="Status" numFmtId="0" hierarchy="21" level="1">
      <sharedItems count="6">
        <s v="Authorized"/>
        <s v="Paid to merchant"/>
        <s v="Paid to payment in advance"/>
        <s v="Reconciliation initiated"/>
        <s v="Reversed"/>
        <s v="Settled to merchant"/>
      </sharedItems>
    </cacheField>
    <cacheField name="[Measures].[Count of Status]" caption="Count of Status" numFmtId="0" hierarchy="43" level="32767"/>
    <cacheField name="[Transactions].[Payment Method].[Payment Method]" caption="Payment Method" numFmtId="0" hierarchy="15" level="1">
      <sharedItems count="3">
        <s v="MASTERCARD"/>
        <s v="MEEZA"/>
        <s v="VISA"/>
      </sharedItems>
    </cacheField>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2" memberValueDatatype="130" unbalanced="0">
      <fieldsUsage count="2">
        <fieldUsage x="-1"/>
        <fieldUsage x="2"/>
      </fieldsUsage>
    </cacheHierarchy>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0"/>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6.25049791667" backgroundQuery="1" createdVersion="6" refreshedVersion="6" minRefreshableVersion="3" recordCount="0" supportSubquery="1" supportAdvancedDrill="1" xr:uid="{B0A0BDDE-0B9E-410F-892A-F29A82865DC2}">
  <cacheSource type="external" connectionId="2"/>
  <cacheFields count="3">
    <cacheField name="[Transactions].[Merchants name].[Merchants name]" caption="Merchants name" numFmtId="0" hierarchy="10" level="1">
      <sharedItems count="5">
        <s v=" Royal Day Plaza Hotel Users"/>
        <s v="CRED Users"/>
        <s v="Louran dental clinic Users"/>
        <s v="Misr Amreya Spinning and Weaving Company Users"/>
        <s v="Nakhla Users"/>
      </sharedItems>
    </cacheField>
    <cacheField name="[Measures].[Sum of Net Profit]" caption="Sum of Net Profit" numFmtId="0" hierarchy="30" level="32767"/>
    <cacheField name="[Transactions].[Status].[Status]" caption="Status" numFmtId="0" hierarchy="21" level="1">
      <sharedItems count="5">
        <s v="Authorized"/>
        <s v="Paid to merchant"/>
        <s v="Paid to payment in advance"/>
        <s v="Reconciliation initiated"/>
        <s v="Reversed"/>
      </sharedItems>
    </cacheField>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2" memberValueDatatype="130" unbalanced="0">
      <fieldsUsage count="2">
        <fieldUsage x="-1"/>
        <fieldUsage x="0"/>
      </fieldsUsage>
    </cacheHierarchy>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2"/>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6.274759722219" backgroundQuery="1" createdVersion="6" refreshedVersion="6" minRefreshableVersion="3" recordCount="0" supportSubquery="1" supportAdvancedDrill="1" xr:uid="{9313EE60-7C3F-4E60-B712-D4C606E614FE}">
  <cacheSource type="external" connectionId="2"/>
  <cacheFields count="3">
    <cacheField name="[Transactions].[Status].[Status]" caption="Status" numFmtId="0" hierarchy="21" level="1">
      <sharedItems count="6">
        <s v="Authorized"/>
        <s v="Paid to merchant"/>
        <s v="Paid to payment in advance"/>
        <s v="Reconciliation initiated"/>
        <s v="Reversed"/>
        <s v="Settled to merchant" u="1"/>
      </sharedItems>
    </cacheField>
    <cacheField name="[Measures].[Count of Status]" caption="Count of Status" numFmtId="0" hierarchy="43" level="32767"/>
    <cacheField name="[Transactions].[Merchants name].[Merchants name]" caption="Merchants name" numFmtId="0" hierarchy="10" level="1">
      <sharedItems count="5">
        <s v=" Royal Day Plaza Hotel Users"/>
        <s v="El Hadba Supermarket"/>
        <s v="El Sabtya For Trading"/>
        <s v="Halan Mart Users"/>
        <s v="Misr Amreya Spinning and Weaving Company Users"/>
      </sharedItems>
    </cacheField>
  </cacheFields>
  <cacheHierarchies count="52">
    <cacheHierarchy uniqueName="[Transactions].[Batch Number]" caption="Batch Number" attribute="1" defaultMemberUniqueName="[Transactions].[Batch Number].[All]" allUniqueName="[Transactions].[Batch Number].[All]" dimensionUniqueName="[Transactions]" displayFolder="" count="2" memberValueDatatype="20" unbalanced="0"/>
    <cacheHierarchy uniqueName="[Transactions].[Card Type]" caption="Card Type" attribute="1" defaultMemberUniqueName="[Transactions].[Card Type].[All]" allUniqueName="[Transactions].[Card Type].[All]" dimensionUniqueName="[Transactions]" displayFolder="" count="2" memberValueDatatype="130" unbalanced="0"/>
    <cacheHierarchy uniqueName="[Transactions].[COGS]" caption="COGS" attribute="1" defaultMemberUniqueName="[Transactions].[COGS].[All]" allUniqueName="[Transactions].[COGS].[All]" dimensionUniqueName="[Transactions]" displayFolder="" count="2" memberValueDatatype="5" unbalanced="0"/>
    <cacheHierarchy uniqueName="[Transactions].[Date]" caption="Date" attribute="1" time="1" defaultMemberUniqueName="[Transactions].[Date].[All]" allUniqueName="[Transactions].[Date].[All]" dimensionUniqueName="[Transactions]" displayFolder="" count="2"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cacheHierarchy uniqueName="[Transactions].[Date (Quarter)]" caption="Date (Quarter)" attribute="1" defaultMemberUniqueName="[Transactions].[Date (Quarter)].[All]" allUniqueName="[Transactions].[Date (Quarter)].[All]" dimensionUniqueName="[Transactions]" displayFolder="" count="2" memberValueDatatype="130" unbalanced="0"/>
    <cacheHierarchy uniqueName="[Transactions].[Date (Year)]" caption="Date (Year)" attribute="1" defaultMemberUniqueName="[Transactions].[Date (Year)].[All]" allUniqueName="[Transactions].[Date (Year)].[All]" dimensionUniqueName="[Transactions]" displayFolder="" count="2" memberValueDatatype="130" unbalanced="0"/>
    <cacheHierarchy uniqueName="[Transactions].[Gross Amount]" caption="Gross Amount" attribute="1" defaultMemberUniqueName="[Transactions].[Gross Amount].[All]" allUniqueName="[Transactions].[Gross Amount].[All]" dimensionUniqueName="[Transactions]" displayFolder="" count="2" memberValueDatatype="20" unbalanced="0"/>
    <cacheHierarchy uniqueName="[Transactions].[Mcc Type]" caption="Mcc Type" attribute="1" defaultMemberUniqueName="[Transactions].[Mcc Type].[All]" allUniqueName="[Transactions].[Mcc Type].[All]" dimensionUniqueName="[Transactions]" displayFolder="" count="2"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2" memberValueDatatype="20" unbalanced="0"/>
    <cacheHierarchy uniqueName="[Transactions].[Merchants name]" caption="Merchants name" attribute="1" defaultMemberUniqueName="[Transactions].[Merchants name].[All]" allUniqueName="[Transactions].[Merchants name].[All]" dimensionUniqueName="[Transactions]" displayFolder="" count="2" memberValueDatatype="130" unbalanced="0">
      <fieldsUsage count="2">
        <fieldUsage x="-1"/>
        <fieldUsage x="2"/>
      </fieldsUsage>
    </cacheHierarchy>
    <cacheHierarchy uniqueName="[Transactions].[Month]" caption="Month" attribute="1" defaultMemberUniqueName="[Transactions].[Month].[All]" allUniqueName="[Transactions].[Month].[All]" dimensionUniqueName="[Transactions]" displayFolder="" count="2" memberValueDatatype="130" unbalanced="0"/>
    <cacheHierarchy uniqueName="[Transactions].[Net Amount]" caption="Net Amount" attribute="1" defaultMemberUniqueName="[Transactions].[Net Amount].[All]" allUniqueName="[Transactions].[Net Amount].[All]" dimensionUniqueName="[Transactions]" displayFolder="" count="2" memberValueDatatype="5" unbalanced="0"/>
    <cacheHierarchy uniqueName="[Transactions].[Net Profit]" caption="Net Profit" attribute="1" defaultMemberUniqueName="[Transactions].[Net Profit].[All]" allUniqueName="[Transactions].[Net Profit].[All]" dimensionUniqueName="[Transactions]" displayFolder="" count="2" memberValueDatatype="5" unbalanced="0"/>
    <cacheHierarchy uniqueName="[Transactions].[Order ID]" caption="Order ID" attribute="1" defaultMemberUniqueName="[Transactions].[Order ID].[All]" allUniqueName="[Transactions].[Order ID].[All]" dimensionUniqueName="[Transactions]" displayFolder="" count="2" memberValueDatatype="20" unbalanced="0"/>
    <cacheHierarchy uniqueName="[Transactions].[Payment Method]" caption="Payment Method" attribute="1" defaultMemberUniqueName="[Transactions].[Payment Method].[All]" allUniqueName="[Transactions].[Payment Method].[All]" dimensionUniqueName="[Transactions]" displayFolder="" count="2" memberValueDatatype="130" unbalanced="0"/>
    <cacheHierarchy uniqueName="[Transactions].[Payment Type]" caption="Payment Type" attribute="1" defaultMemberUniqueName="[Transactions].[Payment Type].[All]" allUniqueName="[Transactions].[Payment Type].[All]" dimensionUniqueName="[Transactions]" displayFolder="" count="2" memberValueDatatype="130" unbalanced="0"/>
    <cacheHierarchy uniqueName="[Transactions].[Quarter]" caption="Quarter" attribute="1" defaultMemberUniqueName="[Transactions].[Quarter].[All]" allUniqueName="[Transactions].[Quarter].[All]" dimensionUniqueName="[Transactions]" displayFolder="" count="2"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2"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2"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2"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0"/>
      </fieldsUsage>
    </cacheHierarchy>
    <cacheHierarchy uniqueName="[Transactions].[Taxes]" caption="Taxes" attribute="1" defaultMemberUniqueName="[Transactions].[Taxes].[All]" allUniqueName="[Transactions].[Taxes].[All]" dimensionUniqueName="[Transactions]" displayFolder="" count="2" memberValueDatatype="5" unbalanced="0"/>
    <cacheHierarchy uniqueName="[Transactions].[Time]" caption="Time" attribute="1" defaultMemberUniqueName="[Transactions].[Time].[All]" allUniqueName="[Transactions].[Time].[All]" dimensionUniqueName="[Transactions]" displayFolder="" count="2"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2" memberValueDatatype="20" unbalanced="0"/>
    <cacheHierarchy uniqueName="[Transactions].[Year]" caption="Year" attribute="1" defaultMemberUniqueName="[Transactions].[Year].[All]" allUniqueName="[Transactions].[Year].[All]" dimensionUniqueName="[Transactions]" displayFolder="" count="2" memberValueDatatype="20" unbalanced="0"/>
    <cacheHierarchy uniqueName="[Transactions].[Date (Month Index)]" caption="Date (Month Index)" attribute="1" defaultMemberUniqueName="[Transactions].[Date (Month Index)].[All]" allUniqueName="[Transactions].[Date (Month Index)].[All]" dimensionUniqueName="[Transactions]" displayFolder="" count="2"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31.245998842591" backgroundQuery="1" createdVersion="8" refreshedVersion="6" minRefreshableVersion="3" recordCount="0" supportSubquery="1" supportAdvancedDrill="1" xr:uid="{76BE8B79-31B3-4741-A85D-F7BA718F4E2C}">
  <cacheSource type="external" connectionId="2"/>
  <cacheFields count="7">
    <cacheField name="[Transactions].[Year].[Year]" caption="Year" numFmtId="0" hierarchy="25" level="1">
      <sharedItems containsSemiMixedTypes="0" containsNonDate="0" containsString="0"/>
    </cacheField>
    <cacheField name="[Transactions].[Merchants name].[Merchants name]" caption="Merchants name" numFmtId="0" hierarchy="10" level="1">
      <sharedItems count="10">
        <s v="Dr Ahmed Maher Clinic"/>
        <s v="El Gedo For Men Hair Care ( Returned To Stock )"/>
        <s v="El Oteifi For Ceramic Users"/>
        <s v="Electro Melsa Elevators"/>
        <s v="Purity Water"/>
        <s v="SMO Trading"/>
        <s v="Tenses"/>
        <s v="Urban Development"/>
        <s v="World Coaching Organization"/>
        <s v="World I Store"/>
      </sharedItems>
    </cacheField>
    <cacheField name="[Measures].[Count of Merchant Reference ID ( RRN )]" caption="Count of Merchant Reference ID ( RRN )" numFmtId="0" hierarchy="38" level="32767"/>
    <cacheField name="[Measures].[Sum of Gross Amount]" caption="Sum of Gross Amount" numFmtId="0" hierarchy="31" level="32767"/>
    <cacheField name="[Measures].[Sum of Net Profit]" caption="Sum of Net Profit" numFmtId="0" hierarchy="30" level="32767"/>
    <cacheField name="[Transactions].[Date (Month)].[Date (Month)]" caption="Date (Month)" numFmtId="0" hierarchy="4" level="1">
      <sharedItems count="5">
        <s v="Aug"/>
        <s v="Feb"/>
        <s v="Mar"/>
        <s v="Dec"/>
        <s v="Jul"/>
      </sharedItems>
    </cacheField>
    <cacheField name="[Transactions].[Status].[Status]" caption="Status" numFmtId="0" hierarchy="21" level="1">
      <sharedItems containsSemiMixedTypes="0" containsNonDate="0" containsString="0"/>
    </cacheField>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5"/>
      </fieldsUsage>
    </cacheHierarchy>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2" memberValueDatatype="130" unbalanced="0">
      <fieldsUsage count="2">
        <fieldUsage x="-1"/>
        <fieldUsage x="1"/>
      </fieldsUsage>
    </cacheHierarchy>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6"/>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2" memberValueDatatype="20" unbalanced="0">
      <fieldsUsage count="2">
        <fieldUsage x="-1"/>
        <fieldUsage x="0"/>
      </fieldsUsage>
    </cacheHierarchy>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4"/>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6.274762615743" backgroundQuery="1" createdVersion="6" refreshedVersion="6" minRefreshableVersion="3" recordCount="0" supportSubquery="1" supportAdvancedDrill="1" xr:uid="{0BA84589-65EB-41B4-81AF-8051599C6041}">
  <cacheSource type="external" connectionId="2"/>
  <cacheFields count="3">
    <cacheField name="[Measures].[Sum of Gross Amount]" caption="Sum of Gross Amount" numFmtId="0" hierarchy="31" level="32767"/>
    <cacheField name="[Transactions].[Merchants name].[Merchants name]" caption="Merchants name" numFmtId="0" hierarchy="10" level="1">
      <sharedItems count="5">
        <s v=" Royal Day Plaza Hotel Users"/>
        <s v="CRED Users"/>
        <s v="Louran dental clinic Users"/>
        <s v="Misr Amreya Spinning and Weaving Company Users"/>
        <s v="Nakhla Users"/>
      </sharedItems>
    </cacheField>
    <cacheField name="[Transactions].[Status].[Status]" caption="Status" numFmtId="0" hierarchy="21" level="1">
      <sharedItems count="6">
        <s v="Authorized"/>
        <s v="Paid to merchant"/>
        <s v="Paid to payment in advance"/>
        <s v="Reconciliation initiated"/>
        <s v="Reversed"/>
        <s v="Settled to merchant" u="1"/>
      </sharedItems>
    </cacheField>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2" memberValueDatatype="130" unbalanced="0">
      <fieldsUsage count="2">
        <fieldUsage x="-1"/>
        <fieldUsage x="1"/>
      </fieldsUsage>
    </cacheHierarchy>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2"/>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6.274765740738" backgroundQuery="1" createdVersion="6" refreshedVersion="6" minRefreshableVersion="3" recordCount="0" supportSubquery="1" supportAdvancedDrill="1" xr:uid="{46C57FC8-C0D4-4A83-B7DB-D2CFB8BD9435}">
  <cacheSource type="external" connectionId="2"/>
  <cacheFields count="3">
    <cacheField name="[Measures].[Sum of Gross Amount]" caption="Sum of Gross Amount" numFmtId="0" hierarchy="31" level="32767"/>
    <cacheField name="[Transactions].[Status].[Status]" caption="Status" numFmtId="0" hierarchy="21" level="1">
      <sharedItems count="6">
        <s v="Authorized"/>
        <s v="Paid to merchant"/>
        <s v="Paid to payment in advance"/>
        <s v="Reconciliation initiated"/>
        <s v="Reversed"/>
        <s v="Settled to merchant"/>
      </sharedItems>
    </cacheField>
    <cacheField name="[Transactions].[Mcc Type].[Mcc Type]" caption="Mcc Type" numFmtId="0" hierarchy="8" level="1">
      <sharedItems count="3">
        <s v="Home Appliances"/>
        <s v="Low Ticket Size"/>
        <s v="Transportation"/>
      </sharedItems>
    </cacheField>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2" memberValueDatatype="130" unbalanced="0">
      <fieldsUsage count="2">
        <fieldUsage x="-1"/>
        <fieldUsage x="2"/>
      </fieldsUsage>
    </cacheHierarchy>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1"/>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6.274768750001" backgroundQuery="1" createdVersion="6" refreshedVersion="6" minRefreshableVersion="3" recordCount="0" supportSubquery="1" supportAdvancedDrill="1" xr:uid="{71896421-A46D-4B46-92B1-38F79A0EAC08}">
  <cacheSource type="external" connectionId="2"/>
  <cacheFields count="3">
    <cacheField name="[Transactions].[Status].[Status]" caption="Status" numFmtId="0" hierarchy="21" level="1">
      <sharedItems count="6">
        <s v="Authorized"/>
        <s v="Paid to merchant"/>
        <s v="Paid to payment in advance"/>
        <s v="Reconciliation initiated"/>
        <s v="Reversed"/>
        <s v="Settled to merchant"/>
      </sharedItems>
    </cacheField>
    <cacheField name="[Measures].[Sum of Gross Amount]" caption="Sum of Gross Amount" numFmtId="0" hierarchy="31" level="32767"/>
    <cacheField name="[Transactions].[Payment Method].[Payment Method]" caption="Payment Method" numFmtId="0" hierarchy="15" level="1">
      <sharedItems count="3">
        <s v="MASTERCARD"/>
        <s v="MEEZA"/>
        <s v="VISA"/>
      </sharedItems>
    </cacheField>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2" memberValueDatatype="130" unbalanced="0">
      <fieldsUsage count="2">
        <fieldUsage x="-1"/>
        <fieldUsage x="2"/>
      </fieldsUsage>
    </cacheHierarchy>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0"/>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6.274952546293" backgroundQuery="1" createdVersion="6" refreshedVersion="6" minRefreshableVersion="3" recordCount="0" supportSubquery="1" supportAdvancedDrill="1" xr:uid="{2F98E297-1D60-4CF4-A3EE-C119405BA3B2}">
  <cacheSource type="external" connectionId="2"/>
  <cacheFields count="2">
    <cacheField name="[Transactions].[Status].[Status]" caption="Status" numFmtId="0" hierarchy="21" level="1">
      <sharedItems count="6">
        <s v="Authorized"/>
        <s v="Paid to merchant"/>
        <s v="Paid to payment in advance"/>
        <s v="Reconciliation initiated"/>
        <s v="Reversed"/>
        <s v="Settled to merchant"/>
      </sharedItems>
    </cacheField>
    <cacheField name="[Measures].[Sum of Gross Amount]" caption="Sum of Gross Amount" numFmtId="0" hierarchy="31"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0"/>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6.274953009262" backgroundQuery="1" createdVersion="6" refreshedVersion="6" minRefreshableVersion="3" recordCount="0" supportSubquery="1" supportAdvancedDrill="1" xr:uid="{7F7FFB93-E73E-441C-AB6A-4C88AAB2AB78}">
  <cacheSource type="external" connectionId="2"/>
  <cacheFields count="2">
    <cacheField name="[Transactions].[Status].[Status]" caption="Status" numFmtId="0" hierarchy="21" level="1">
      <sharedItems count="6">
        <s v="Authorized"/>
        <s v="Paid to merchant"/>
        <s v="Paid to payment in advance"/>
        <s v="Reconciliation initiated"/>
        <s v="Reversed"/>
        <s v="Settled to merchant"/>
      </sharedItems>
    </cacheField>
    <cacheField name="[Measures].[Sum of COGS]" caption="Sum of COGS" numFmtId="0" hierarchy="33"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0"/>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6.274953587963" backgroundQuery="1" createdVersion="6" refreshedVersion="6" minRefreshableVersion="3" recordCount="0" supportSubquery="1" supportAdvancedDrill="1" xr:uid="{40C79FF3-CFA0-4341-B024-BC3A2CB7AC0E}">
  <cacheSource type="external" connectionId="2"/>
  <cacheFields count="2">
    <cacheField name="[Transactions].[Status].[Status]" caption="Status" numFmtId="0" hierarchy="21" level="1">
      <sharedItems count="6">
        <s v="Authorized"/>
        <s v="Paid to merchant"/>
        <s v="Paid to payment in advance"/>
        <s v="Reconciliation initiated"/>
        <s v="Reversed"/>
        <s v="Settled to merchant"/>
      </sharedItems>
    </cacheField>
    <cacheField name="[Measures].[Sum of Net Profit]" caption="Sum of Net Profit" numFmtId="0" hierarchy="30"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0"/>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6.28114525463" backgroundQuery="1" createdVersion="6" refreshedVersion="6" minRefreshableVersion="3" recordCount="0" supportSubquery="1" supportAdvancedDrill="1" xr:uid="{EDA4F0CD-B962-4D30-99E6-1079266CEF49}">
  <cacheSource type="external" connectionId="2"/>
  <cacheFields count="3">
    <cacheField name="[Transactions].[Card Type].[Card Type]" caption="Card Type" numFmtId="0" hierarchy="1" level="1">
      <sharedItems count="2">
        <s v="OFF_US"/>
        <s v="ON_US"/>
      </sharedItems>
    </cacheField>
    <cacheField name="[Transactions].[Status].[Status]" caption="Status" numFmtId="0" hierarchy="21" level="1">
      <sharedItems count="6">
        <s v="Authorized"/>
        <s v="Paid to merchant"/>
        <s v="Paid to payment in advance"/>
        <s v="Reconciliation initiated"/>
        <s v="Reversed"/>
        <s v="Settled to merchant"/>
      </sharedItems>
    </cacheField>
    <cacheField name="[Measures].[Sum of Gross Amount]" caption="Sum of Gross Amount" numFmtId="0" hierarchy="31"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2" memberValueDatatype="130" unbalanced="0">
      <fieldsUsage count="2">
        <fieldUsage x="-1"/>
        <fieldUsage x="0"/>
      </fieldsUsage>
    </cacheHierarchy>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1"/>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6.289515509263" backgroundQuery="1" createdVersion="6" refreshedVersion="6" minRefreshableVersion="3" recordCount="0" supportSubquery="1" supportAdvancedDrill="1" xr:uid="{B34FADD5-5EEE-49A0-A0A2-8C787E717665}">
  <cacheSource type="external" connectionId="2"/>
  <cacheFields count="2">
    <cacheField name="[Transactions].[Card Type].[Card Type]" caption="Card Type" numFmtId="0" hierarchy="1" level="1">
      <sharedItems count="2">
        <s v="OFF_US"/>
        <s v="ON_US"/>
      </sharedItems>
    </cacheField>
    <cacheField name="[Measures].[Count of Card Type]" caption="Count of Card Type" numFmtId="0" hierarchy="44"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2" memberValueDatatype="130" unbalanced="0">
      <fieldsUsage count="2">
        <fieldUsage x="-1"/>
        <fieldUsage x="0"/>
      </fieldsUsage>
    </cacheHierarchy>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0"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6.776054745373" backgroundQuery="1" createdVersion="6" refreshedVersion="8" minRefreshableVersion="3" recordCount="0" supportSubquery="1" supportAdvancedDrill="1" xr:uid="{3B7CF77C-66F1-41ED-8FED-6FA863DB1E7A}">
  <cacheSource type="external" connectionId="2"/>
  <cacheFields count="5">
    <cacheField name="[Transactions].[Date (Year)].[Date (Year)]" caption="Date (Year)" numFmtId="0" hierarchy="6" level="1">
      <sharedItems containsNonDate="0" count="2">
        <s v="2023"/>
        <s v="2024"/>
      </sharedItems>
    </cacheField>
    <cacheField name="[Transactions].[Merchants name].[Merchants name]" caption="Merchants name" numFmtId="0" hierarchy="10" level="1">
      <sharedItems count="9">
        <s v=" Royal Day Plaza Hotel Users"/>
        <s v="CRED Users"/>
        <s v="Louran dental clinic Users"/>
        <s v="Misr Amreya Spinning and Weaving Company Users"/>
        <s v="Nakhla Users"/>
        <s v=" SOLLY'S LOUNGE Users" u="1"/>
        <s v="MARGO HANNA Fashion Design" u="1"/>
        <s v="Taleed for Accsesories" u="1"/>
        <s v=" Royal Day Plaza Hotel" u="1"/>
      </sharedItems>
    </cacheField>
    <cacheField name="[Measures].[Sum of Net Profit]" caption="Sum of Net Profit" numFmtId="0" hierarchy="30" level="32767"/>
    <cacheField name="[Transactions].[Date (Month)].[Date (Month)]" caption="Date (Month)" numFmtId="0" hierarchy="4" level="1">
      <sharedItems count="12">
        <s v="Jan"/>
        <s v="Feb"/>
        <s v="Mar"/>
        <s v="Apr"/>
        <s v="May"/>
        <s v="Jun"/>
        <s v="Jul"/>
        <s v="Aug"/>
        <s v="Sep"/>
        <s v="Oct"/>
        <s v="Nov"/>
        <s v="Dec"/>
      </sharedItems>
    </cacheField>
    <cacheField name="[Transactions].[Date (Quarter)].[Date (Quarter)]" caption="Date (Quarter)" numFmtId="0" hierarchy="5" level="1">
      <sharedItems containsSemiMixedTypes="0" containsNonDate="0" containsString="0"/>
    </cacheField>
  </cacheFields>
  <cacheHierarchies count="52">
    <cacheHierarchy uniqueName="[Transactions].[Batch Number]" caption="Batch Number" attribute="1" defaultMemberUniqueName="[Transactions].[Batch Number].[All]" allUniqueName="[Transactions].[Batch Number].[All]" dimensionUniqueName="[Transactions]" displayFolder="" count="2" memberValueDatatype="20" unbalanced="0"/>
    <cacheHierarchy uniqueName="[Transactions].[Card Type]" caption="Card Type" attribute="1" defaultMemberUniqueName="[Transactions].[Card Type].[All]" allUniqueName="[Transactions].[Card Type].[All]" dimensionUniqueName="[Transactions]" displayFolder="" count="2" memberValueDatatype="130" unbalanced="0"/>
    <cacheHierarchy uniqueName="[Transactions].[COGS]" caption="COGS" attribute="1" defaultMemberUniqueName="[Transactions].[COGS].[All]" allUniqueName="[Transactions].[COGS].[All]" dimensionUniqueName="[Transactions]" displayFolder="" count="2" memberValueDatatype="5" unbalanced="0"/>
    <cacheHierarchy uniqueName="[Transactions].[Date]" caption="Date" attribute="1" time="1" defaultMemberUniqueName="[Transactions].[Date].[All]" allUniqueName="[Transactions].[Date].[All]" dimensionUniqueName="[Transactions]" displayFolder="" count="2"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3"/>
      </fieldsUsage>
    </cacheHierarchy>
    <cacheHierarchy uniqueName="[Transactions].[Date (Quarter)]" caption="Date (Quarter)" attribute="1" defaultMemberUniqueName="[Transactions].[Date (Quarter)].[All]" allUniqueName="[Transactions].[Date (Quarter)].[All]" dimensionUniqueName="[Transactions]" displayFolder="" count="2" memberValueDatatype="130" unbalanced="0">
      <fieldsUsage count="2">
        <fieldUsage x="-1"/>
        <fieldUsage x="4"/>
      </fieldsUsage>
    </cacheHierarchy>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0"/>
      </fieldsUsage>
    </cacheHierarchy>
    <cacheHierarchy uniqueName="[Transactions].[Gross Amount]" caption="Gross Amount" attribute="1" defaultMemberUniqueName="[Transactions].[Gross Amount].[All]" allUniqueName="[Transactions].[Gross Amount].[All]" dimensionUniqueName="[Transactions]" displayFolder="" count="2" memberValueDatatype="20" unbalanced="0"/>
    <cacheHierarchy uniqueName="[Transactions].[Mcc Type]" caption="Mcc Type" attribute="1" defaultMemberUniqueName="[Transactions].[Mcc Type].[All]" allUniqueName="[Transactions].[Mcc Type].[All]" dimensionUniqueName="[Transactions]" displayFolder="" count="2"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2" memberValueDatatype="20" unbalanced="0"/>
    <cacheHierarchy uniqueName="[Transactions].[Merchants name]" caption="Merchants name" attribute="1" defaultMemberUniqueName="[Transactions].[Merchants name].[All]" allUniqueName="[Transactions].[Merchants name].[All]" dimensionUniqueName="[Transactions]" displayFolder="" count="2" memberValueDatatype="130" unbalanced="0">
      <fieldsUsage count="2">
        <fieldUsage x="-1"/>
        <fieldUsage x="1"/>
      </fieldsUsage>
    </cacheHierarchy>
    <cacheHierarchy uniqueName="[Transactions].[Month]" caption="Month" attribute="1" defaultMemberUniqueName="[Transactions].[Month].[All]" allUniqueName="[Transactions].[Month].[All]" dimensionUniqueName="[Transactions]" displayFolder="" count="2" memberValueDatatype="130" unbalanced="0"/>
    <cacheHierarchy uniqueName="[Transactions].[Net Amount]" caption="Net Amount" attribute="1" defaultMemberUniqueName="[Transactions].[Net Amount].[All]" allUniqueName="[Transactions].[Net Amount].[All]" dimensionUniqueName="[Transactions]" displayFolder="" count="2" memberValueDatatype="5" unbalanced="0"/>
    <cacheHierarchy uniqueName="[Transactions].[Net Profit]" caption="Net Profit" attribute="1" defaultMemberUniqueName="[Transactions].[Net Profit].[All]" allUniqueName="[Transactions].[Net Profit].[All]" dimensionUniqueName="[Transactions]" displayFolder="" count="2" memberValueDatatype="5" unbalanced="0"/>
    <cacheHierarchy uniqueName="[Transactions].[Order ID]" caption="Order ID" attribute="1" defaultMemberUniqueName="[Transactions].[Order ID].[All]" allUniqueName="[Transactions].[Order ID].[All]" dimensionUniqueName="[Transactions]" displayFolder="" count="2" memberValueDatatype="20" unbalanced="0"/>
    <cacheHierarchy uniqueName="[Transactions].[Payment Method]" caption="Payment Method" attribute="1" defaultMemberUniqueName="[Transactions].[Payment Method].[All]" allUniqueName="[Transactions].[Payment Method].[All]" dimensionUniqueName="[Transactions]" displayFolder="" count="2" memberValueDatatype="130" unbalanced="0"/>
    <cacheHierarchy uniqueName="[Transactions].[Payment Type]" caption="Payment Type" attribute="1" defaultMemberUniqueName="[Transactions].[Payment Type].[All]" allUniqueName="[Transactions].[Payment Type].[All]" dimensionUniqueName="[Transactions]" displayFolder="" count="2" memberValueDatatype="130" unbalanced="0"/>
    <cacheHierarchy uniqueName="[Transactions].[Quarter]" caption="Quarter" attribute="1" defaultMemberUniqueName="[Transactions].[Quarter].[All]" allUniqueName="[Transactions].[Quarter].[All]" dimensionUniqueName="[Transactions]" displayFolder="" count="2"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2"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2"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2" memberValueDatatype="5" unbalanced="0"/>
    <cacheHierarchy uniqueName="[Transactions].[Status]" caption="Status" attribute="1" defaultMemberUniqueName="[Transactions].[Status].[All]" allUniqueName="[Transactions].[Status].[All]" dimensionUniqueName="[Transactions]" displayFolder="" count="2" memberValueDatatype="130" unbalanced="0"/>
    <cacheHierarchy uniqueName="[Transactions].[Taxes]" caption="Taxes" attribute="1" defaultMemberUniqueName="[Transactions].[Taxes].[All]" allUniqueName="[Transactions].[Taxes].[All]" dimensionUniqueName="[Transactions]" displayFolder="" count="2" memberValueDatatype="5" unbalanced="0"/>
    <cacheHierarchy uniqueName="[Transactions].[Time]" caption="Time" attribute="1" defaultMemberUniqueName="[Transactions].[Time].[All]" allUniqueName="[Transactions].[Time].[All]" dimensionUniqueName="[Transactions]" displayFolder="" count="2"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2" memberValueDatatype="20" unbalanced="0"/>
    <cacheHierarchy uniqueName="[Transactions].[Year]" caption="Year" attribute="1" defaultMemberUniqueName="[Transactions].[Year].[All]" allUniqueName="[Transactions].[Year].[All]" dimensionUniqueName="[Transactions]" displayFolder="" count="2" memberValueDatatype="20" unbalanced="0"/>
    <cacheHierarchy uniqueName="[Transactions].[Date (Month Index)]" caption="Date (Month Index)" attribute="1" defaultMemberUniqueName="[Transactions].[Date (Month Index)].[All]" allUniqueName="[Transactions].[Date (Month Index)].[All]" dimensionUniqueName="[Transactions]" displayFolder="" count="2"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6.776055208335" backgroundQuery="1" createdVersion="6" refreshedVersion="8" minRefreshableVersion="3" recordCount="0" supportSubquery="1" supportAdvancedDrill="1" xr:uid="{7E2B2071-DCFF-4982-99DF-A6CEC691A466}">
  <cacheSource type="external" connectionId="2"/>
  <cacheFields count="5">
    <cacheField name="[Transactions].[Date (Year)].[Date (Year)]" caption="Date (Year)" numFmtId="0" hierarchy="6" level="1">
      <sharedItems containsSemiMixedTypes="0" containsNonDate="0" containsString="0"/>
    </cacheField>
    <cacheField name="[Transactions].[Date (Month)].[Date (Month)]" caption="Date (Month)" numFmtId="0" hierarchy="4" level="1">
      <sharedItems containsSemiMixedTypes="0" containsNonDate="0" containsString="0"/>
    </cacheField>
    <cacheField name="[Measures].[Sum of Gross Amount]" caption="Sum of Gross Amount" numFmtId="0" hierarchy="31" level="32767"/>
    <cacheField name="[Transactions].[Payment Method].[Payment Method]" caption="Payment Method" numFmtId="0" hierarchy="15" level="1">
      <sharedItems count="3">
        <s v="MASTERCARD"/>
        <s v="MEEZA"/>
        <s v="VISA"/>
      </sharedItems>
    </cacheField>
    <cacheField name="[Transactions].[Date (Quarter)].[Date (Quarter)]" caption="Date (Quarter)" numFmtId="0" hierarchy="5" level="1">
      <sharedItems containsSemiMixedTypes="0" containsNonDate="0" containsString="0"/>
    </cacheField>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1"/>
      </fieldsUsage>
    </cacheHierarchy>
    <cacheHierarchy uniqueName="[Transactions].[Date (Quarter)]" caption="Date (Quarter)" attribute="1" defaultMemberUniqueName="[Transactions].[Date (Quarter)].[All]" allUniqueName="[Transactions].[Date (Quarter)].[All]" dimensionUniqueName="[Transactions]" displayFolder="" count="2" memberValueDatatype="130" unbalanced="0">
      <fieldsUsage count="2">
        <fieldUsage x="-1"/>
        <fieldUsage x="4"/>
      </fieldsUsage>
    </cacheHierarchy>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0"/>
      </fieldsUsage>
    </cacheHierarchy>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2" memberValueDatatype="130" unbalanced="0">
      <fieldsUsage count="2">
        <fieldUsage x="-1"/>
        <fieldUsage x="3"/>
      </fieldsUsage>
    </cacheHierarchy>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0" memberValueDatatype="130" unbalanced="0"/>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31.245779629629" backgroundQuery="1" createdVersion="8" refreshedVersion="6" minRefreshableVersion="3" recordCount="0" supportSubquery="1" supportAdvancedDrill="1" xr:uid="{0837F414-D5A7-4243-83DD-E8C85E603945}">
  <cacheSource type="external" connectionId="2"/>
  <cacheFields count="7">
    <cacheField name="[Transactions].[Mcc Type].[Mcc Type]" caption="Mcc Type" numFmtId="0" hierarchy="8" level="1">
      <sharedItems count="3">
        <s v="Home Appliances"/>
        <s v="Low Ticket Size"/>
        <s v="Transportation"/>
      </sharedItems>
    </cacheField>
    <cacheField name="[Measures].[Count of Merchants name]" caption="Count of Merchants name" numFmtId="0" hierarchy="39" level="32767"/>
    <cacheField name="[Measures].[Sum of Net Profit]" caption="Sum of Net Profit" numFmtId="0" hierarchy="30" level="32767"/>
    <cacheField name="[Measures].[Sum of Gross Amount]" caption="Sum of Gross Amount" numFmtId="0" hierarchy="31" level="32767"/>
    <cacheField name="[Transactions].[Date (Month)].[Date (Month)]" caption="Date (Month)" numFmtId="0" hierarchy="4" level="1">
      <sharedItems count="11">
        <s v="Jan"/>
        <s v="Feb"/>
        <s v="Mar"/>
        <s v="Apr"/>
        <s v="May"/>
        <s v="Aug"/>
        <s v="Sep"/>
        <s v="Oct"/>
        <s v="Nov"/>
        <s v="Dec"/>
        <s v="Jul"/>
      </sharedItems>
    </cacheField>
    <cacheField name="[Transactions].[Date (Year)].[Date (Year)]" caption="Date (Year)" numFmtId="0" hierarchy="6" level="1">
      <sharedItems containsSemiMixedTypes="0" containsNonDate="0" containsString="0"/>
    </cacheField>
    <cacheField name="[Transactions].[Status].[Status]" caption="Status" numFmtId="0" hierarchy="21" level="1">
      <sharedItems containsSemiMixedTypes="0" containsNonDate="0" containsString="0"/>
    </cacheField>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4"/>
      </fieldsUsage>
    </cacheHierarchy>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5"/>
      </fieldsUsage>
    </cacheHierarchy>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2" memberValueDatatype="130" unbalanced="0">
      <fieldsUsage count="2">
        <fieldUsage x="-1"/>
        <fieldUsage x="0"/>
      </fieldsUsage>
    </cacheHierarchy>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6"/>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6.776055787035" backgroundQuery="1" createdVersion="6" refreshedVersion="8" minRefreshableVersion="3" recordCount="0" supportSubquery="1" supportAdvancedDrill="1" xr:uid="{7B9F23CF-F61E-4B01-A7AB-52FBD4F61772}">
  <cacheSource type="external" connectionId="2"/>
  <cacheFields count="5">
    <cacheField name="[Transactions].[Date (Month)].[Date (Month)]" caption="Date (Month)" numFmtId="0" hierarchy="4" level="1">
      <sharedItems count="12">
        <s v="Jan"/>
        <s v="Feb"/>
        <s v="Mar"/>
        <s v="Apr"/>
        <s v="May"/>
        <s v="Jun"/>
        <s v="Jul"/>
        <s v="Aug"/>
        <s v="Sep"/>
        <s v="Oct"/>
        <s v="Nov"/>
        <s v="Dec"/>
      </sharedItems>
    </cacheField>
    <cacheField name="[Transactions].[Date (Year)].[Date (Year)]" caption="Date (Year)" numFmtId="0" hierarchy="6" level="1">
      <sharedItems containsSemiMixedTypes="0" containsNonDate="0" containsString="0"/>
    </cacheField>
    <cacheField name="[Transactions].[Date (Quarter)].[Date (Quarter)]" caption="Date (Quarter)" numFmtId="0" hierarchy="5" level="1">
      <sharedItems containsSemiMixedTypes="0" containsNonDate="0" containsString="0"/>
    </cacheField>
    <cacheField name="[Transactions].[Mcc Type].[Mcc Type]" caption="Mcc Type" numFmtId="0" hierarchy="8" level="1">
      <sharedItems count="3">
        <s v="Home Appliances"/>
        <s v="Low Ticket Size"/>
        <s v="Transportation"/>
      </sharedItems>
    </cacheField>
    <cacheField name="[Measures].[Sum of Gross Amount]" caption="Sum of Gross Amount" numFmtId="0" hierarchy="31"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0"/>
      </fieldsUsage>
    </cacheHierarchy>
    <cacheHierarchy uniqueName="[Transactions].[Date (Quarter)]" caption="Date (Quarter)" attribute="1" defaultMemberUniqueName="[Transactions].[Date (Quarter)].[All]" allUniqueName="[Transactions].[Date (Quarter)].[All]" dimensionUniqueName="[Transactions]" displayFolder="" count="2" memberValueDatatype="130" unbalanced="0">
      <fieldsUsage count="2">
        <fieldUsage x="-1"/>
        <fieldUsage x="2"/>
      </fieldsUsage>
    </cacheHierarchy>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1"/>
      </fieldsUsage>
    </cacheHierarchy>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2" memberValueDatatype="130" unbalanced="0">
      <fieldsUsage count="2">
        <fieldUsage x="-1"/>
        <fieldUsage x="3"/>
      </fieldsUsage>
    </cacheHierarchy>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0" memberValueDatatype="130" unbalanced="0"/>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6.776056365743" backgroundQuery="1" createdVersion="6" refreshedVersion="8" minRefreshableVersion="3" recordCount="0" supportSubquery="1" supportAdvancedDrill="1" xr:uid="{5235FBC1-CEF6-4BBF-83D9-623F145A40EF}">
  <cacheSource type="external" connectionId="2"/>
  <cacheFields count="7">
    <cacheField name="[Transactions].[Date (Year)].[Date (Year)]" caption="Date (Year)" numFmtId="0" hierarchy="6" level="1">
      <sharedItems containsSemiMixedTypes="0" containsNonDate="0" containsString="0"/>
    </cacheField>
    <cacheField name="[Transactions].[Date (Month)].[Date (Month)]" caption="Date (Month)" numFmtId="0" hierarchy="4" level="1">
      <sharedItems count="12">
        <s v="Jan"/>
        <s v="Feb"/>
        <s v="Mar"/>
        <s v="Apr"/>
        <s v="May"/>
        <s v="Jun"/>
        <s v="Jul"/>
        <s v="Aug"/>
        <s v="Sep"/>
        <s v="Oct"/>
        <s v="Nov"/>
        <s v="Dec"/>
      </sharedItems>
    </cacheField>
    <cacheField name="[Measures].[Sum of Gross Amount]" caption="Sum of Gross Amount" numFmtId="0" hierarchy="31" level="32767"/>
    <cacheField name="[Measures].[Sum of Net Amount]" caption="Sum of Net Amount" numFmtId="0" hierarchy="32" level="32767"/>
    <cacheField name="[Measures].[Sum of Net Profit]" caption="Sum of Net Profit" numFmtId="0" hierarchy="30" level="32767"/>
    <cacheField name="[Transactions].[Date (Quarter)].[Date (Quarter)]" caption="Date (Quarter)" numFmtId="0" hierarchy="5" level="1">
      <sharedItems containsSemiMixedTypes="0" containsNonDate="0" containsString="0"/>
    </cacheField>
    <cacheField name="[Measures].[Sum of COGS]" caption="Sum of COGS" numFmtId="0" hierarchy="33"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1"/>
      </fieldsUsage>
    </cacheHierarchy>
    <cacheHierarchy uniqueName="[Transactions].[Date (Quarter)]" caption="Date (Quarter)" attribute="1" defaultMemberUniqueName="[Transactions].[Date (Quarter)].[All]" allUniqueName="[Transactions].[Date (Quarter)].[All]" dimensionUniqueName="[Transactions]" displayFolder="" count="2" memberValueDatatype="130" unbalanced="0">
      <fieldsUsage count="2">
        <fieldUsage x="-1"/>
        <fieldUsage x="5"/>
      </fieldsUsage>
    </cacheHierarchy>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0"/>
      </fieldsUsage>
    </cacheHierarchy>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0" memberValueDatatype="130" unbalanced="0"/>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4"/>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oneField="1" hidden="1">
      <fieldsUsage count="1">
        <fieldUsage x="6"/>
      </fieldsUsage>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09.017787731478" backgroundQuery="1" createdVersion="3" refreshedVersion="6" minRefreshableVersion="3" recordCount="0" supportSubquery="1" supportAdvancedDrill="1" xr:uid="{8794DB78-E3B8-40A9-8C77-9225861C384F}">
  <cacheSource type="external" connectionId="2">
    <extLst>
      <ext xmlns:x14="http://schemas.microsoft.com/office/spreadsheetml/2009/9/main" uri="{F057638F-6D5F-4e77-A914-E7F072B9BCA8}">
        <x14:sourceConnection name="ThisWorkbookDataModel"/>
      </ext>
    </extLst>
  </cacheSource>
  <cacheFields count="0"/>
  <cacheHierarchies count="48">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cacheHierarchy uniqueName="[Transactions].[Date (Quarter)]" caption="Date (Quarter)" attribute="1" defaultMemberUniqueName="[Transactions].[Date (Quarter)].[All]" allUniqueName="[Transactions].[Date (Quarter)].[All]" dimensionUniqueName="[Transactions]" displayFolder="" count="2" memberValueDatatype="130" unbalanced="0"/>
    <cacheHierarchy uniqueName="[Transactions].[Date (Year)]" caption="Date (Year)" attribute="1" defaultMemberUniqueName="[Transactions].[Date (Year)].[All]" allUniqueName="[Transactions].[Date (Year)].[All]" dimensionUniqueName="[Transactions]" displayFolder="" count="2" memberValueDatatype="130" unbalanced="0"/>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hidden="1">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223670562"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05.181625578705" backgroundQuery="1" createdVersion="8" refreshedVersion="6" minRefreshableVersion="3" recordCount="0" supportSubquery="1" supportAdvancedDrill="1" xr:uid="{B7DF269A-2C8E-4140-A4DD-82699AF82D77}">
  <cacheSource type="external" connectionId="2"/>
  <cacheFields count="7">
    <cacheField name="[Transactions].[Date].[Date]" caption="Date" numFmtId="0" hierarchy="3" level="1">
      <sharedItems containsSemiMixedTypes="0" containsNonDate="0" containsDate="1" containsString="0" minDate="2023-09-01T00:00:00" maxDate="2023-10-01T00:00:00" count="3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sharedItems>
    </cacheField>
    <cacheField name="[Transactions].[Date (Month)].[Date (Month)]" caption="Date (Month)" numFmtId="0" hierarchy="4" level="1">
      <sharedItems containsSemiMixedTypes="0" containsNonDate="0" containsString="0"/>
    </cacheField>
    <cacheField name="[Transactions].[Date (Year)].[Date (Year)]" caption="Date (Year)" numFmtId="0" hierarchy="6" level="1">
      <sharedItems containsSemiMixedTypes="0" containsNonDate="0" containsString="0"/>
    </cacheField>
    <cacheField name="[Transactions].[Status].[Status]" caption="Status" numFmtId="0" hierarchy="21" level="1">
      <sharedItems containsSemiMixedTypes="0" containsNonDate="0" containsString="0"/>
    </cacheField>
    <cacheField name="[Measures].[Sum of Gross Amount]" caption="Sum of Gross Amount" numFmtId="0" hierarchy="31" level="32767"/>
    <cacheField name="[Measures].[Sum of Net Profit]" caption="Sum of Net Profit" numFmtId="0" hierarchy="30" level="32767"/>
    <cacheField name="[Measures].[Count of Merchant Reference ID ( RRN )]" caption="Count of Merchant Reference ID ( RRN )" numFmtId="0" hierarchy="38"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2" memberValueDatatype="7" unbalanced="0">
      <fieldsUsage count="2">
        <fieldUsage x="-1"/>
        <fieldUsage x="0"/>
      </fieldsUsage>
    </cacheHierarchy>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1"/>
      </fieldsUsage>
    </cacheHierarchy>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2"/>
      </fieldsUsage>
    </cacheHierarchy>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3"/>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5"/>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oneField="1" hidden="1">
      <fieldsUsage count="1">
        <fieldUsage x="6"/>
      </fieldsUsage>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31.248710763888" backgroundQuery="1" createdVersion="8" refreshedVersion="6" minRefreshableVersion="3" recordCount="0" supportSubquery="1" supportAdvancedDrill="1" xr:uid="{B19A01BC-BC06-49A8-831C-8A148D610B51}">
  <cacheSource type="external" connectionId="2"/>
  <cacheFields count="8">
    <cacheField name="[Transactions].[Status].[Status]" caption="Status" numFmtId="0" hierarchy="21" level="1">
      <sharedItems containsSemiMixedTypes="0" containsNonDate="0" containsString="0"/>
    </cacheField>
    <cacheField name="[Transactions].[Settled to Merchant].[Settled to Merchant]" caption="Settled to Merchant" numFmtId="0" hierarchy="18" level="1">
      <sharedItems count="2">
        <s v="No"/>
        <s v="Yes"/>
      </sharedItems>
    </cacheField>
    <cacheField name="[Measures].[Count of Merchant Reference ID ( RRN )]" caption="Count of Merchant Reference ID ( RRN )" numFmtId="0" hierarchy="38" level="32767"/>
    <cacheField name="[Measures].[Sum of Net Profit]" caption="Sum of Net Profit" numFmtId="0" hierarchy="30" level="32767"/>
    <cacheField name="[Measures].[Sum of Gross Amount]" caption="Sum of Gross Amount" numFmtId="0" hierarchy="31" level="32767"/>
    <cacheField name="[Transactions].[Date (Month)].[Date (Month)]" caption="Date (Month)" numFmtId="0" hierarchy="4" level="1">
      <sharedItems containsSemiMixedTypes="0" containsNonDate="0" containsString="0"/>
    </cacheField>
    <cacheField name="[Transactions].[Date (Year)].[Date (Year)]" caption="Date (Year)" numFmtId="0" hierarchy="6" level="1">
      <sharedItems containsSemiMixedTypes="0" containsNonDate="0" containsString="0"/>
    </cacheField>
    <cacheField name="[Transactions].[Payment Method].[Payment Method]" caption="Payment Method" numFmtId="0" hierarchy="15" level="1">
      <sharedItems count="3">
        <s v="MASTERCARD"/>
        <s v="MEEZA"/>
        <s v="VISA"/>
      </sharedItems>
    </cacheField>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5"/>
      </fieldsUsage>
    </cacheHierarchy>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6"/>
      </fieldsUsage>
    </cacheHierarchy>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2" memberValueDatatype="130" unbalanced="0">
      <fieldsUsage count="2">
        <fieldUsage x="-1"/>
        <fieldUsage x="7"/>
      </fieldsUsage>
    </cacheHierarchy>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2" memberValueDatatype="130" unbalanced="0">
      <fieldsUsage count="2">
        <fieldUsage x="-1"/>
        <fieldUsage x="1"/>
      </fieldsUsage>
    </cacheHierarchy>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0"/>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31.246287499998" backgroundQuery="1" createdVersion="8" refreshedVersion="6" minRefreshableVersion="3" recordCount="0" supportSubquery="1" supportAdvancedDrill="1" xr:uid="{2499029A-1D25-42C8-8BBD-6AE43EDA3F7F}">
  <cacheSource type="external" connectionId="2"/>
  <cacheFields count="7">
    <cacheField name="[Transactions].[Merchants name].[Merchants name]" caption="Merchants name" numFmtId="0" hierarchy="10" level="1">
      <sharedItems count="10">
        <s v=" Royal Day Plaza Hotel Users"/>
        <s v="CRED Users"/>
        <s v="Dr shim Negm eldeeen Pharmacy"/>
        <s v="El Sabtya For Trading"/>
        <s v="Galary UBUNTU"/>
        <s v="Halan Mart Users"/>
        <s v="Louran dental clinic Users"/>
        <s v="Misr Amreya Spinning and Weaving Company Users"/>
        <s v="Nakhla Users"/>
        <s v="Patro Store Users"/>
      </sharedItems>
    </cacheField>
    <cacheField name="[Measures].[Count of Merchant Reference ID ( RRN )]" caption="Count of Merchant Reference ID ( RRN )" numFmtId="0" hierarchy="38" level="32767"/>
    <cacheField name="[Measures].[Sum of Gross Amount]" caption="Sum of Gross Amount" numFmtId="0" hierarchy="31" level="32767"/>
    <cacheField name="[Measures].[Sum of Net Profit]" caption="Sum of Net Profit" numFmtId="0" hierarchy="30" level="32767"/>
    <cacheField name="[Transactions].[Date (Year)].[Date (Year)]" caption="Date (Year)" numFmtId="0" hierarchy="6" level="1">
      <sharedItems containsSemiMixedTypes="0" containsNonDate="0" containsString="0"/>
    </cacheField>
    <cacheField name="[Transactions].[Month].[Month]" caption="Month" numFmtId="0" hierarchy="11" level="1">
      <sharedItems count="12">
        <s v="April"/>
        <s v="December"/>
        <s v="February"/>
        <s v="January"/>
        <s v="March"/>
        <s v="May"/>
        <s v="November"/>
        <s v="October"/>
        <s v="September"/>
        <s v="August"/>
        <s v="July"/>
        <s v="June"/>
      </sharedItems>
    </cacheField>
    <cacheField name="[Transactions].[Status].[Status]" caption="Status" numFmtId="0" hierarchy="21" level="1">
      <sharedItems containsSemiMixedTypes="0" containsNonDate="0" containsString="0"/>
    </cacheField>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4"/>
      </fieldsUsage>
    </cacheHierarchy>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2" memberValueDatatype="130" unbalanced="0">
      <fieldsUsage count="2">
        <fieldUsage x="-1"/>
        <fieldUsage x="0"/>
      </fieldsUsage>
    </cacheHierarchy>
    <cacheHierarchy uniqueName="[Transactions].[Month]" caption="Month" attribute="1" defaultMemberUniqueName="[Transactions].[Month].[All]" allUniqueName="[Transactions].[Month].[All]" dimensionUniqueName="[Transactions]" displayFolder="" count="2" memberValueDatatype="130" unbalanced="0">
      <fieldsUsage count="2">
        <fieldUsage x="-1"/>
        <fieldUsage x="5"/>
      </fieldsUsage>
    </cacheHierarchy>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6"/>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31.250289236108" backgroundQuery="1" createdVersion="8" refreshedVersion="6" minRefreshableVersion="3" recordCount="0" supportSubquery="1" supportAdvancedDrill="1" xr:uid="{A4EF236E-8936-4A1E-A9C6-94D1F19524DA}">
  <cacheSource type="external" connectionId="2"/>
  <cacheFields count="8">
    <cacheField name="[Transactions].[Card Type].[Card Type]" caption="Card Type" numFmtId="0" hierarchy="1" level="1">
      <sharedItems count="2">
        <s v="OFF_US"/>
        <s v="ON_US"/>
      </sharedItems>
    </cacheField>
    <cacheField name="[Measures].[Count of Order ID]" caption="Count of Order ID" numFmtId="0" hierarchy="36" level="32767"/>
    <cacheField name="[Measures].[Sum of Net Profit]" caption="Sum of Net Profit" numFmtId="0" hierarchy="30" level="32767"/>
    <cacheField name="[Measures].[Sum of Gross Amount]" caption="Sum of Gross Amount" numFmtId="0" hierarchy="31" level="32767"/>
    <cacheField name="[Transactions].[Date (Year)].[Date (Year)]" caption="Date (Year)" numFmtId="0" hierarchy="6" level="1">
      <sharedItems containsSemiMixedTypes="0" containsNonDate="0" containsString="0"/>
    </cacheField>
    <cacheField name="[Transactions].[Date (Month)].[Date (Month)]" caption="Date (Month)" numFmtId="0" hierarchy="4" level="1">
      <sharedItems containsSemiMixedTypes="0" containsNonDate="0" containsString="0"/>
    </cacheField>
    <cacheField name="[Transactions].[Status].[Status]" caption="Status" numFmtId="0" hierarchy="21" level="1">
      <sharedItems containsSemiMixedTypes="0" containsNonDate="0" containsString="0"/>
    </cacheField>
    <cacheField name="[Transactions].[Payment Method].[Payment Method]" caption="Payment Method" numFmtId="0" hierarchy="15" level="1">
      <sharedItems count="3">
        <s v="MASTERCARD"/>
        <s v="MEEZA"/>
        <s v="VISA"/>
      </sharedItems>
    </cacheField>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2" memberValueDatatype="130" unbalanced="0">
      <fieldsUsage count="2">
        <fieldUsage x="-1"/>
        <fieldUsage x="0"/>
      </fieldsUsage>
    </cacheHierarchy>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2" memberValueDatatype="130" unbalanced="0">
      <fieldsUsage count="2">
        <fieldUsage x="-1"/>
        <fieldUsage x="5"/>
      </fieldsUsage>
    </cacheHierarchy>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4"/>
      </fieldsUsage>
    </cacheHierarchy>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2" memberValueDatatype="130" unbalanced="0">
      <fieldsUsage count="2">
        <fieldUsage x="-1"/>
        <fieldUsage x="7"/>
      </fieldsUsage>
    </cacheHierarchy>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0" memberValueDatatype="20" unbalanced="0"/>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6"/>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hidden="1">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hidden="1">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hidden="1">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hidden="1">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 ADEL" refreshedDate="45783.273687731482" backgroundQuery="1" createdVersion="8" refreshedVersion="6" minRefreshableVersion="3" recordCount="0" supportSubquery="1" supportAdvancedDrill="1" xr:uid="{76951E90-AB7B-4F7D-B5C6-4515FD684FD9}">
  <cacheSource type="external" connectionId="2"/>
  <cacheFields count="9">
    <cacheField name="[Transactions].[Quarter].[Quarter]" caption="Quarter" numFmtId="0" hierarchy="17" level="1">
      <sharedItems containsSemiMixedTypes="0" containsString="0" containsNumber="1" containsInteger="1" minValue="1" maxValue="4" count="4">
        <n v="4"/>
        <n v="1"/>
        <n v="2"/>
        <n v="3"/>
      </sharedItems>
      <extLst>
        <ext xmlns:x15="http://schemas.microsoft.com/office/spreadsheetml/2010/11/main" uri="{4F2E5C28-24EA-4eb8-9CBF-B6C8F9C3D259}">
          <x15:cachedUniqueNames>
            <x15:cachedUniqueName index="0" name="[Transactions].[Quarter].&amp;[4]"/>
            <x15:cachedUniqueName index="1" name="[Transactions].[Quarter].&amp;[1]"/>
            <x15:cachedUniqueName index="2" name="[Transactions].[Quarter].&amp;[2]"/>
            <x15:cachedUniqueName index="3" name="[Transactions].[Quarter].&amp;[3]"/>
          </x15:cachedUniqueNames>
        </ext>
      </extLst>
    </cacheField>
    <cacheField name="[Measures].[Sum of Net Profit]" caption="Sum of Net Profit" numFmtId="0" hierarchy="30" level="32767"/>
    <cacheField name="[Transactions].[Date (Year)].[Date (Year)]" caption="Date (Year)" numFmtId="0" hierarchy="6" level="1">
      <sharedItems count="3">
        <s v="2022"/>
        <s v="2023"/>
        <s v="2024"/>
      </sharedItems>
    </cacheField>
    <cacheField name="[Measures].[Sum of Gross Amount]" caption="Sum of Gross Amount" numFmtId="0" hierarchy="31" level="32767"/>
    <cacheField name="[Measures].[Sum of Net Amount]" caption="Sum of Net Amount" numFmtId="0" hierarchy="32" level="32767"/>
    <cacheField name="[Measures].[Sum of COGS]" caption="Sum of COGS" numFmtId="0" hierarchy="33" level="32767"/>
    <cacheField name="[Measures].[Sum of Taxes]" caption="Sum of Taxes" numFmtId="0" hierarchy="42" level="32767"/>
    <cacheField name="[Transactions].[Status].[Status]" caption="Status" numFmtId="0" hierarchy="21" level="1">
      <sharedItems containsSemiMixedTypes="0" containsNonDate="0" containsString="0"/>
    </cacheField>
    <cacheField name="[Measures].[Sum of Settlement Net Amount]" caption="Sum of Settlement Net Amount" numFmtId="0" hierarchy="34" level="32767"/>
  </cacheFields>
  <cacheHierarchies count="52">
    <cacheHierarchy uniqueName="[Transactions].[Batch Number]" caption="Batch Number" attribute="1" defaultMemberUniqueName="[Transactions].[Batch Number].[All]" allUniqueName="[Transactions].[Batch Number].[All]" dimensionUniqueName="[Transactions]" displayFolder="" count="0" memberValueDatatype="20" unbalanced="0"/>
    <cacheHierarchy uniqueName="[Transactions].[Card Type]" caption="Card Type" attribute="1" defaultMemberUniqueName="[Transactions].[Card Type].[All]" allUniqueName="[Transactions].[Card Type].[All]" dimensionUniqueName="[Transactions]" displayFolder="" count="0" memberValueDatatype="130" unbalanced="0"/>
    <cacheHierarchy uniqueName="[Transactions].[COGS]" caption="COGS" attribute="1" defaultMemberUniqueName="[Transactions].[COGS].[All]" allUniqueName="[Transactions].[COGS].[All]" dimensionUniqueName="[Transactions]" displayFolder="" count="0" memberValueDatatype="5" unbalanced="0"/>
    <cacheHierarchy uniqueName="[Transactions].[Date]" caption="Date" attribute="1" time="1" defaultMemberUniqueName="[Transactions].[Date].[All]" allUniqueName="[Transactions].[Date].[All]" dimensionUniqueName="[Transactions]" displayFolder="" count="0" memberValueDatatype="7" unbalanced="0"/>
    <cacheHierarchy uniqueName="[Transactions].[Date (Month)]" caption="Date (Month)" attribute="1" defaultMemberUniqueName="[Transactions].[Date (Month)].[All]" allUniqueName="[Transactions].[Date (Month)].[All]" dimensionUniqueName="[Transactions]" displayFolder="" count="0" memberValueDatatype="130" unbalanced="0"/>
    <cacheHierarchy uniqueName="[Transactions].[Date (Quarter)]" caption="Date (Quarter)" attribute="1" defaultMemberUniqueName="[Transactions].[Date (Quarter)].[All]" allUniqueName="[Transactions].[Date (Quarter)].[All]" dimensionUniqueName="[Transactions]" displayFolder="" count="0" memberValueDatatype="130" unbalanced="0"/>
    <cacheHierarchy uniqueName="[Transactions].[Date (Year)]" caption="Date (Year)" attribute="1" defaultMemberUniqueName="[Transactions].[Date (Year)].[All]" allUniqueName="[Transactions].[Date (Year)].[All]" dimensionUniqueName="[Transactions]" displayFolder="" count="2" memberValueDatatype="130" unbalanced="0">
      <fieldsUsage count="2">
        <fieldUsage x="-1"/>
        <fieldUsage x="2"/>
      </fieldsUsage>
    </cacheHierarchy>
    <cacheHierarchy uniqueName="[Transactions].[Gross Amount]" caption="Gross Amount" attribute="1" defaultMemberUniqueName="[Transactions].[Gross Amount].[All]" allUniqueName="[Transactions].[Gross Amount].[All]" dimensionUniqueName="[Transactions]" displayFolder="" count="0" memberValueDatatype="20" unbalanced="0"/>
    <cacheHierarchy uniqueName="[Transactions].[Mcc Type]" caption="Mcc Type" attribute="1" defaultMemberUniqueName="[Transactions].[Mcc Type].[All]" allUniqueName="[Transactions].[Mcc Type].[All]" dimensionUniqueName="[Transactions]" displayFolder="" count="0" memberValueDatatype="130" unbalanced="0"/>
    <cacheHierarchy uniqueName="[Transactions].[Merchant Reference ID ( RRN )]" caption="Merchant Reference ID ( RRN )" attribute="1" defaultMemberUniqueName="[Transactions].[Merchant Reference ID ( RRN )].[All]" allUniqueName="[Transactions].[Merchant Reference ID ( RRN )].[All]" dimensionUniqueName="[Transactions]" displayFolder="" count="0" memberValueDatatype="20" unbalanced="0"/>
    <cacheHierarchy uniqueName="[Transactions].[Merchants name]" caption="Merchants name" attribute="1" defaultMemberUniqueName="[Transactions].[Merchants name].[All]" allUniqueName="[Transactions].[Merchants name].[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Net Amount]" caption="Net Amount" attribute="1" defaultMemberUniqueName="[Transactions].[Net Amount].[All]" allUniqueName="[Transactions].[Net Amount].[All]" dimensionUniqueName="[Transactions]" displayFolder="" count="0" memberValueDatatype="5" unbalanced="0"/>
    <cacheHierarchy uniqueName="[Transactions].[Net Profit]" caption="Net Profit" attribute="1" defaultMemberUniqueName="[Transactions].[Net Profit].[All]" allUniqueName="[Transactions].[Net Profit].[All]" dimensionUniqueName="[Transactions]" displayFolder="" count="0" memberValueDatatype="5" unbalanced="0"/>
    <cacheHierarchy uniqueName="[Transactions].[Order ID]" caption="Order ID" attribute="1" defaultMemberUniqueName="[Transactions].[Order ID].[All]" allUniqueName="[Transactions].[Order ID].[All]" dimensionUniqueName="[Transactions]" displayFolder="" count="0" memberValueDatatype="20" unbalanced="0"/>
    <cacheHierarchy uniqueName="[Transactions].[Payment Method]" caption="Payment Method" attribute="1" defaultMemberUniqueName="[Transactions].[Payment Method].[All]" allUniqueName="[Transactions].[Payment Method].[All]" dimensionUniqueName="[Transactions]" displayFolder="" count="0" memberValueDatatype="130" unbalanced="0"/>
    <cacheHierarchy uniqueName="[Transactions].[Payment Type]" caption="Payment Type" attribute="1" defaultMemberUniqueName="[Transactions].[Payment Type].[All]" allUniqueName="[Transactions].[Payment Type].[All]" dimensionUniqueName="[Transactions]" displayFolder="" count="0" memberValueDatatype="130" unbalanced="0"/>
    <cacheHierarchy uniqueName="[Transactions].[Quarter]" caption="Quarter" attribute="1" defaultMemberUniqueName="[Transactions].[Quarter].[All]" allUniqueName="[Transactions].[Quarter].[All]" dimensionUniqueName="[Transactions]" displayFolder="" count="2" memberValueDatatype="20" unbalanced="0">
      <fieldsUsage count="2">
        <fieldUsage x="-1"/>
        <fieldUsage x="0"/>
      </fieldsUsage>
    </cacheHierarchy>
    <cacheHierarchy uniqueName="[Transactions].[Settled to Merchant]" caption="Settled to Merchant" attribute="1" defaultMemberUniqueName="[Transactions].[Settled to Merchant].[All]" allUniqueName="[Transactions].[Settled to Merchant].[All]" dimensionUniqueName="[Transactions]" displayFolder="" count="0" memberValueDatatype="130" unbalanced="0"/>
    <cacheHierarchy uniqueName="[Transactions].[Settlement Currency]" caption="Settlement Currency" attribute="1" defaultMemberUniqueName="[Transactions].[Settlement Currency].[All]" allUniqueName="[Transactions].[Settlement Currency].[All]" dimensionUniqueName="[Transactions]" displayFolder="" count="0" memberValueDatatype="130" unbalanced="0"/>
    <cacheHierarchy uniqueName="[Transactions].[Settlement Net Amount]" caption="Settlement Net Amount" attribute="1" defaultMemberUniqueName="[Transactions].[Settlement Net Amount].[All]" allUniqueName="[Transactions].[Settlement Net Amount].[All]" dimensionUniqueName="[Transactions]" displayFolder="" count="0" memberValueDatatype="5" unbalanced="0"/>
    <cacheHierarchy uniqueName="[Transactions].[Status]" caption="Status" attribute="1" defaultMemberUniqueName="[Transactions].[Status].[All]" allUniqueName="[Transactions].[Status].[All]" dimensionUniqueName="[Transactions]" displayFolder="" count="2" memberValueDatatype="130" unbalanced="0">
      <fieldsUsage count="2">
        <fieldUsage x="-1"/>
        <fieldUsage x="7"/>
      </fieldsUsage>
    </cacheHierarchy>
    <cacheHierarchy uniqueName="[Transactions].[Taxes]" caption="Taxes" attribute="1" defaultMemberUniqueName="[Transactions].[Taxes].[All]" allUniqueName="[Transactions].[Taxes].[All]" dimensionUniqueName="[Transactions]" displayFolder="" count="0" memberValueDatatype="5" unbalanced="0"/>
    <cacheHierarchy uniqueName="[Transactions].[Time]" caption="Time" attribute="1" defaultMemberUniqueName="[Transactions].[Time].[All]" allUniqueName="[Transactions].[Time].[All]" dimensionUniqueName="[Transactions]" displayFolder="" count="0" memberValueDatatype="130" unbalanced="0"/>
    <cacheHierarchy uniqueName="[Transactions].[TotalRefundAmount]" caption="TotalRefundAmount" attribute="1" defaultMemberUniqueName="[Transactions].[TotalRefundAmount].[All]" allUniqueName="[Transactions].[TotalRefundAmount].[All]" dimensionUniqueName="[Transactions]" displayFolder="" count="0" memberValueDatatype="20" unbalanced="0"/>
    <cacheHierarchy uniqueName="[Transactions].[Year]" caption="Year" attribute="1" defaultMemberUniqueName="[Transactions].[Year].[All]" allUniqueName="[Transactions].[Year].[All]" dimensionUniqueName="[Transactions]" displayFolder="" count="0" memberValueDatatype="20" unbalanced="0"/>
    <cacheHierarchy uniqueName="[Transactions].[Date (Month Index)]" caption="Date (Month Index)" attribute="1" defaultMemberUniqueName="[Transactions].[Date (Month Index)].[All]" allUniqueName="[Transactions].[Date (Month Index)].[All]" dimensionUniqueName="[Transactions]" displayFolder="" count="0" memberValueDatatype="20" unbalanced="0" hidden="1"/>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Year]" caption="Sum of Year" measure="1" displayFolder="" measureGroup="Transactions" count="0" hidden="1">
      <extLst>
        <ext xmlns:x15="http://schemas.microsoft.com/office/spreadsheetml/2010/11/main" uri="{B97F6D7D-B522-45F9-BDA1-12C45D357490}">
          <x15:cacheHierarchy aggregatedColumn="25"/>
        </ext>
      </extLst>
    </cacheHierarchy>
    <cacheHierarchy uniqueName="[Measures].[Sum of Net Profit]" caption="Sum of Net Profit" measure="1" displayFolder="" measureGroup="Transactions"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Gross Amount]" caption="Sum of Gross Amount" measure="1" displayFolder="" measureGroup="Transaction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Net Amount]" caption="Sum of Net Amount" measure="1" displayFolder="" measureGroup="Transactions"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COGS]" caption="Sum of COGS" measure="1" displayFolder="" measureGroup="Transactions" count="0" oneField="1" hidden="1">
      <fieldsUsage count="1">
        <fieldUsage x="5"/>
      </fieldsUsage>
      <extLst>
        <ext xmlns:x15="http://schemas.microsoft.com/office/spreadsheetml/2010/11/main" uri="{B97F6D7D-B522-45F9-BDA1-12C45D357490}">
          <x15:cacheHierarchy aggregatedColumn="2"/>
        </ext>
      </extLst>
    </cacheHierarchy>
    <cacheHierarchy uniqueName="[Measures].[Sum of Settlement Net Amount]" caption="Sum of Settlement Net Amount" measure="1" displayFolder="" measureGroup="Transactions" count="0" oneField="1" hidden="1">
      <fieldsUsage count="1">
        <fieldUsage x="8"/>
      </fieldsUsage>
      <extLst>
        <ext xmlns:x15="http://schemas.microsoft.com/office/spreadsheetml/2010/11/main" uri="{B97F6D7D-B522-45F9-BDA1-12C45D357490}">
          <x15:cacheHierarchy aggregatedColumn="20"/>
        </ext>
      </extLst>
    </cacheHierarchy>
    <cacheHierarchy uniqueName="[Measures].[Sum of Order ID]" caption="Sum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Count of Order ID]" caption="Count of Order ID" measure="1" displayFolder="" measureGroup="Transactions" count="0" hidden="1">
      <extLst>
        <ext xmlns:x15="http://schemas.microsoft.com/office/spreadsheetml/2010/11/main" uri="{B97F6D7D-B522-45F9-BDA1-12C45D357490}">
          <x15:cacheHierarchy aggregatedColumn="14"/>
        </ext>
      </extLst>
    </cacheHierarchy>
    <cacheHierarchy uniqueName="[Measures].[Sum of Merchant Reference ID ( RRN )]" caption="Sum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 Reference ID ( RRN )]" caption="Count of Merchant Reference ID ( RRN )" measure="1" displayFolder="" measureGroup="Transactions" count="0" hidden="1">
      <extLst>
        <ext xmlns:x15="http://schemas.microsoft.com/office/spreadsheetml/2010/11/main" uri="{B97F6D7D-B522-45F9-BDA1-12C45D357490}">
          <x15:cacheHierarchy aggregatedColumn="9"/>
        </ext>
      </extLst>
    </cacheHierarchy>
    <cacheHierarchy uniqueName="[Measures].[Count of Merchants name]" caption="Count of Merchants name" measure="1" displayFolder="" measureGroup="Transactions" count="0" hidden="1">
      <extLst>
        <ext xmlns:x15="http://schemas.microsoft.com/office/spreadsheetml/2010/11/main" uri="{B97F6D7D-B522-45F9-BDA1-12C45D357490}">
          <x15:cacheHierarchy aggregatedColumn="10"/>
        </ext>
      </extLst>
    </cacheHierarchy>
    <cacheHierarchy uniqueName="[Measures].[Sum of Quarter]" caption="Sum of Quarter" measure="1" displayFolder="" measureGroup="Transactions" count="0" hidden="1">
      <extLst>
        <ext xmlns:x15="http://schemas.microsoft.com/office/spreadsheetml/2010/11/main" uri="{B97F6D7D-B522-45F9-BDA1-12C45D357490}">
          <x15:cacheHierarchy aggregatedColumn="17"/>
        </ext>
      </extLst>
    </cacheHierarchy>
    <cacheHierarchy uniqueName="[Measures].[Count of Settled to Merchant]" caption="Count of Settled to Merchant" measure="1" displayFolder="" measureGroup="Transactions" count="0" hidden="1">
      <extLst>
        <ext xmlns:x15="http://schemas.microsoft.com/office/spreadsheetml/2010/11/main" uri="{B97F6D7D-B522-45F9-BDA1-12C45D357490}">
          <x15:cacheHierarchy aggregatedColumn="18"/>
        </ext>
      </extLst>
    </cacheHierarchy>
    <cacheHierarchy uniqueName="[Measures].[Sum of Taxes]" caption="Sum of Taxes" measure="1" displayFolder="" measureGroup="Transactions" count="0" oneField="1" hidden="1">
      <fieldsUsage count="1">
        <fieldUsage x="6"/>
      </fieldsUsage>
      <extLst>
        <ext xmlns:x15="http://schemas.microsoft.com/office/spreadsheetml/2010/11/main" uri="{B97F6D7D-B522-45F9-BDA1-12C45D357490}">
          <x15:cacheHierarchy aggregatedColumn="22"/>
        </ext>
      </extLst>
    </cacheHierarchy>
    <cacheHierarchy uniqueName="[Measures].[Count of Status]" caption="Count of Status" measure="1" displayFolder="" measureGroup="Transactions" count="0" hidden="1">
      <extLst>
        <ext xmlns:x15="http://schemas.microsoft.com/office/spreadsheetml/2010/11/main" uri="{B97F6D7D-B522-45F9-BDA1-12C45D357490}">
          <x15:cacheHierarchy aggregatedColumn="21"/>
        </ext>
      </extLst>
    </cacheHierarchy>
    <cacheHierarchy uniqueName="[Measures].[Count of Card Type]" caption="Count of Card Type" measure="1" displayFolder="" measureGroup="Transactions" count="0" hidden="1">
      <extLst>
        <ext xmlns:x15="http://schemas.microsoft.com/office/spreadsheetml/2010/11/main" uri="{B97F6D7D-B522-45F9-BDA1-12C45D357490}">
          <x15:cacheHierarchy aggregatedColumn="1"/>
        </ext>
      </extLst>
    </cacheHierarchy>
    <cacheHierarchy uniqueName="[Measures].[Count of Mcc Type]" caption="Count of Mcc Type" measure="1" displayFolder="" measureGroup="Transactions" count="0" hidden="1">
      <extLst>
        <ext xmlns:x15="http://schemas.microsoft.com/office/spreadsheetml/2010/11/main" uri="{B97F6D7D-B522-45F9-BDA1-12C45D357490}">
          <x15:cacheHierarchy aggregatedColumn="8"/>
        </ext>
      </extLst>
    </cacheHierarchy>
    <cacheHierarchy uniqueName="[Measures].[Count of Payment Method]" caption="Count of Payment Method" measure="1" displayFolder="" measureGroup="Transactions" count="0" hidden="1">
      <extLst>
        <ext xmlns:x15="http://schemas.microsoft.com/office/spreadsheetml/2010/11/main" uri="{B97F6D7D-B522-45F9-BDA1-12C45D357490}">
          <x15:cacheHierarchy aggregatedColumn="15"/>
        </ext>
      </extLst>
    </cacheHierarchy>
    <cacheHierarchy uniqueName="[Measures].[Count of COGS]" caption="Count of COGS" measure="1" displayFolder="" measureGroup="Transactions" count="0" hidden="1">
      <extLst>
        <ext xmlns:x15="http://schemas.microsoft.com/office/spreadsheetml/2010/11/main" uri="{B97F6D7D-B522-45F9-BDA1-12C45D357490}">
          <x15:cacheHierarchy aggregatedColumn="2"/>
        </ext>
      </extLst>
    </cacheHierarchy>
    <cacheHierarchy uniqueName="[Measures].[Count of Payment Type]" caption="Count of Payment Type" measure="1" displayFolder="" measureGroup="Transactions" count="0" hidden="1">
      <extLst>
        <ext xmlns:x15="http://schemas.microsoft.com/office/spreadsheetml/2010/11/main" uri="{B97F6D7D-B522-45F9-BDA1-12C45D357490}">
          <x15:cacheHierarchy aggregatedColumn="16"/>
        </ext>
      </extLst>
    </cacheHierarchy>
    <cacheHierarchy uniqueName="[Measures].[Count of Date (Month)]" caption="Count of Date (Month)" measure="1" displayFolder="" measureGroup="Transactions" count="0" hidden="1">
      <extLst>
        <ext xmlns:x15="http://schemas.microsoft.com/office/spreadsheetml/2010/11/main" uri="{B97F6D7D-B522-45F9-BDA1-12C45D357490}">
          <x15:cacheHierarchy aggregatedColumn="4"/>
        </ext>
      </extLst>
    </cacheHierarchy>
    <cacheHierarchy uniqueName="[Measures].[Average of Gross Amount]" caption="Average of Gross Amount" measure="1" displayFolder="" measureGroup="Transactions" count="0" hidden="1">
      <extLst>
        <ext xmlns:x15="http://schemas.microsoft.com/office/spreadsheetml/2010/11/main" uri="{B97F6D7D-B522-45F9-BDA1-12C45D357490}">
          <x15:cacheHierarchy aggregatedColumn="7"/>
        </ext>
      </extLst>
    </cacheHierarchy>
    <cacheHierarchy uniqueName="[Measures].[StdDev of Gross Amount]" caption="StdDev of Gross Amount" measure="1" displayFolder="" measureGroup="Transactions"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0.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9.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0.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3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5FB568-17A1-47DC-A81B-A65F2BC56AE8}" name="PivotTable4" cacheId="6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1">
  <location ref="BG4:BK17" firstHeaderRow="0" firstDataRow="1" firstDataCol="1" rowPageCount="2" colPageCount="1"/>
  <pivotFields count="7">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2"/>
  </colFields>
  <colItems count="4">
    <i>
      <x/>
    </i>
    <i i="1">
      <x v="1"/>
    </i>
    <i i="2">
      <x v="2"/>
    </i>
    <i i="3">
      <x v="3"/>
    </i>
  </colItems>
  <pageFields count="2">
    <pageField fld="0" hier="6" name="[Transactions].[Date (Year)].[All]" cap="All"/>
    <pageField fld="5" hier="5" name="[Transactions].[Date (Quarter)].[All]" cap="All"/>
  </pageFields>
  <dataFields count="4">
    <dataField name="Sum of Gross Amount" fld="2" baseField="0" baseItem="0"/>
    <dataField name="Sum of Net Amount" fld="3" baseField="0" baseItem="0"/>
    <dataField name="Sum of Net Profit" fld="4" baseField="0" baseItem="0"/>
    <dataField name="Sum of COGS" fld="6" baseField="0" baseItem="0"/>
  </dataFields>
  <chartFormats count="8">
    <chartFormat chart="36" format="0" series="1">
      <pivotArea type="data" outline="0" fieldPosition="0">
        <references count="1">
          <reference field="4294967294" count="1" selected="0">
            <x v="0"/>
          </reference>
        </references>
      </pivotArea>
    </chartFormat>
    <chartFormat chart="40" format="13" series="1">
      <pivotArea type="data" outline="0" fieldPosition="0">
        <references count="1">
          <reference field="4294967294" count="1" selected="0">
            <x v="0"/>
          </reference>
        </references>
      </pivotArea>
    </chartFormat>
    <chartFormat chart="40" format="15" series="1">
      <pivotArea type="data" outline="0" fieldPosition="0">
        <references count="1">
          <reference field="4294967294" count="1" selected="0">
            <x v="1"/>
          </reference>
        </references>
      </pivotArea>
    </chartFormat>
    <chartFormat chart="40" format="16" series="1">
      <pivotArea type="data" outline="0" fieldPosition="0">
        <references count="1">
          <reference field="4294967294" count="1" selected="0">
            <x v="2"/>
          </reference>
        </references>
      </pivotArea>
    </chartFormat>
    <chartFormat chart="36" format="1" series="1">
      <pivotArea type="data" outline="0" fieldPosition="0">
        <references count="1">
          <reference field="4294967294" count="1" selected="0">
            <x v="1"/>
          </reference>
        </references>
      </pivotArea>
    </chartFormat>
    <chartFormat chart="36" format="2" series="1">
      <pivotArea type="data" outline="0" fieldPosition="0">
        <references count="1">
          <reference field="4294967294" count="1" selected="0">
            <x v="2"/>
          </reference>
        </references>
      </pivotArea>
    </chartFormat>
    <chartFormat chart="36" format="3" series="1">
      <pivotArea type="data" outline="0" fieldPosition="0">
        <references count="1">
          <reference field="4294967294" count="1" selected="0">
            <x v="3"/>
          </reference>
        </references>
      </pivotArea>
    </chartFormat>
    <chartFormat chart="40" format="17" series="1">
      <pivotArea type="data" outline="0" fieldPosition="0">
        <references count="1">
          <reference field="4294967294" count="1" selected="0">
            <x v="3"/>
          </reference>
        </references>
      </pivotArea>
    </chartFormat>
  </chartFormats>
  <pivotHierarchies count="52">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AC489A-1D81-443A-93DA-E24863892295}" name="PivotTable20" cacheId="0" applyNumberFormats="0" applyBorderFormats="0" applyFontFormats="0" applyPatternFormats="0" applyAlignmentFormats="0" applyWidthHeightFormats="1" dataCaption="Values" tag="9a31fd51-276b-4e8f-b2a8-7e8c2df5d964" updatedVersion="6" minRefreshableVersion="3" useAutoFormatting="1" subtotalHiddenItems="1" itemPrintTitles="1" createdVersion="8" indent="0" outline="1" outlineData="1" multipleFieldFilters="0" rowHeaderCaption="Marchant Name">
  <location ref="AD6:AG18" firstHeaderRow="0" firstDataRow="1" firstDataCol="1" rowPageCount="3" colPageCount="1"/>
  <pivotFields count="8">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s>
  <rowFields count="2">
    <field x="0"/>
    <field x="2"/>
  </rowFields>
  <rowItems count="12">
    <i>
      <x/>
    </i>
    <i r="1">
      <x/>
    </i>
    <i r="1">
      <x v="1"/>
    </i>
    <i r="1">
      <x v="2"/>
    </i>
    <i>
      <x v="1"/>
    </i>
    <i r="1">
      <x/>
    </i>
    <i r="1">
      <x v="1"/>
    </i>
    <i r="1">
      <x v="2"/>
    </i>
    <i>
      <x v="2"/>
    </i>
    <i r="1">
      <x/>
    </i>
    <i r="1">
      <x v="2"/>
    </i>
    <i t="grand">
      <x/>
    </i>
  </rowItems>
  <colFields count="1">
    <field x="-2"/>
  </colFields>
  <colItems count="3">
    <i>
      <x/>
    </i>
    <i i="1">
      <x v="1"/>
    </i>
    <i i="2">
      <x v="2"/>
    </i>
  </colItems>
  <pageFields count="3">
    <pageField fld="5" hier="6" name="[Transactions].[Date (Year)].[All]" cap="All"/>
    <pageField fld="6" hier="4" name="[Transactions].[Date (Month)].[All]" cap="All"/>
    <pageField fld="7" hier="21" name="[Transactions].[Status].[All]" cap="All"/>
  </pageFields>
  <dataFields count="3">
    <dataField name="Count of Status" fld="4" subtotal="count" baseField="0" baseItem="0"/>
    <dataField name="Sum of Gross Amount" fld="3" baseField="0" baseItem="0"/>
    <dataField name="Net Profit" fld="1"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et Profit"/>
    <pivotHierarchy dragToData="1"/>
    <pivotHierarchy dragToData="1"/>
    <pivotHierarchy dragToData="1"/>
    <pivotHierarchy dragToData="1"/>
    <pivotHierarchy dragToData="1"/>
    <pivotHierarchy dragToData="1"/>
    <pivotHierarchy dragToData="1"/>
    <pivotHierarchy dragToData="1" caption="Num Of Trans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2">
    <rowHierarchyUsage hierarchyUsage="8"/>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BB8D446-B7DC-4AA0-9C95-A071A45A5758}" name="PivotTable9" cacheId="7"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Card Type">
  <location ref="AS6:AV15" firstHeaderRow="0" firstDataRow="1" firstDataCol="1" rowPageCount="3" colPageCount="1"/>
  <pivotFields count="8">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3">
        <item x="0"/>
        <item x="1"/>
        <item x="2"/>
      </items>
    </pivotField>
  </pivotFields>
  <rowFields count="2">
    <field x="0"/>
    <field x="7"/>
  </rowFields>
  <rowItems count="9">
    <i>
      <x/>
    </i>
    <i r="1">
      <x/>
    </i>
    <i r="1">
      <x v="1"/>
    </i>
    <i r="1">
      <x v="2"/>
    </i>
    <i>
      <x v="1"/>
    </i>
    <i r="1">
      <x/>
    </i>
    <i r="1">
      <x v="1"/>
    </i>
    <i r="1">
      <x v="2"/>
    </i>
    <i t="grand">
      <x/>
    </i>
  </rowItems>
  <colFields count="1">
    <field x="-2"/>
  </colFields>
  <colItems count="3">
    <i>
      <x/>
    </i>
    <i i="1">
      <x v="1"/>
    </i>
    <i i="2">
      <x v="2"/>
    </i>
  </colItems>
  <pageFields count="3">
    <pageField fld="4" hier="6" name="[Transactions].[Date (Year)].[All]" cap="All"/>
    <pageField fld="5" hier="4" name="[Transactions].[Date (Month)].[All]" cap="All"/>
    <pageField fld="6" hier="21" name="[Transactions].[Status].[All]" cap="All"/>
  </pageFields>
  <dataFields count="3">
    <dataField name="Num Of Trans" fld="1" subtotal="count" baseField="0" baseItem="0"/>
    <dataField name="Sum of Gross Amount" fld="3" baseField="0" baseItem="0"/>
    <dataField name="Net Profit" fld="2"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et Profit"/>
    <pivotHierarchy dragToData="1"/>
    <pivotHierarchy dragToData="1"/>
    <pivotHierarchy dragToData="1"/>
    <pivotHierarchy dragToData="1"/>
    <pivotHierarchy dragToData="1"/>
    <pivotHierarchy dragToData="1" caption="Num Of Tran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2">
    <rowHierarchyUsage hierarchyUsage="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0CD401C-0364-4E1C-B790-A4E55E5410EE}" name="PivotTable21"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C3:ED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Card Type" fld="1"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939353B-BF85-458D-892E-6D5A5071B4DE}" name="PivotTable6" cacheId="3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CH2:CI9"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COGS" fld="1"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1D80853-4520-4CFD-ACCD-7B0477DA683F}" name="PivotTable22" cacheId="4"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rowHeaderCaption="Date">
  <location ref="AI6:AL37" firstHeaderRow="0" firstDataRow="1" firstDataCol="1" rowPageCount="3" colPageCount="1"/>
  <pivotFields count="7">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xis="axisPage" allDrilled="1" subtotalTop="0" showAll="0" dataSourceSort="1" defaultSubtotal="0" defaultAttributeDrillState="1"/>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3">
    <i>
      <x/>
    </i>
    <i i="1">
      <x v="1"/>
    </i>
    <i i="2">
      <x v="2"/>
    </i>
  </colItems>
  <pageFields count="3">
    <pageField fld="2" hier="6" name="[Transactions].[Date (Year)].&amp;[2023]" cap="2023"/>
    <pageField fld="1" hier="4" name="[Transactions].[Date (Month)].&amp;[Sep]" cap="Sep"/>
    <pageField fld="3" hier="21" name="[Transactions].[Status].[All]" cap="All"/>
  </pageFields>
  <dataFields count="3">
    <dataField name="Num Of Trans" fld="6" subtotal="count" baseField="0" baseItem="12"/>
    <dataField name="Gross Amount" fld="4" baseField="0" baseItem="0"/>
    <dataField name="Net Profit" fld="5" baseField="0" baseItem="0"/>
  </dataFields>
  <pivotHierarchies count="52">
    <pivotHierarchy dragToData="1"/>
    <pivotHierarchy dragToData="1"/>
    <pivotHierarchy dragToData="1"/>
    <pivotHierarchy dragToData="1"/>
    <pivotHierarchy multipleItemSelectionAllowed="1" dragToData="1">
      <members count="1" level="1">
        <member name="[Transactions].[Date (Month)].&amp;[Sep]"/>
      </members>
    </pivotHierarchy>
    <pivotHierarchy dragToData="1"/>
    <pivotHierarchy multipleItemSelectionAllowed="1" dragToData="1">
      <members count="2" level="1">
        <member name="[Transactions].[Date (Year)].&amp;[2023]"/>
        <member name="[Transactions].[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et Profit"/>
    <pivotHierarchy dragToData="1" caption="Gross Amount"/>
    <pivotHierarchy dragToData="1"/>
    <pivotHierarchy dragToData="1"/>
    <pivotHierarchy dragToData="1"/>
    <pivotHierarchy dragToData="1"/>
    <pivotHierarchy dragToData="1"/>
    <pivotHierarchy dragToData="1"/>
    <pivotHierarchy dragToData="1" caption="Num Of Tran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43203C3-7E8B-4EF5-8599-92DAE5B980E3}" name="PivotTable2" cacheId="1" applyNumberFormats="0" applyBorderFormats="0" applyFontFormats="0" applyPatternFormats="0" applyAlignmentFormats="0" applyWidthHeightFormats="1" dataCaption="Values" tag="9e0c92da-d381-4b21-a41e-9fffb34ccaa5" updatedVersion="6" minRefreshableVersion="3" useAutoFormatting="1" subtotalHiddenItems="1" itemPrintTitles="1" createdVersion="8" indent="0" outline="1" outlineData="1" multipleFieldFilters="0" chartFormat="4" rowHeaderCaption="Year">
  <location ref="A4:F24" firstHeaderRow="0" firstDataRow="1" firstDataCol="1" rowPageCount="1" colPageCount="1"/>
  <pivotFields count="8">
    <pivotField axis="axisPage" allDrilled="1" subtotalTop="0" showAll="0" dataSourceSort="1" defaultSubtotal="0" defaultAttributeDrillState="1"/>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s>
  <rowFields count="2">
    <field x="1"/>
    <field x="5"/>
  </rowFields>
  <rowItems count="20">
    <i>
      <x/>
    </i>
    <i r="1">
      <x/>
    </i>
    <i>
      <x v="1"/>
    </i>
    <i r="1">
      <x v="1"/>
    </i>
    <i r="1">
      <x v="2"/>
    </i>
    <i r="1">
      <x v="3"/>
    </i>
    <i r="1">
      <x v="4"/>
    </i>
    <i r="1">
      <x v="5"/>
    </i>
    <i r="1">
      <x v="6"/>
    </i>
    <i r="1">
      <x v="7"/>
    </i>
    <i r="1">
      <x v="8"/>
    </i>
    <i r="1">
      <x v="9"/>
    </i>
    <i r="1">
      <x/>
    </i>
    <i>
      <x v="2"/>
    </i>
    <i r="1">
      <x v="10"/>
    </i>
    <i r="1">
      <x v="1"/>
    </i>
    <i r="1">
      <x v="2"/>
    </i>
    <i r="1">
      <x v="11"/>
    </i>
    <i r="1">
      <x v="3"/>
    </i>
    <i t="grand">
      <x/>
    </i>
  </rowItems>
  <colFields count="1">
    <field x="-2"/>
  </colFields>
  <colItems count="5">
    <i>
      <x/>
    </i>
    <i i="1">
      <x v="1"/>
    </i>
    <i i="2">
      <x v="2"/>
    </i>
    <i i="3">
      <x v="3"/>
    </i>
    <i i="4">
      <x v="4"/>
    </i>
  </colItems>
  <pageFields count="1">
    <pageField fld="0" hier="21" name="[Transactions].[Status].[All]" cap="All"/>
  </pageFields>
  <dataFields count="5">
    <dataField name="Gross Amount" fld="2" baseField="1" baseItem="0"/>
    <dataField name="Marchant Amount" fld="6" baseField="1" baseItem="0"/>
    <dataField name="COGS" fld="3" baseField="1" baseItem="0"/>
    <dataField name="Net Profit" fld="4" baseField="1" baseItem="0"/>
    <dataField name="Taxes" fld="7" baseField="1" baseItem="0"/>
  </dataFields>
  <conditionalFormats count="6">
    <conditionalFormat priority="12">
      <pivotAreas count="3">
        <pivotArea type="data" collapsedLevelsAreSubtotals="1" fieldPosition="0">
          <references count="3">
            <reference field="4294967294" count="1" selected="0">
              <x v="3"/>
            </reference>
            <reference field="1" count="1" selected="0">
              <x v="1"/>
            </reference>
            <reference field="5" count="6">
              <x v="0"/>
              <x v="5"/>
              <x v="6"/>
              <x v="7"/>
              <x v="8"/>
              <x v="9"/>
            </reference>
          </references>
        </pivotArea>
        <pivotArea type="data" collapsedLevelsAreSubtotals="1" fieldPosition="0">
          <references count="2">
            <reference field="4294967294" count="1" selected="0">
              <x v="3"/>
            </reference>
            <reference field="1" count="1">
              <x v="2"/>
            </reference>
          </references>
        </pivotArea>
        <pivotArea type="data" collapsedLevelsAreSubtotals="1" fieldPosition="0">
          <references count="3">
            <reference field="4294967294" count="1" selected="0">
              <x v="3"/>
            </reference>
            <reference field="1" count="1" selected="0">
              <x v="2"/>
            </reference>
            <reference field="5" count="5">
              <x v="1"/>
              <x v="2"/>
              <x v="3"/>
              <x v="10"/>
              <x v="11"/>
            </reference>
          </references>
        </pivotArea>
      </pivotAreas>
    </conditionalFormat>
    <conditionalFormat priority="5">
      <pivotAreas count="5">
        <pivotArea type="data" collapsedLevelsAreSubtotals="1" fieldPosition="0">
          <references count="3">
            <reference field="4294967294" count="1" selected="0">
              <x v="4"/>
            </reference>
            <reference field="1" count="1" selected="0">
              <x v="0"/>
            </reference>
            <reference field="5" count="1">
              <x v="0"/>
            </reference>
          </references>
        </pivotArea>
        <pivotArea type="data" collapsedLevelsAreSubtotals="1" fieldPosition="0">
          <references count="2">
            <reference field="4294967294" count="1" selected="0">
              <x v="4"/>
            </reference>
            <reference field="1" count="1">
              <x v="1"/>
            </reference>
          </references>
        </pivotArea>
        <pivotArea type="data" collapsedLevelsAreSubtotals="1" fieldPosition="0">
          <references count="3">
            <reference field="4294967294" count="1" selected="0">
              <x v="4"/>
            </reference>
            <reference field="1" count="1" selected="0">
              <x v="1"/>
            </reference>
            <reference field="5" count="10">
              <x v="0"/>
              <x v="1"/>
              <x v="2"/>
              <x v="3"/>
              <x v="4"/>
              <x v="5"/>
              <x v="6"/>
              <x v="7"/>
              <x v="8"/>
              <x v="9"/>
            </reference>
          </references>
        </pivotArea>
        <pivotArea type="data" collapsedLevelsAreSubtotals="1" fieldPosition="0">
          <references count="2">
            <reference field="4294967294" count="1" selected="0">
              <x v="4"/>
            </reference>
            <reference field="1" count="1">
              <x v="2"/>
            </reference>
          </references>
        </pivotArea>
        <pivotArea type="data" collapsedLevelsAreSubtotals="1" fieldPosition="0">
          <references count="3">
            <reference field="4294967294" count="1" selected="0">
              <x v="4"/>
            </reference>
            <reference field="1" count="1" selected="0">
              <x v="2"/>
            </reference>
            <reference field="5" count="5">
              <x v="1"/>
              <x v="2"/>
              <x v="3"/>
              <x v="10"/>
              <x v="11"/>
            </reference>
          </references>
        </pivotArea>
      </pivotAreas>
    </conditionalFormat>
    <conditionalFormat priority="4">
      <pivotAreas count="5">
        <pivotArea type="data" collapsedLevelsAreSubtotals="1" fieldPosition="0">
          <references count="3">
            <reference field="4294967294" count="1" selected="0">
              <x v="2"/>
            </reference>
            <reference field="1" count="1" selected="0">
              <x v="0"/>
            </reference>
            <reference field="5" count="1">
              <x v="0"/>
            </reference>
          </references>
        </pivotArea>
        <pivotArea type="data" collapsedLevelsAreSubtotals="1" fieldPosition="0">
          <references count="2">
            <reference field="4294967294" count="1" selected="0">
              <x v="2"/>
            </reference>
            <reference field="1" count="1">
              <x v="1"/>
            </reference>
          </references>
        </pivotArea>
        <pivotArea type="data" collapsedLevelsAreSubtotals="1" fieldPosition="0">
          <references count="3">
            <reference field="4294967294" count="1" selected="0">
              <x v="2"/>
            </reference>
            <reference field="1" count="1" selected="0">
              <x v="1"/>
            </reference>
            <reference field="5" count="10">
              <x v="0"/>
              <x v="1"/>
              <x v="2"/>
              <x v="3"/>
              <x v="4"/>
              <x v="5"/>
              <x v="6"/>
              <x v="7"/>
              <x v="8"/>
              <x v="9"/>
            </reference>
          </references>
        </pivotArea>
        <pivotArea type="data" collapsedLevelsAreSubtotals="1" fieldPosition="0">
          <references count="2">
            <reference field="4294967294" count="1" selected="0">
              <x v="2"/>
            </reference>
            <reference field="1" count="1">
              <x v="2"/>
            </reference>
          </references>
        </pivotArea>
        <pivotArea type="data" collapsedLevelsAreSubtotals="1" fieldPosition="0">
          <references count="3">
            <reference field="4294967294" count="1" selected="0">
              <x v="2"/>
            </reference>
            <reference field="1" count="1" selected="0">
              <x v="2"/>
            </reference>
            <reference field="5" count="5">
              <x v="1"/>
              <x v="2"/>
              <x v="3"/>
              <x v="10"/>
              <x v="11"/>
            </reference>
          </references>
        </pivotArea>
      </pivotAreas>
    </conditionalFormat>
    <conditionalFormat priority="3">
      <pivotAreas count="5">
        <pivotArea type="data" collapsedLevelsAreSubtotals="1" fieldPosition="0">
          <references count="3">
            <reference field="4294967294" count="1" selected="0">
              <x v="1"/>
            </reference>
            <reference field="1" count="1" selected="0">
              <x v="0"/>
            </reference>
            <reference field="5" count="1">
              <x v="0"/>
            </reference>
          </references>
        </pivotArea>
        <pivotArea type="data" collapsedLevelsAreSubtotals="1" fieldPosition="0">
          <references count="2">
            <reference field="4294967294" count="1" selected="0">
              <x v="1"/>
            </reference>
            <reference field="1" count="1">
              <x v="1"/>
            </reference>
          </references>
        </pivotArea>
        <pivotArea type="data" collapsedLevelsAreSubtotals="1" fieldPosition="0">
          <references count="3">
            <reference field="4294967294" count="1" selected="0">
              <x v="1"/>
            </reference>
            <reference field="1" count="1" selected="0">
              <x v="1"/>
            </reference>
            <reference field="5" count="10">
              <x v="0"/>
              <x v="1"/>
              <x v="2"/>
              <x v="3"/>
              <x v="4"/>
              <x v="5"/>
              <x v="6"/>
              <x v="7"/>
              <x v="8"/>
              <x v="9"/>
            </reference>
          </references>
        </pivotArea>
        <pivotArea type="data" collapsedLevelsAreSubtotals="1" fieldPosition="0">
          <references count="2">
            <reference field="4294967294" count="1" selected="0">
              <x v="1"/>
            </reference>
            <reference field="1" count="1">
              <x v="2"/>
            </reference>
          </references>
        </pivotArea>
        <pivotArea type="data" collapsedLevelsAreSubtotals="1" fieldPosition="0">
          <references count="3">
            <reference field="4294967294" count="1" selected="0">
              <x v="1"/>
            </reference>
            <reference field="1" count="1" selected="0">
              <x v="2"/>
            </reference>
            <reference field="5" count="5">
              <x v="1"/>
              <x v="2"/>
              <x v="3"/>
              <x v="10"/>
              <x v="11"/>
            </reference>
          </references>
        </pivotArea>
      </pivotAreas>
    </conditionalFormat>
    <conditionalFormat priority="2">
      <pivotAreas count="5">
        <pivotArea type="data" collapsedLevelsAreSubtotals="1" fieldPosition="0">
          <references count="3">
            <reference field="4294967294" count="1" selected="0">
              <x v="0"/>
            </reference>
            <reference field="1" count="1" selected="0">
              <x v="0"/>
            </reference>
            <reference field="5" count="1">
              <x v="0"/>
            </reference>
          </references>
        </pivotArea>
        <pivotArea type="data" collapsedLevelsAreSubtotals="1" fieldPosition="0">
          <references count="2">
            <reference field="4294967294" count="1" selected="0">
              <x v="0"/>
            </reference>
            <reference field="1" count="1">
              <x v="1"/>
            </reference>
          </references>
        </pivotArea>
        <pivotArea type="data" collapsedLevelsAreSubtotals="1" fieldPosition="0">
          <references count="3">
            <reference field="4294967294" count="1" selected="0">
              <x v="0"/>
            </reference>
            <reference field="1" count="1" selected="0">
              <x v="1"/>
            </reference>
            <reference field="5" count="10">
              <x v="0"/>
              <x v="1"/>
              <x v="2"/>
              <x v="3"/>
              <x v="4"/>
              <x v="5"/>
              <x v="6"/>
              <x v="7"/>
              <x v="8"/>
              <x v="9"/>
            </reference>
          </references>
        </pivotArea>
        <pivotArea type="data" collapsedLevelsAreSubtotals="1" fieldPosition="0">
          <references count="2">
            <reference field="4294967294" count="1" selected="0">
              <x v="0"/>
            </reference>
            <reference field="1" count="1">
              <x v="2"/>
            </reference>
          </references>
        </pivotArea>
        <pivotArea type="data" collapsedLevelsAreSubtotals="1" fieldPosition="0">
          <references count="3">
            <reference field="4294967294" count="1" selected="0">
              <x v="0"/>
            </reference>
            <reference field="1" count="1" selected="0">
              <x v="2"/>
            </reference>
            <reference field="5" count="5">
              <x v="1"/>
              <x v="2"/>
              <x v="3"/>
              <x v="10"/>
              <x v="11"/>
            </reference>
          </references>
        </pivotArea>
      </pivotAreas>
    </conditionalFormat>
    <conditionalFormat priority="1">
      <pivotAreas count="5">
        <pivotArea type="data" collapsedLevelsAreSubtotals="1" fieldPosition="0">
          <references count="3">
            <reference field="4294967294" count="1" selected="0">
              <x v="3"/>
            </reference>
            <reference field="1" count="1" selected="0">
              <x v="0"/>
            </reference>
            <reference field="5" count="1">
              <x v="0"/>
            </reference>
          </references>
        </pivotArea>
        <pivotArea type="data" collapsedLevelsAreSubtotals="1" fieldPosition="0">
          <references count="2">
            <reference field="4294967294" count="1" selected="0">
              <x v="3"/>
            </reference>
            <reference field="1" count="1">
              <x v="1"/>
            </reference>
          </references>
        </pivotArea>
        <pivotArea type="data" collapsedLevelsAreSubtotals="1" fieldPosition="0">
          <references count="3">
            <reference field="4294967294" count="1" selected="0">
              <x v="3"/>
            </reference>
            <reference field="1" count="1" selected="0">
              <x v="1"/>
            </reference>
            <reference field="5" count="10">
              <x v="0"/>
              <x v="1"/>
              <x v="2"/>
              <x v="3"/>
              <x v="4"/>
              <x v="5"/>
              <x v="6"/>
              <x v="7"/>
              <x v="8"/>
              <x v="9"/>
            </reference>
          </references>
        </pivotArea>
        <pivotArea type="data" collapsedLevelsAreSubtotals="1" fieldPosition="0">
          <references count="2">
            <reference field="4294967294" count="1" selected="0">
              <x v="3"/>
            </reference>
            <reference field="1" count="1">
              <x v="2"/>
            </reference>
          </references>
        </pivotArea>
        <pivotArea type="data" collapsedLevelsAreSubtotals="1" fieldPosition="0">
          <references count="3">
            <reference field="4294967294" count="1" selected="0">
              <x v="3"/>
            </reference>
            <reference field="1" count="1" selected="0">
              <x v="2"/>
            </reference>
            <reference field="5" count="5">
              <x v="1"/>
              <x v="2"/>
              <x v="3"/>
              <x v="10"/>
              <x v="11"/>
            </reference>
          </references>
        </pivotArea>
      </pivotAreas>
    </conditionalFormat>
  </conditional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et Profit"/>
    <pivotHierarchy dragToData="1" caption="Gross Amount"/>
    <pivotHierarchy dragToData="1"/>
    <pivotHierarchy dragToData="1" caption="COGS"/>
    <pivotHierarchy dragToData="1" caption="Marchant Amount"/>
    <pivotHierarchy dragToData="1"/>
    <pivotHierarchy dragToData="1"/>
    <pivotHierarchy dragToData="1"/>
    <pivotHierarchy dragToData="1"/>
    <pivotHierarchy dragToData="1"/>
    <pivotHierarchy dragToData="1"/>
    <pivotHierarchy dragToData="1"/>
    <pivotHierarchy dragToData="1" caption="Tax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2">
    <rowHierarchyUsage hierarchyUsage="25"/>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02329AC-A035-4B15-A1A3-B0CCA9038CA2}" name="PivotTable3" cacheId="56"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9">
  <location ref="AY4:BE18" firstHeaderRow="1" firstDataRow="2" firstDataCol="1" rowPageCount="2" colPageCount="1"/>
  <pivotFields count="5">
    <pivotField axis="axisPage" allDrilled="1" subtotalTop="0" showAll="0" dataSourceSort="1" defaultSubtotal="0" defaultAttributeDrillState="1">
      <items count="2">
        <item x="0"/>
        <item x="1"/>
      </items>
    </pivotField>
    <pivotField axis="axisCol" allDrilled="1" subtotalTop="0" showAll="0" measureFilter="1"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1"/>
  </colFields>
  <colItems count="6">
    <i>
      <x v="4"/>
    </i>
    <i>
      <x/>
    </i>
    <i>
      <x v="3"/>
    </i>
    <i>
      <x v="1"/>
    </i>
    <i>
      <x v="2"/>
    </i>
    <i t="grand">
      <x/>
    </i>
  </colItems>
  <pageFields count="2">
    <pageField fld="0" hier="6" name="[Transactions].[Date (Year)].[All]" cap="All"/>
    <pageField fld="4" hier="5" name="[Transactions].[Date (Quarter)].[All]" cap="All"/>
  </pageFields>
  <dataFields count="1">
    <dataField name="Sum of Net Profit" fld="2" baseField="0" baseItem="0"/>
  </dataFields>
  <chartFormats count="26">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6" format="6" series="1">
      <pivotArea type="data" outline="0" fieldPosition="0">
        <references count="2">
          <reference field="4294967294" count="1" selected="0">
            <x v="0"/>
          </reference>
          <reference field="1" count="1" selected="0">
            <x v="4"/>
          </reference>
        </references>
      </pivotArea>
    </chartFormat>
    <chartFormat chart="6" format="7" series="1">
      <pivotArea type="data" outline="0" fieldPosition="0">
        <references count="2">
          <reference field="4294967294" count="1" selected="0">
            <x v="0"/>
          </reference>
          <reference field="1" count="1" selected="0">
            <x v="0"/>
          </reference>
        </references>
      </pivotArea>
    </chartFormat>
    <chartFormat chart="6" format="8" series="1">
      <pivotArea type="data" outline="0" fieldPosition="0">
        <references count="2">
          <reference field="4294967294" count="1" selected="0">
            <x v="0"/>
          </reference>
          <reference field="1" count="1" selected="0">
            <x v="3"/>
          </reference>
        </references>
      </pivotArea>
    </chartFormat>
    <chartFormat chart="6" format="9" series="1">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2">
          <reference field="4294967294" count="1" selected="0">
            <x v="0"/>
          </reference>
          <reference field="1" count="1" selected="0">
            <x v="2"/>
          </reference>
        </references>
      </pivotArea>
    </chartFormat>
    <chartFormat chart="3" format="2" series="1">
      <pivotArea type="data" outline="0" fieldPosition="0">
        <references count="2">
          <reference field="4294967294" count="1" selected="0">
            <x v="0"/>
          </reference>
          <reference field="1" count="1" selected="0">
            <x v="4"/>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2">
          <reference field="4294967294" count="1" selected="0">
            <x v="0"/>
          </reference>
          <reference field="1" count="1" selected="0">
            <x v="3"/>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2">
          <reference field="4294967294" count="1" selected="0">
            <x v="0"/>
          </reference>
          <reference field="1" count="1" selected="0">
            <x v="2"/>
          </reference>
        </references>
      </pivotArea>
    </chartFormat>
    <chartFormat chart="6" format="11"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6" format="12" series="1">
      <pivotArea type="data" outline="0" fieldPosition="0">
        <references count="2">
          <reference field="4294967294" count="1" selected="0">
            <x v="0"/>
          </reference>
          <reference field="1" count="1" selected="0">
            <x v="8"/>
          </reference>
        </references>
      </pivotArea>
    </chartFormat>
    <chartFormat chart="3" format="8" series="1">
      <pivotArea type="data" outline="0" fieldPosition="0">
        <references count="2">
          <reference field="4294967294" count="1" selected="0">
            <x v="0"/>
          </reference>
          <reference field="1" count="1" selected="0">
            <x v="8"/>
          </reference>
        </references>
      </pivotArea>
    </chartFormat>
    <chartFormat chart="6" format="13" series="1">
      <pivotArea type="data" outline="0" fieldPosition="0">
        <references count="2">
          <reference field="4294967294" count="1" selected="0">
            <x v="0"/>
          </reference>
          <reference field="1" count="1" selected="0">
            <x v="7"/>
          </reference>
        </references>
      </pivotArea>
    </chartFormat>
    <chartFormat chart="6" format="14" series="1">
      <pivotArea type="data" outline="0" fieldPosition="0">
        <references count="2">
          <reference field="4294967294" count="1" selected="0">
            <x v="0"/>
          </reference>
          <reference field="1" count="1" selected="0">
            <x v="6"/>
          </reference>
        </references>
      </pivotArea>
    </chartFormat>
    <chartFormat chart="6" format="15" series="1">
      <pivotArea type="data" outline="0" fieldPosition="0">
        <references count="2">
          <reference field="4294967294" count="1" selected="0">
            <x v="0"/>
          </reference>
          <reference field="1" count="1" selected="0">
            <x v="5"/>
          </reference>
        </references>
      </pivotArea>
    </chartFormat>
    <chartFormat chart="3" format="9" series="1">
      <pivotArea type="data" outline="0" fieldPosition="0">
        <references count="2">
          <reference field="4294967294" count="1" selected="0">
            <x v="0"/>
          </reference>
          <reference field="1" count="1" selected="0">
            <x v="7"/>
          </reference>
        </references>
      </pivotArea>
    </chartFormat>
    <chartFormat chart="3" format="10" series="1">
      <pivotArea type="data" outline="0" fieldPosition="0">
        <references count="2">
          <reference field="4294967294" count="1" selected="0">
            <x v="0"/>
          </reference>
          <reference field="1" count="1" selected="0">
            <x v="6"/>
          </reference>
        </references>
      </pivotArea>
    </chartFormat>
    <chartFormat chart="3" format="11" series="1">
      <pivotArea type="data" outline="0" fieldPosition="0">
        <references count="2">
          <reference field="4294967294" count="1" selected="0">
            <x v="0"/>
          </reference>
          <reference field="1" count="1" selected="0">
            <x v="5"/>
          </reference>
        </references>
      </pivotArea>
    </chartFormat>
  </chartFormats>
  <pivotHierarchies count="52">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0">
      <autoFilter ref="A1">
        <filterColumn colId="0">
          <top10 val="5" filterVal="5"/>
        </filterColumn>
      </autoFilter>
    </filter>
  </filters>
  <rowHierarchiesUsage count="1">
    <rowHierarchyUsage hierarchyUsage="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F66A5F1-D613-4054-92AB-0F904B5105EA}" name="PivotTable1" cacheId="2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Z1:CA8" firstHeaderRow="1" firstDataRow="1" firstDataCol="1"/>
  <pivotFields count="4">
    <pivotField allDrilled="1" subtotalTop="0" showAll="0"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2"/>
  </rowFields>
  <rowItems count="7">
    <i>
      <x/>
    </i>
    <i>
      <x v="1"/>
    </i>
    <i>
      <x v="2"/>
    </i>
    <i>
      <x v="3"/>
    </i>
    <i>
      <x v="4"/>
    </i>
    <i>
      <x v="5"/>
    </i>
    <i t="grand">
      <x/>
    </i>
  </rowItems>
  <colItems count="1">
    <i/>
  </colItems>
  <dataFields count="1">
    <dataField name="Count of Status" fld="3" subtotal="count" baseField="0" baseItem="0"/>
  </dataFields>
  <pivotHierarchies count="52">
    <pivotHierarchy dragToData="1"/>
    <pivotHierarchy multipleItemSelectionAllowed="1" dragToData="1">
      <members count="1" level="1">
        <member name="[Transactions].[Card Type].&amp;[ON_US]"/>
      </members>
    </pivotHierarchy>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Settled to Merchant].&amp;[No]"/>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7FD78BF-9806-4F93-A730-028FCA62DF5B}" name="PivotTable16" cacheId="2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DP2:DV9" firstHeaderRow="1" firstDataRow="2" firstDataCol="1"/>
  <pivotFields count="3">
    <pivotField axis="axisCol" allDrilled="1" subtotalTop="0" showAll="0" dataSourceSort="1" defaultSubtotal="0" defaultAttributeDrillState="1">
      <items count="6">
        <item x="0"/>
        <item x="1"/>
        <item x="2"/>
        <item x="3"/>
        <item x="4"/>
        <item x="5"/>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Fields count="1">
    <field x="0"/>
  </colFields>
  <colItems count="6">
    <i>
      <x/>
    </i>
    <i>
      <x v="1"/>
    </i>
    <i>
      <x v="2"/>
    </i>
    <i>
      <x v="3"/>
    </i>
    <i>
      <x v="4"/>
    </i>
    <i t="grand">
      <x/>
    </i>
  </colItems>
  <dataFields count="1">
    <dataField name="Count of Status" fld="1" subtotal="count"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3" format="10" series="1">
      <pivotArea type="data" outline="0" fieldPosition="0">
        <references count="2">
          <reference field="4294967294" count="1" selected="0">
            <x v="0"/>
          </reference>
          <reference field="0" count="1" selected="0">
            <x v="0"/>
          </reference>
        </references>
      </pivotArea>
    </chartFormat>
    <chartFormat chart="3" format="11" series="1">
      <pivotArea type="data" outline="0" fieldPosition="0">
        <references count="2">
          <reference field="4294967294" count="1" selected="0">
            <x v="0"/>
          </reference>
          <reference field="0" count="1" selected="0">
            <x v="1"/>
          </reference>
        </references>
      </pivotArea>
    </chartFormat>
    <chartFormat chart="3" format="12" series="1">
      <pivotArea type="data" outline="0" fieldPosition="0">
        <references count="2">
          <reference field="4294967294" count="1" selected="0">
            <x v="0"/>
          </reference>
          <reference field="0" count="1" selected="0">
            <x v="2"/>
          </reference>
        </references>
      </pivotArea>
    </chartFormat>
    <chartFormat chart="3" format="13" series="1">
      <pivotArea type="data" outline="0" fieldPosition="0">
        <references count="2">
          <reference field="4294967294" count="1" selected="0">
            <x v="0"/>
          </reference>
          <reference field="0" count="1" selected="0">
            <x v="3"/>
          </reference>
        </references>
      </pivotArea>
    </chartFormat>
    <chartFormat chart="3" format="14" series="1">
      <pivotArea type="data" outline="0" fieldPosition="0">
        <references count="2">
          <reference field="4294967294" count="1" selected="0">
            <x v="0"/>
          </reference>
          <reference field="0" count="1" selected="0">
            <x v="4"/>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3">
      <autoFilter ref="A1">
        <filterColumn colId="0">
          <top10 val="5" filterVal="5"/>
        </filterColumn>
      </autoFilter>
    </filter>
  </filters>
  <rowHierarchiesUsage count="1">
    <rowHierarchyUsage hierarchyUsage="10"/>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E3F70AF-7B2C-4CF1-8968-4ED59399CB5B}" name="PivotTable5" cacheId="3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2">
  <location ref="CE2:CF9"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Gross Amount" fld="1" baseField="0" baseItem="0"/>
  </dataFields>
  <chartFormats count="21">
    <chartFormat chart="3"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0"/>
          </reference>
        </references>
      </pivotArea>
    </chartFormat>
    <chartFormat chart="6" format="3">
      <pivotArea type="data" outline="0" fieldPosition="0">
        <references count="2">
          <reference field="4294967294" count="1" selected="0">
            <x v="0"/>
          </reference>
          <reference field="0" count="1" selected="0">
            <x v="1"/>
          </reference>
        </references>
      </pivotArea>
    </chartFormat>
    <chartFormat chart="6" format="4">
      <pivotArea type="data" outline="0" fieldPosition="0">
        <references count="2">
          <reference field="4294967294" count="1" selected="0">
            <x v="0"/>
          </reference>
          <reference field="0" count="1" selected="0">
            <x v="2"/>
          </reference>
        </references>
      </pivotArea>
    </chartFormat>
    <chartFormat chart="6" format="5">
      <pivotArea type="data" outline="0" fieldPosition="0">
        <references count="2">
          <reference field="4294967294" count="1" selected="0">
            <x v="0"/>
          </reference>
          <reference field="0" count="1" selected="0">
            <x v="3"/>
          </reference>
        </references>
      </pivotArea>
    </chartFormat>
    <chartFormat chart="6" format="6">
      <pivotArea type="data" outline="0" fieldPosition="0">
        <references count="2">
          <reference field="4294967294" count="1" selected="0">
            <x v="0"/>
          </reference>
          <reference field="0" count="1" selected="0">
            <x v="4"/>
          </reference>
        </references>
      </pivotArea>
    </chartFormat>
    <chartFormat chart="6" format="7">
      <pivotArea type="data" outline="0" fieldPosition="0">
        <references count="2">
          <reference field="4294967294" count="1" selected="0">
            <x v="0"/>
          </reference>
          <reference field="0" count="1" selected="0">
            <x v="5"/>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0" count="1" selected="0">
            <x v="0"/>
          </reference>
        </references>
      </pivotArea>
    </chartFormat>
    <chartFormat chart="8" format="10">
      <pivotArea type="data" outline="0" fieldPosition="0">
        <references count="2">
          <reference field="4294967294" count="1" selected="0">
            <x v="0"/>
          </reference>
          <reference field="0" count="1" selected="0">
            <x v="1"/>
          </reference>
        </references>
      </pivotArea>
    </chartFormat>
    <chartFormat chart="8" format="11">
      <pivotArea type="data" outline="0" fieldPosition="0">
        <references count="2">
          <reference field="4294967294" count="1" selected="0">
            <x v="0"/>
          </reference>
          <reference field="0" count="1" selected="0">
            <x v="2"/>
          </reference>
        </references>
      </pivotArea>
    </chartFormat>
    <chartFormat chart="8" format="12">
      <pivotArea type="data" outline="0" fieldPosition="0">
        <references count="2">
          <reference field="4294967294" count="1" selected="0">
            <x v="0"/>
          </reference>
          <reference field="0" count="1" selected="0">
            <x v="3"/>
          </reference>
        </references>
      </pivotArea>
    </chartFormat>
    <chartFormat chart="8" format="13">
      <pivotArea type="data" outline="0" fieldPosition="0">
        <references count="2">
          <reference field="4294967294" count="1" selected="0">
            <x v="0"/>
          </reference>
          <reference field="0" count="1" selected="0">
            <x v="4"/>
          </reference>
        </references>
      </pivotArea>
    </chartFormat>
    <chartFormat chart="8" format="14">
      <pivotArea type="data" outline="0" fieldPosition="0">
        <references count="2">
          <reference field="4294967294" count="1" selected="0">
            <x v="0"/>
          </reference>
          <reference field="0" count="1" selected="0">
            <x v="5"/>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4"/>
          </reference>
        </references>
      </pivotArea>
    </chartFormat>
    <chartFormat chart="3" format="6">
      <pivotArea type="data" outline="0" fieldPosition="0">
        <references count="2">
          <reference field="4294967294" count="1" selected="0">
            <x v="0"/>
          </reference>
          <reference field="0" count="1" selected="0">
            <x v="5"/>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6F0389-20A2-40F4-BFED-348C8758F6CE}" name="PivotTable10" cacheId="2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CO2:CU9" firstHeaderRow="1" firstDataRow="2"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xis="axisCol" allDrilled="1" subtotalTop="0" showAll="0" dataSourceSort="1" defaultSubtotal="0" defaultAttributeDrillState="1">
      <items count="6">
        <item x="0"/>
        <item x="1"/>
        <item x="2"/>
        <item x="3"/>
        <item x="4"/>
        <item x="5"/>
      </items>
    </pivotField>
  </pivotFields>
  <rowFields count="1">
    <field x="1"/>
  </rowFields>
  <rowItems count="6">
    <i>
      <x/>
    </i>
    <i>
      <x v="1"/>
    </i>
    <i>
      <x v="2"/>
    </i>
    <i>
      <x v="3"/>
    </i>
    <i>
      <x v="4"/>
    </i>
    <i t="grand">
      <x/>
    </i>
  </rowItems>
  <colFields count="1">
    <field x="2"/>
  </colFields>
  <colItems count="6">
    <i>
      <x/>
    </i>
    <i>
      <x v="1"/>
    </i>
    <i>
      <x v="2"/>
    </i>
    <i>
      <x v="3"/>
    </i>
    <i>
      <x v="4"/>
    </i>
    <i t="grand">
      <x/>
    </i>
  </colItems>
  <dataFields count="1">
    <dataField name="Sum of Gross Amount" fld="0"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 format="10" series="1">
      <pivotArea type="data" outline="0" fieldPosition="0">
        <references count="2">
          <reference field="4294967294" count="1" selected="0">
            <x v="0"/>
          </reference>
          <reference field="2" count="1" selected="0">
            <x v="0"/>
          </reference>
        </references>
      </pivotArea>
    </chartFormat>
    <chartFormat chart="2" format="11" series="1">
      <pivotArea type="data" outline="0" fieldPosition="0">
        <references count="2">
          <reference field="4294967294" count="1" selected="0">
            <x v="0"/>
          </reference>
          <reference field="2" count="1" selected="0">
            <x v="1"/>
          </reference>
        </references>
      </pivotArea>
    </chartFormat>
    <chartFormat chart="2" format="12" series="1">
      <pivotArea type="data" outline="0" fieldPosition="0">
        <references count="2">
          <reference field="4294967294" count="1" selected="0">
            <x v="0"/>
          </reference>
          <reference field="2" count="1" selected="0">
            <x v="2"/>
          </reference>
        </references>
      </pivotArea>
    </chartFormat>
    <chartFormat chart="2" format="13" series="1">
      <pivotArea type="data" outline="0" fieldPosition="0">
        <references count="2">
          <reference field="4294967294" count="1" selected="0">
            <x v="0"/>
          </reference>
          <reference field="2" count="1" selected="0">
            <x v="3"/>
          </reference>
        </references>
      </pivotArea>
    </chartFormat>
    <chartFormat chart="2" format="14" series="1">
      <pivotArea type="data" outline="0" fieldPosition="0">
        <references count="2">
          <reference field="4294967294" count="1" selected="0">
            <x v="0"/>
          </reference>
          <reference field="2" count="1" selected="0">
            <x v="4"/>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1">
      <autoFilter ref="A1">
        <filterColumn colId="0">
          <top10 val="5" filterVal="5"/>
        </filterColumn>
      </autoFilter>
    </filter>
  </filters>
  <rowHierarchiesUsage count="1">
    <rowHierarchyUsage hierarchyUsage="10"/>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111B2E0-005A-4FD4-A768-A1A5A9087517}" name="PivotTable7" cacheId="3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7">
  <location ref="CK2:CL9"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Net Profit" fld="1" baseField="0" baseItem="0"/>
  </dataFields>
  <chartFormats count="21">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0"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 chart="5" format="5">
      <pivotArea type="data" outline="0" fieldPosition="0">
        <references count="2">
          <reference field="4294967294" count="1" selected="0">
            <x v="0"/>
          </reference>
          <reference field="0" count="1" selected="0">
            <x v="3"/>
          </reference>
        </references>
      </pivotArea>
    </chartFormat>
    <chartFormat chart="5" format="6">
      <pivotArea type="data" outline="0" fieldPosition="0">
        <references count="2">
          <reference field="4294967294" count="1" selected="0">
            <x v="0"/>
          </reference>
          <reference field="0" count="1" selected="0">
            <x v="4"/>
          </reference>
        </references>
      </pivotArea>
    </chartFormat>
    <chartFormat chart="5" format="7">
      <pivotArea type="data" outline="0" fieldPosition="0">
        <references count="2">
          <reference field="4294967294" count="1" selected="0">
            <x v="0"/>
          </reference>
          <reference field="0" count="1" selected="0">
            <x v="5"/>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 chart="6" format="12">
      <pivotArea type="data" outline="0" fieldPosition="0">
        <references count="2">
          <reference field="4294967294" count="1" selected="0">
            <x v="0"/>
          </reference>
          <reference field="0" count="1" selected="0">
            <x v="3"/>
          </reference>
        </references>
      </pivotArea>
    </chartFormat>
    <chartFormat chart="6" format="13">
      <pivotArea type="data" outline="0" fieldPosition="0">
        <references count="2">
          <reference field="4294967294" count="1" selected="0">
            <x v="0"/>
          </reference>
          <reference field="0" count="1" selected="0">
            <x v="4"/>
          </reference>
        </references>
      </pivotArea>
    </chartFormat>
    <chartFormat chart="6" format="14">
      <pivotArea type="data" outline="0" fieldPosition="0">
        <references count="2">
          <reference field="4294967294" count="1" selected="0">
            <x v="0"/>
          </reference>
          <reference field="0" count="1" selected="0">
            <x v="5"/>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4" format="4">
      <pivotArea type="data" outline="0" fieldPosition="0">
        <references count="2">
          <reference field="4294967294" count="1" selected="0">
            <x v="0"/>
          </reference>
          <reference field="0" count="1" selected="0">
            <x v="3"/>
          </reference>
        </references>
      </pivotArea>
    </chartFormat>
    <chartFormat chart="4" format="5">
      <pivotArea type="data" outline="0" fieldPosition="0">
        <references count="2">
          <reference field="4294967294" count="1" selected="0">
            <x v="0"/>
          </reference>
          <reference field="0" count="1" selected="0">
            <x v="4"/>
          </reference>
        </references>
      </pivotArea>
    </chartFormat>
    <chartFormat chart="4" format="6">
      <pivotArea type="data" outline="0" fieldPosition="0">
        <references count="2">
          <reference field="4294967294" count="1" selected="0">
            <x v="0"/>
          </reference>
          <reference field="0" count="1" selected="0">
            <x v="5"/>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00E9404-0651-49EA-B17D-7668E930E7F0}" name="PivotTable11" cacheId="59"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BP5:BQ9" firstHeaderRow="1" firstDataRow="1" firstDataCol="1" rowPageCount="3" colPageCount="1"/>
  <pivotFields count="5">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
        <item x="0"/>
        <item x="1"/>
        <item x="2"/>
      </items>
    </pivotField>
    <pivotField axis="axisPage" allDrilled="1" subtotalTop="0" showAll="0" dataSourceSort="1" defaultSubtotal="0" defaultAttributeDrillState="1"/>
  </pivotFields>
  <rowFields count="1">
    <field x="3"/>
  </rowFields>
  <rowItems count="4">
    <i>
      <x/>
    </i>
    <i>
      <x v="1"/>
    </i>
    <i>
      <x v="2"/>
    </i>
    <i t="grand">
      <x/>
    </i>
  </rowItems>
  <colItems count="1">
    <i/>
  </colItems>
  <pageFields count="3">
    <pageField fld="0" hier="6" name="[Transactions].[Date (Year)].[All]" cap="All"/>
    <pageField fld="1" hier="4" name="[Transactions].[Date (Month)].[All]" cap="All"/>
    <pageField fld="4" hier="5" name="[Transactions].[Date (Quarter)].[All]" cap="All"/>
  </pageFields>
  <dataFields count="1">
    <dataField name="Sum of Gross Amount" fld="2"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s>
  <pivotHierarchies count="52">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8BDBEC6-F49E-4D62-99C2-10D2C7427AE3}" name="PivotTable26" cacheId="5" applyNumberFormats="0" applyBorderFormats="0" applyFontFormats="0" applyPatternFormats="0" applyAlignmentFormats="0" applyWidthHeightFormats="1" dataCaption="Values" tag="b1e195a9-8970-4e7a-ab2c-78c9ab3905b5" updatedVersion="6" minRefreshableVersion="3" useAutoFormatting="1" itemPrintTitles="1" createdVersion="8" indent="0" outline="1" outlineData="1" multipleFieldFilters="0" rowHeaderCaption="Date">
  <location ref="AN6:AQ15" firstHeaderRow="0" firstDataRow="1" firstDataCol="1" rowPageCount="3" colPageCount="1"/>
  <pivotFields count="8">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 axis="axisRow" allDrilled="1" subtotalTop="0" showAll="0" dataSourceSort="1" defaultSubtotal="0" defaultAttributeDrillState="1">
      <items count="3">
        <item x="0"/>
        <item x="1"/>
        <item x="2"/>
      </items>
    </pivotField>
  </pivotFields>
  <rowFields count="2">
    <field x="1"/>
    <field x="7"/>
  </rowFields>
  <rowItems count="9">
    <i>
      <x/>
    </i>
    <i r="1">
      <x/>
    </i>
    <i r="1">
      <x v="1"/>
    </i>
    <i r="1">
      <x v="2"/>
    </i>
    <i>
      <x v="1"/>
    </i>
    <i r="1">
      <x/>
    </i>
    <i r="1">
      <x v="1"/>
    </i>
    <i r="1">
      <x v="2"/>
    </i>
    <i t="grand">
      <x/>
    </i>
  </rowItems>
  <colFields count="1">
    <field x="-2"/>
  </colFields>
  <colItems count="3">
    <i>
      <x/>
    </i>
    <i i="1">
      <x v="1"/>
    </i>
    <i i="2">
      <x v="2"/>
    </i>
  </colItems>
  <pageFields count="3">
    <pageField fld="6" hier="6" name="[Transactions].[Date (Year)].[All]" cap="All"/>
    <pageField fld="5" hier="4" name="[Transactions].[Date (Month)].[All]" cap="All"/>
    <pageField fld="0" hier="21" name="[Transactions].[Status].[All]" cap="All"/>
  </pageFields>
  <dataFields count="3">
    <dataField name="Num Of Trans" fld="2" subtotal="count" baseField="1" baseItem="1"/>
    <dataField name="Gross Amount" fld="4" baseField="0" baseItem="0"/>
    <dataField name="Net Profit" fld="3"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et Profit"/>
    <pivotHierarchy dragToData="1" caption="Gross Amount"/>
    <pivotHierarchy dragToData="1"/>
    <pivotHierarchy dragToData="1"/>
    <pivotHierarchy dragToData="1"/>
    <pivotHierarchy dragToData="1"/>
    <pivotHierarchy dragToData="1"/>
    <pivotHierarchy dragToData="1"/>
    <pivotHierarchy dragToData="1" caption="Num Of Tran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2">
    <rowHierarchyUsage hierarchyUsage="18"/>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4AD235F5-1197-4D0E-BDB7-09B43843F749}"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10:Y23"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Gross Amount" fld="1" baseField="0" baseItem="0"/>
    <dataField name="Sum of Net Amount" fld="2" baseField="0" baseItem="0"/>
    <dataField name="Sum of COGS" fld="3"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F12A48D6-2C19-4399-8819-DB4ED6D0F8D1}" name="PivotTable27"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K2:L3"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Count of Status" fld="0" subtotal="count" baseField="0" baseItem="0"/>
    <dataField name="Sum of Net Amount" fld="1" baseField="0" baseItem="0" numFmtId="164"/>
  </dataFields>
  <formats count="1">
    <format dxfId="2">
      <pivotArea outline="0" collapsedLevelsAreSubtotals="1" fieldPosition="0">
        <references count="1">
          <reference field="4294967294" count="1" selected="0">
            <x v="1"/>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C3DD0C5-80FD-47A6-B253-5CDF9242A431}" name="PivotTable1" cacheId="1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2:B22"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20">
    <i>
      <x/>
    </i>
    <i r="1">
      <x/>
    </i>
    <i>
      <x v="1"/>
    </i>
    <i r="1">
      <x v="1"/>
    </i>
    <i r="1">
      <x v="2"/>
    </i>
    <i r="1">
      <x v="3"/>
    </i>
    <i r="1">
      <x v="4"/>
    </i>
    <i r="1">
      <x v="5"/>
    </i>
    <i r="1">
      <x v="6"/>
    </i>
    <i r="1">
      <x v="7"/>
    </i>
    <i r="1">
      <x v="8"/>
    </i>
    <i r="1">
      <x v="9"/>
    </i>
    <i r="1">
      <x/>
    </i>
    <i>
      <x v="2"/>
    </i>
    <i r="1">
      <x v="10"/>
    </i>
    <i r="1">
      <x v="1"/>
    </i>
    <i r="1">
      <x v="2"/>
    </i>
    <i r="1">
      <x v="11"/>
    </i>
    <i r="1">
      <x v="3"/>
    </i>
    <i t="grand">
      <x/>
    </i>
  </rowItems>
  <colItems count="1">
    <i/>
  </colItems>
  <dataFields count="1">
    <dataField name="Sum of Net Profit" fld="2" baseField="0" baseItem="0"/>
  </dataFields>
  <pivotHierarchies count="5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90C41821-ACC7-49F9-B5BB-2BA8D4280D44}"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2:S5" firstHeaderRow="0" firstDataRow="1" firstDataCol="1"/>
  <pivotFields count="7">
    <pivotField axis="axisRow" allDrilled="1" subtotalTop="0" showAll="0" dataSourceSort="1" defaultSubtotal="0" defaultAttributeDrillState="1">
      <items count="2">
        <item s="1" x="0" e="0"/>
        <item s="1" x="1" e="0"/>
      </items>
    </pivotField>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0"/>
    <field x="1"/>
  </rowFields>
  <rowItems count="3">
    <i>
      <x/>
    </i>
    <i>
      <x v="1"/>
    </i>
    <i t="grand">
      <x/>
    </i>
  </rowItems>
  <colFields count="1">
    <field x="-2"/>
  </colFields>
  <colItems count="5">
    <i>
      <x/>
    </i>
    <i i="1">
      <x v="1"/>
    </i>
    <i i="2">
      <x v="2"/>
    </i>
    <i i="3">
      <x v="3"/>
    </i>
    <i i="4">
      <x v="4"/>
    </i>
  </colItems>
  <dataFields count="5">
    <dataField name="Sum of Gross Amount" fld="2" baseField="0" baseItem="0"/>
    <dataField name="Sum of COGS" fld="3" baseField="0" baseItem="0"/>
    <dataField name="Sum of Net Amount" fld="4" baseField="0" baseItem="0"/>
    <dataField name="Sum of Net Profit" fld="5" baseField="0" baseItem="0"/>
    <dataField name="Count of Status" fld="6"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A0330197-73FD-489C-87EF-2E7CD118CD52}" name="PivotTable25" cacheId="1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H2:J3"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COGS" fld="2" baseField="0" baseItem="1" numFmtId="164"/>
    <dataField name="Sum of Net Profit" fld="0" baseField="0" baseItem="0" numFmtId="164"/>
    <dataField name="Sum of Gross Amount" fld="1" baseField="0" baseItem="0" numFmtId="164"/>
  </dataFields>
  <formats count="3">
    <format dxfId="5">
      <pivotArea outline="0" collapsedLevelsAreSubtotals="1" fieldPosition="0">
        <references count="1">
          <reference field="4294967294" count="1" selected="0">
            <x v="2"/>
          </reference>
        </references>
      </pivotArea>
    </format>
    <format dxfId="4">
      <pivotArea outline="0" collapsedLevelsAreSubtotals="1" fieldPosition="0">
        <references count="1">
          <reference field="4294967294" count="1" selected="0">
            <x v="1"/>
          </reference>
        </references>
      </pivotArea>
    </format>
    <format dxfId="3">
      <pivotArea outline="0" collapsedLevelsAreSubtotals="1" fieldPosition="0">
        <references count="1">
          <reference field="4294967294" count="1" selected="0">
            <x v="0"/>
          </reference>
        </references>
      </pivotArea>
    </format>
  </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COG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OGS"/>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C0509CF-A16C-456B-8645-8DC2F32D1456}" name="PivotTable10"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A42:AH47" firstHeaderRow="1" firstDataRow="2" firstDataCol="1"/>
  <pivotFields count="3">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7">
    <i>
      <x/>
    </i>
    <i>
      <x v="1"/>
    </i>
    <i>
      <x v="2"/>
    </i>
    <i>
      <x v="3"/>
    </i>
    <i>
      <x v="4"/>
    </i>
    <i>
      <x v="5"/>
    </i>
    <i t="grand">
      <x/>
    </i>
  </colItems>
  <dataFields count="1">
    <dataField name="Sum of Net Profit" fld="2" baseField="0" baseItem="0"/>
  </dataFields>
  <chartFormats count="2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3">
          <reference field="4294967294" count="1" selected="0">
            <x v="0"/>
          </reference>
          <reference field="0" count="1" selected="0">
            <x v="3"/>
          </reference>
          <reference field="1" count="1" selected="0">
            <x v="0"/>
          </reference>
        </references>
      </pivotArea>
    </chartFormat>
    <chartFormat chart="0" format="4" series="1">
      <pivotArea type="data" outline="0" fieldPosition="0">
        <references count="3">
          <reference field="4294967294" count="1" selected="0">
            <x v="0"/>
          </reference>
          <reference field="0" count="1" selected="0">
            <x v="4"/>
          </reference>
          <reference field="1" count="1" selected="0">
            <x v="0"/>
          </reference>
        </references>
      </pivotArea>
    </chartFormat>
    <chartFormat chart="0" format="5" series="1">
      <pivotArea type="data" outline="0" fieldPosition="0">
        <references count="3">
          <reference field="4294967294" count="1" selected="0">
            <x v="0"/>
          </reference>
          <reference field="0" count="1" selected="0">
            <x v="0"/>
          </reference>
          <reference field="1" count="1" selected="0">
            <x v="1"/>
          </reference>
        </references>
      </pivotArea>
    </chartFormat>
    <chartFormat chart="0" format="6"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7" series="1">
      <pivotArea type="data" outline="0" fieldPosition="0">
        <references count="3">
          <reference field="4294967294" count="1" selected="0">
            <x v="0"/>
          </reference>
          <reference field="0" count="1" selected="0">
            <x v="2"/>
          </reference>
          <reference field="1" count="1" selected="0">
            <x v="1"/>
          </reference>
        </references>
      </pivotArea>
    </chartFormat>
    <chartFormat chart="0" format="8" series="1">
      <pivotArea type="data" outline="0" fieldPosition="0">
        <references count="3">
          <reference field="4294967294" count="1" selected="0">
            <x v="0"/>
          </reference>
          <reference field="0" count="1" selected="0">
            <x v="3"/>
          </reference>
          <reference field="1" count="1" selected="0">
            <x v="1"/>
          </reference>
        </references>
      </pivotArea>
    </chartFormat>
    <chartFormat chart="0" format="9" series="1">
      <pivotArea type="data" outline="0" fieldPosition="0">
        <references count="3">
          <reference field="4294967294" count="1" selected="0">
            <x v="0"/>
          </reference>
          <reference field="0" count="1" selected="0">
            <x v="4"/>
          </reference>
          <reference field="1" count="1" selected="0">
            <x v="1"/>
          </reference>
        </references>
      </pivotArea>
    </chartFormat>
    <chartFormat chart="0" format="10" series="1">
      <pivotArea type="data" outline="0" fieldPosition="0">
        <references count="3">
          <reference field="4294967294" count="1" selected="0">
            <x v="0"/>
          </reference>
          <reference field="0" count="1" selected="0">
            <x v="5"/>
          </reference>
          <reference field="1" count="1" selected="0">
            <x v="1"/>
          </reference>
        </references>
      </pivotArea>
    </chartFormat>
    <chartFormat chart="0" format="11"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12" series="1">
      <pivotArea type="data" outline="0" fieldPosition="0">
        <references count="3">
          <reference field="4294967294" count="1" selected="0">
            <x v="0"/>
          </reference>
          <reference field="0" count="1" selected="0">
            <x v="2"/>
          </reference>
          <reference field="1" count="1" selected="0">
            <x v="2"/>
          </reference>
        </references>
      </pivotArea>
    </chartFormat>
    <chartFormat chart="0" format="13" series="1">
      <pivotArea type="data" outline="0" fieldPosition="0">
        <references count="3">
          <reference field="4294967294" count="1" selected="0">
            <x v="0"/>
          </reference>
          <reference field="0" count="1" selected="0">
            <x v="4"/>
          </reference>
          <reference field="1" count="1" selected="0">
            <x v="2"/>
          </reference>
        </references>
      </pivotArea>
    </chartFormat>
    <chartFormat chart="0" format="14" series="1">
      <pivotArea type="data" outline="0" fieldPosition="0">
        <references count="2">
          <reference field="4294967294" count="1" selected="0">
            <x v="0"/>
          </reference>
          <reference field="0" count="1" selected="0">
            <x v="0"/>
          </reference>
        </references>
      </pivotArea>
    </chartFormat>
    <chartFormat chart="0" format="15" series="1">
      <pivotArea type="data" outline="0" fieldPosition="0">
        <references count="2">
          <reference field="4294967294" count="1" selected="0">
            <x v="0"/>
          </reference>
          <reference field="0" count="1" selected="0">
            <x v="1"/>
          </reference>
        </references>
      </pivotArea>
    </chartFormat>
    <chartFormat chart="0" format="16" series="1">
      <pivotArea type="data" outline="0" fieldPosition="0">
        <references count="2">
          <reference field="4294967294" count="1" selected="0">
            <x v="0"/>
          </reference>
          <reference field="0" count="1" selected="0">
            <x v="2"/>
          </reference>
        </references>
      </pivotArea>
    </chartFormat>
    <chartFormat chart="0" format="17" series="1">
      <pivotArea type="data" outline="0" fieldPosition="0">
        <references count="2">
          <reference field="4294967294" count="1" selected="0">
            <x v="0"/>
          </reference>
          <reference field="0" count="1" selected="0">
            <x v="3"/>
          </reference>
        </references>
      </pivotArea>
    </chartFormat>
    <chartFormat chart="0" format="18" series="1">
      <pivotArea type="data" outline="0" fieldPosition="0">
        <references count="2">
          <reference field="4294967294" count="1" selected="0">
            <x v="0"/>
          </reference>
          <reference field="0" count="1" selected="0">
            <x v="4"/>
          </reference>
        </references>
      </pivotArea>
    </chartFormat>
    <chartFormat chart="0" format="19" series="1">
      <pivotArea type="data" outline="0" fieldPosition="0">
        <references count="2">
          <reference field="4294967294" count="1" selected="0">
            <x v="0"/>
          </reference>
          <reference field="0" count="1" selected="0">
            <x v="5"/>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190DDDCD-FCAC-4313-8122-C94A08672493}" name="PivotTable3" cacheId="1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24">
  <location ref="D3:J17" firstHeaderRow="1" firstDataRow="2" firstDataCol="1" rowPageCount="1" colPageCount="1"/>
  <pivotFields count="4">
    <pivotField axis="axisCol" allDrilled="1" subtotalTop="0" showAll="0" measureFilter="1" sortType="descending" defaultSubtotal="0" defaultAttributeDrillState="1">
      <items count="16">
        <item x="8"/>
        <item x="12"/>
        <item x="14"/>
        <item x="4"/>
        <item x="3"/>
        <item x="11"/>
        <item x="10"/>
        <item x="2"/>
        <item x="13"/>
        <item x="15"/>
        <item x="7"/>
        <item x="1"/>
        <item x="6"/>
        <item x="0"/>
        <item x="5"/>
        <item x="9"/>
      </items>
    </pivotField>
    <pivotField axis="axisRow" allDrilled="1" subtotalTop="0" showAll="0" defaultSubtotal="0" defaultAttributeDrillState="1">
      <items count="12">
        <item x="7"/>
        <item x="8"/>
        <item x="10"/>
        <item x="11"/>
        <item x="6"/>
        <item x="0"/>
        <item x="1"/>
        <item x="4"/>
        <item x="5"/>
        <item x="2"/>
        <item x="3"/>
        <item x="9"/>
      </items>
    </pivotField>
    <pivotField axis="axisPage" allDrilled="1" subtotalTop="0" showAll="0" dataSourceSort="1" defaultSubtotal="0" defaultAttributeDrillState="1"/>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0"/>
  </colFields>
  <colItems count="6">
    <i>
      <x v="3"/>
    </i>
    <i>
      <x v="4"/>
    </i>
    <i>
      <x v="7"/>
    </i>
    <i>
      <x v="11"/>
    </i>
    <i>
      <x v="13"/>
    </i>
    <i t="grand">
      <x/>
    </i>
  </colItems>
  <pageFields count="1">
    <pageField fld="2" hier="6" name="[Transactions].[Date (Year)].[All]" cap="All"/>
  </pageFields>
  <dataFields count="1">
    <dataField name="Sum of Net Profit" fld="3" baseField="0" baseItem="0"/>
  </dataFields>
  <conditionalFormats count="1">
    <conditionalFormat priority="2">
      <pivotAreas count="1">
        <pivotArea type="data" collapsedLevelsAreSubtotals="1" fieldPosition="0">
          <references count="2">
            <reference field="4294967294" count="1" selected="0">
              <x v="0"/>
            </reference>
            <reference field="1" count="9">
              <x v="0"/>
              <x v="1"/>
              <x v="2"/>
              <x v="3"/>
              <x v="4"/>
              <x v="5"/>
              <x v="6"/>
              <x v="7"/>
              <x v="8"/>
            </reference>
          </references>
        </pivotArea>
      </pivotAreas>
    </conditionalFormat>
  </conditionalFormats>
  <chartFormats count="41">
    <chartFormat chart="9" format="0" series="1">
      <pivotArea type="data" outline="0" fieldPosition="0">
        <references count="2">
          <reference field="4294967294" count="1" selected="0">
            <x v="0"/>
          </reference>
          <reference field="0" count="1" selected="0">
            <x v="2"/>
          </reference>
        </references>
      </pivotArea>
    </chartFormat>
    <chartFormat chart="9" format="1" series="1">
      <pivotArea type="data" outline="0" fieldPosition="0">
        <references count="2">
          <reference field="4294967294" count="1" selected="0">
            <x v="0"/>
          </reference>
          <reference field="0" count="1" selected="0">
            <x v="3"/>
          </reference>
        </references>
      </pivotArea>
    </chartFormat>
    <chartFormat chart="9" format="2" series="1">
      <pivotArea type="data" outline="0" fieldPosition="0">
        <references count="2">
          <reference field="4294967294" count="1" selected="0">
            <x v="0"/>
          </reference>
          <reference field="0" count="1" selected="0">
            <x v="4"/>
          </reference>
        </references>
      </pivotArea>
    </chartFormat>
    <chartFormat chart="9" format="3" series="1">
      <pivotArea type="data" outline="0" fieldPosition="0">
        <references count="2">
          <reference field="4294967294" count="1" selected="0">
            <x v="0"/>
          </reference>
          <reference field="0" count="1" selected="0">
            <x v="7"/>
          </reference>
        </references>
      </pivotArea>
    </chartFormat>
    <chartFormat chart="9" format="4" series="1">
      <pivotArea type="data" outline="0" fieldPosition="0">
        <references count="2">
          <reference field="4294967294" count="1" selected="0">
            <x v="0"/>
          </reference>
          <reference field="0" count="1" selected="0">
            <x v="13"/>
          </reference>
        </references>
      </pivotArea>
    </chartFormat>
    <chartFormat chart="9" format="5" series="1">
      <pivotArea type="data" outline="0" fieldPosition="0">
        <references count="2">
          <reference field="4294967294" count="1" selected="0">
            <x v="0"/>
          </reference>
          <reference field="0" count="1" selected="0">
            <x v="11"/>
          </reference>
        </references>
      </pivotArea>
    </chartFormat>
    <chartFormat chart="11" format="11" series="1">
      <pivotArea type="data" outline="0" fieldPosition="0">
        <references count="2">
          <reference field="4294967294" count="1" selected="0">
            <x v="0"/>
          </reference>
          <reference field="0" count="1" selected="0">
            <x v="3"/>
          </reference>
        </references>
      </pivotArea>
    </chartFormat>
    <chartFormat chart="11" format="12" series="1">
      <pivotArea type="data" outline="0" fieldPosition="0">
        <references count="2">
          <reference field="4294967294" count="1" selected="0">
            <x v="0"/>
          </reference>
          <reference field="0" count="1" selected="0">
            <x v="4"/>
          </reference>
        </references>
      </pivotArea>
    </chartFormat>
    <chartFormat chart="11" format="13" series="1">
      <pivotArea type="data" outline="0" fieldPosition="0">
        <references count="2">
          <reference field="4294967294" count="1" selected="0">
            <x v="0"/>
          </reference>
          <reference field="0" count="1" selected="0">
            <x v="7"/>
          </reference>
        </references>
      </pivotArea>
    </chartFormat>
    <chartFormat chart="11" format="14" series="1">
      <pivotArea type="data" outline="0" fieldPosition="0">
        <references count="2">
          <reference field="4294967294" count="1" selected="0">
            <x v="0"/>
          </reference>
          <reference field="0" count="1" selected="0">
            <x v="11"/>
          </reference>
        </references>
      </pivotArea>
    </chartFormat>
    <chartFormat chart="11" format="15" series="1">
      <pivotArea type="data" outline="0" fieldPosition="0">
        <references count="2">
          <reference field="4294967294" count="1" selected="0">
            <x v="0"/>
          </reference>
          <reference field="0" count="1" selected="0">
            <x v="13"/>
          </reference>
        </references>
      </pivotArea>
    </chartFormat>
    <chartFormat chart="11" format="16" series="1">
      <pivotArea type="data" outline="0" fieldPosition="0">
        <references count="2">
          <reference field="4294967294" count="1" selected="0">
            <x v="0"/>
          </reference>
          <reference field="0" count="1" selected="0">
            <x v="5"/>
          </reference>
        </references>
      </pivotArea>
    </chartFormat>
    <chartFormat chart="11" format="17" series="1">
      <pivotArea type="data" outline="0" fieldPosition="0">
        <references count="2">
          <reference field="4294967294" count="1" selected="0">
            <x v="0"/>
          </reference>
          <reference field="0" count="1" selected="0">
            <x v="6"/>
          </reference>
        </references>
      </pivotArea>
    </chartFormat>
    <chartFormat chart="9" format="6" series="1">
      <pivotArea type="data" outline="0" fieldPosition="0">
        <references count="2">
          <reference field="4294967294" count="1" selected="0">
            <x v="0"/>
          </reference>
          <reference field="0" count="1" selected="0">
            <x v="5"/>
          </reference>
        </references>
      </pivotArea>
    </chartFormat>
    <chartFormat chart="9" format="7" series="1">
      <pivotArea type="data" outline="0" fieldPosition="0">
        <references count="2">
          <reference field="4294967294" count="1" selected="0">
            <x v="0"/>
          </reference>
          <reference field="0" count="1" selected="0">
            <x v="6"/>
          </reference>
        </references>
      </pivotArea>
    </chartFormat>
    <chartFormat chart="12" format="30" series="1">
      <pivotArea type="data" outline="0" fieldPosition="0">
        <references count="2">
          <reference field="4294967294" count="1" selected="0">
            <x v="0"/>
          </reference>
          <reference field="0" count="1" selected="0">
            <x v="3"/>
          </reference>
        </references>
      </pivotArea>
    </chartFormat>
    <chartFormat chart="12" format="31" series="1">
      <pivotArea type="data" outline="0" fieldPosition="0">
        <references count="2">
          <reference field="4294967294" count="1" selected="0">
            <x v="0"/>
          </reference>
          <reference field="0" count="1" selected="0">
            <x v="5"/>
          </reference>
        </references>
      </pivotArea>
    </chartFormat>
    <chartFormat chart="12" format="32" series="1">
      <pivotArea type="data" outline="0" fieldPosition="0">
        <references count="2">
          <reference field="4294967294" count="1" selected="0">
            <x v="0"/>
          </reference>
          <reference field="0" count="1" selected="0">
            <x v="6"/>
          </reference>
        </references>
      </pivotArea>
    </chartFormat>
    <chartFormat chart="12" format="33" series="1">
      <pivotArea type="data" outline="0" fieldPosition="0">
        <references count="2">
          <reference field="4294967294" count="1" selected="0">
            <x v="0"/>
          </reference>
          <reference field="0" count="1" selected="0">
            <x v="12"/>
          </reference>
        </references>
      </pivotArea>
    </chartFormat>
    <chartFormat chart="12" format="34" series="1">
      <pivotArea type="data" outline="0" fieldPosition="0">
        <references count="2">
          <reference field="4294967294" count="1" selected="0">
            <x v="0"/>
          </reference>
          <reference field="0" count="1" selected="0">
            <x v="0"/>
          </reference>
        </references>
      </pivotArea>
    </chartFormat>
    <chartFormat chart="11" format="18" series="1">
      <pivotArea type="data" outline="0" fieldPosition="0">
        <references count="2">
          <reference field="4294967294" count="1" selected="0">
            <x v="0"/>
          </reference>
          <reference field="0" count="1" selected="0">
            <x v="12"/>
          </reference>
        </references>
      </pivotArea>
    </chartFormat>
    <chartFormat chart="11" format="19" series="1">
      <pivotArea type="data" outline="0" fieldPosition="0">
        <references count="2">
          <reference field="4294967294" count="1" selected="0">
            <x v="0"/>
          </reference>
          <reference field="0" count="1" selected="0">
            <x v="0"/>
          </reference>
        </references>
      </pivotArea>
    </chartFormat>
    <chartFormat chart="9" format="8" series="1">
      <pivotArea type="data" outline="0" fieldPosition="0">
        <references count="2">
          <reference field="4294967294" count="1" selected="0">
            <x v="0"/>
          </reference>
          <reference field="0" count="1" selected="0">
            <x v="12"/>
          </reference>
        </references>
      </pivotArea>
    </chartFormat>
    <chartFormat chart="9" format="9" series="1">
      <pivotArea type="data" outline="0" fieldPosition="0">
        <references count="2">
          <reference field="4294967294" count="1" selected="0">
            <x v="0"/>
          </reference>
          <reference field="0" count="1" selected="0">
            <x v="0"/>
          </reference>
        </references>
      </pivotArea>
    </chartFormat>
    <chartFormat chart="12" format="35" series="1">
      <pivotArea type="data" outline="0" fieldPosition="0">
        <references count="2">
          <reference field="4294967294" count="1" selected="0">
            <x v="0"/>
          </reference>
          <reference field="0" count="1" selected="0">
            <x v="15"/>
          </reference>
        </references>
      </pivotArea>
    </chartFormat>
    <chartFormat chart="11" format="20" series="1">
      <pivotArea type="data" outline="0" fieldPosition="0">
        <references count="2">
          <reference field="4294967294" count="1" selected="0">
            <x v="0"/>
          </reference>
          <reference field="0" count="1" selected="0">
            <x v="15"/>
          </reference>
        </references>
      </pivotArea>
    </chartFormat>
    <chartFormat chart="9" format="10" series="1">
      <pivotArea type="data" outline="0" fieldPosition="0">
        <references count="2">
          <reference field="4294967294" count="1" selected="0">
            <x v="0"/>
          </reference>
          <reference field="0" count="1" selected="0">
            <x v="15"/>
          </reference>
        </references>
      </pivotArea>
    </chartFormat>
    <chartFormat chart="12" format="36" series="1">
      <pivotArea type="data" outline="0" fieldPosition="0">
        <references count="2">
          <reference field="4294967294" count="1" selected="0">
            <x v="0"/>
          </reference>
          <reference field="0" count="1" selected="0">
            <x v="4"/>
          </reference>
        </references>
      </pivotArea>
    </chartFormat>
    <chartFormat chart="12" format="37" series="1">
      <pivotArea type="data" outline="0" fieldPosition="0">
        <references count="2">
          <reference field="4294967294" count="1" selected="0">
            <x v="0"/>
          </reference>
          <reference field="0" count="1" selected="0">
            <x v="7"/>
          </reference>
        </references>
      </pivotArea>
    </chartFormat>
    <chartFormat chart="12" format="38" series="1">
      <pivotArea type="data" outline="0" fieldPosition="0">
        <references count="2">
          <reference field="4294967294" count="1" selected="0">
            <x v="0"/>
          </reference>
          <reference field="0" count="1" selected="0">
            <x v="13"/>
          </reference>
        </references>
      </pivotArea>
    </chartFormat>
    <chartFormat chart="11" format="21" series="1">
      <pivotArea type="data" outline="0" fieldPosition="0">
        <references count="2">
          <reference field="4294967294" count="1" selected="0">
            <x v="0"/>
          </reference>
          <reference field="0" count="1" selected="0">
            <x v="14"/>
          </reference>
        </references>
      </pivotArea>
    </chartFormat>
    <chartFormat chart="9" format="11" series="1">
      <pivotArea type="data" outline="0" fieldPosition="0">
        <references count="2">
          <reference field="4294967294" count="1" selected="0">
            <x v="0"/>
          </reference>
          <reference field="0" count="1" selected="0">
            <x v="14"/>
          </reference>
        </references>
      </pivotArea>
    </chartFormat>
    <chartFormat chart="11" format="22" series="1">
      <pivotArea type="data" outline="0" fieldPosition="0">
        <references count="2">
          <reference field="4294967294" count="1" selected="0">
            <x v="0"/>
          </reference>
          <reference field="0" count="1" selected="0">
            <x v="10"/>
          </reference>
        </references>
      </pivotArea>
    </chartFormat>
    <chartFormat chart="9" format="12" series="1">
      <pivotArea type="data" outline="0" fieldPosition="0">
        <references count="2">
          <reference field="4294967294" count="1" selected="0">
            <x v="0"/>
          </reference>
          <reference field="0" count="1" selected="0">
            <x v="10"/>
          </reference>
        </references>
      </pivotArea>
    </chartFormat>
    <chartFormat chart="11" format="23" series="1">
      <pivotArea type="data" outline="0" fieldPosition="0">
        <references count="2">
          <reference field="4294967294" count="1" selected="0">
            <x v="0"/>
          </reference>
          <reference field="0" count="1" selected="0">
            <x v="1"/>
          </reference>
        </references>
      </pivotArea>
    </chartFormat>
    <chartFormat chart="9" format="13" series="1">
      <pivotArea type="data" outline="0" fieldPosition="0">
        <references count="2">
          <reference field="4294967294" count="1" selected="0">
            <x v="0"/>
          </reference>
          <reference field="0" count="1" selected="0">
            <x v="1"/>
          </reference>
        </references>
      </pivotArea>
    </chartFormat>
    <chartFormat chart="11" format="24" series="1">
      <pivotArea type="data" outline="0" fieldPosition="0">
        <references count="2">
          <reference field="4294967294" count="1" selected="0">
            <x v="0"/>
          </reference>
          <reference field="0" count="1" selected="0">
            <x v="8"/>
          </reference>
        </references>
      </pivotArea>
    </chartFormat>
    <chartFormat chart="9" format="14" series="1">
      <pivotArea type="data" outline="0" fieldPosition="0">
        <references count="2">
          <reference field="4294967294" count="1" selected="0">
            <x v="0"/>
          </reference>
          <reference field="0" count="1" selected="0">
            <x v="8"/>
          </reference>
        </references>
      </pivotArea>
    </chartFormat>
    <chartFormat chart="11" format="25" series="1">
      <pivotArea type="data" outline="0" fieldPosition="0">
        <references count="2">
          <reference field="4294967294" count="1" selected="0">
            <x v="0"/>
          </reference>
          <reference field="0" count="1" selected="0">
            <x v="9"/>
          </reference>
        </references>
      </pivotArea>
    </chartFormat>
    <chartFormat chart="9" format="15" series="1">
      <pivotArea type="data" outline="0" fieldPosition="0">
        <references count="2">
          <reference field="4294967294" count="1" selected="0">
            <x v="0"/>
          </reference>
          <reference field="0" count="1" selected="0">
            <x v="9"/>
          </reference>
        </references>
      </pivotArea>
    </chartFormat>
    <chartFormat chart="11" format="26" series="1">
      <pivotArea type="data" outline="0" fieldPosition="0">
        <references count="2">
          <reference field="4294967294" count="1" selected="0">
            <x v="0"/>
          </reference>
          <reference field="0" count="1" selected="0">
            <x v="2"/>
          </reference>
        </references>
      </pivotArea>
    </chartFormat>
  </chartFormats>
  <pivotHierarchies count="52">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5" iMeasureHier="32">
      <autoFilter ref="A1">
        <filterColumn colId="0">
          <top10 val="5" filterVal="5"/>
        </filterColumn>
      </autoFilter>
    </filter>
  </filters>
  <rowHierarchiesUsage count="1">
    <rowHierarchyUsage hierarchyUsage="4"/>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382D42-1834-4DF8-9322-206A51D7DAE8}" name="PivotTable12" cacheId="6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BS6:BW20" firstHeaderRow="1" firstDataRow="2" firstDataCol="1" rowPageCount="2" colPageCount="1"/>
  <pivotFields count="5">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3"/>
  </colFields>
  <colItems count="4">
    <i>
      <x/>
    </i>
    <i>
      <x v="1"/>
    </i>
    <i>
      <x v="2"/>
    </i>
    <i t="grand">
      <x/>
    </i>
  </colItems>
  <pageFields count="2">
    <pageField fld="1" hier="6" name="[Transactions].[Date (Year)].[All]" cap="All"/>
    <pageField fld="2" hier="5" name="[Transactions].[Date (Quarter)].[All]" cap="All"/>
  </pageFields>
  <dataFields count="1">
    <dataField name="Sum of Gross Amount" fld="4" baseField="0" baseItem="0"/>
  </dataFields>
  <chartFormats count="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Hierarchies count="52">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42FA7100-413C-44EA-9829-73DA16308C8F}" name="PivotTable6" cacheId="2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0">
  <location ref="G42:H49"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Net Profit" fld="1" baseField="0" baseItem="0"/>
  </dataFields>
  <chartFormats count="27">
    <chartFormat chart="3" format="0" series="1">
      <pivotArea type="data" outline="0" fieldPosition="0">
        <references count="2">
          <reference field="4294967294" count="1" selected="0">
            <x v="0"/>
          </reference>
          <reference field="0" count="1" selected="0">
            <x v="2"/>
          </reference>
        </references>
      </pivotArea>
    </chartFormat>
    <chartFormat chart="3" format="1" series="1">
      <pivotArea type="data" outline="0" fieldPosition="0">
        <references count="2">
          <reference field="4294967294" count="1" selected="0">
            <x v="0"/>
          </reference>
          <reference field="0" count="1" selected="0">
            <x v="5"/>
          </reference>
        </references>
      </pivotArea>
    </chartFormat>
    <chartFormat chart="3" format="2" series="1">
      <pivotArea type="data" outline="0" fieldPosition="0">
        <references count="2">
          <reference field="4294967294" count="1" selected="0">
            <x v="0"/>
          </reference>
          <reference field="0" count="1" selected="0">
            <x v="4"/>
          </reference>
        </references>
      </pivotArea>
    </chartFormat>
    <chartFormat chart="3" format="3" series="1">
      <pivotArea type="data" outline="0" fieldPosition="0">
        <references count="2">
          <reference field="4294967294" count="1" selected="0">
            <x v="0"/>
          </reference>
          <reference field="0" count="1" selected="0">
            <x v="3"/>
          </reference>
        </references>
      </pivotArea>
    </chartFormat>
    <chartFormat chart="3" format="4" series="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2">
          <reference field="4294967294" count="1" selected="0">
            <x v="0"/>
          </reference>
          <reference field="0" count="1" selected="0">
            <x v="0"/>
          </reference>
        </references>
      </pivotArea>
    </chartFormat>
    <chartFormat chart="3"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0" count="1" selected="0">
            <x v="0"/>
          </reference>
        </references>
      </pivotArea>
    </chartFormat>
    <chartFormat chart="8" format="9">
      <pivotArea type="data" outline="0" fieldPosition="0">
        <references count="2">
          <reference field="4294967294" count="1" selected="0">
            <x v="0"/>
          </reference>
          <reference field="0" count="1" selected="0">
            <x v="1"/>
          </reference>
        </references>
      </pivotArea>
    </chartFormat>
    <chartFormat chart="8" format="10">
      <pivotArea type="data" outline="0" fieldPosition="0">
        <references count="2">
          <reference field="4294967294" count="1" selected="0">
            <x v="0"/>
          </reference>
          <reference field="0" count="1" selected="0">
            <x v="2"/>
          </reference>
        </references>
      </pivotArea>
    </chartFormat>
    <chartFormat chart="8" format="11">
      <pivotArea type="data" outline="0" fieldPosition="0">
        <references count="2">
          <reference field="4294967294" count="1" selected="0">
            <x v="0"/>
          </reference>
          <reference field="0" count="1" selected="0">
            <x v="3"/>
          </reference>
        </references>
      </pivotArea>
    </chartFormat>
    <chartFormat chart="8" format="12">
      <pivotArea type="data" outline="0" fieldPosition="0">
        <references count="2">
          <reference field="4294967294" count="1" selected="0">
            <x v="0"/>
          </reference>
          <reference field="0" count="1" selected="0">
            <x v="4"/>
          </reference>
        </references>
      </pivotArea>
    </chartFormat>
    <chartFormat chart="8" format="13">
      <pivotArea type="data" outline="0" fieldPosition="0">
        <references count="2">
          <reference field="4294967294" count="1" selected="0">
            <x v="0"/>
          </reference>
          <reference field="0" count="1" selected="0">
            <x v="5"/>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0" count="1" selected="0">
            <x v="0"/>
          </reference>
        </references>
      </pivotArea>
    </chartFormat>
    <chartFormat chart="9" format="16">
      <pivotArea type="data" outline="0" fieldPosition="0">
        <references count="2">
          <reference field="4294967294" count="1" selected="0">
            <x v="0"/>
          </reference>
          <reference field="0" count="1" selected="0">
            <x v="1"/>
          </reference>
        </references>
      </pivotArea>
    </chartFormat>
    <chartFormat chart="9" format="17">
      <pivotArea type="data" outline="0" fieldPosition="0">
        <references count="2">
          <reference field="4294967294" count="1" selected="0">
            <x v="0"/>
          </reference>
          <reference field="0" count="1" selected="0">
            <x v="2"/>
          </reference>
        </references>
      </pivotArea>
    </chartFormat>
    <chartFormat chart="9" format="18">
      <pivotArea type="data" outline="0" fieldPosition="0">
        <references count="2">
          <reference field="4294967294" count="1" selected="0">
            <x v="0"/>
          </reference>
          <reference field="0" count="1" selected="0">
            <x v="3"/>
          </reference>
        </references>
      </pivotArea>
    </chartFormat>
    <chartFormat chart="9" format="19">
      <pivotArea type="data" outline="0" fieldPosition="0">
        <references count="2">
          <reference field="4294967294" count="1" selected="0">
            <x v="0"/>
          </reference>
          <reference field="0" count="1" selected="0">
            <x v="4"/>
          </reference>
        </references>
      </pivotArea>
    </chartFormat>
    <chartFormat chart="9" format="20">
      <pivotArea type="data" outline="0" fieldPosition="0">
        <references count="2">
          <reference field="4294967294" count="1" selected="0">
            <x v="0"/>
          </reference>
          <reference field="0" count="1" selected="0">
            <x v="5"/>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3" format="11">
      <pivotArea type="data" outline="0" fieldPosition="0">
        <references count="2">
          <reference field="4294967294" count="1" selected="0">
            <x v="0"/>
          </reference>
          <reference field="0" count="1" selected="0">
            <x v="4"/>
          </reference>
        </references>
      </pivotArea>
    </chartFormat>
    <chartFormat chart="3" format="12">
      <pivotArea type="data" outline="0" fieldPosition="0">
        <references count="2">
          <reference field="4294967294" count="1" selected="0">
            <x v="0"/>
          </reference>
          <reference field="0" count="1" selected="0">
            <x v="5"/>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949D435B-9298-4815-8069-FE5CCB43E3E0}" name="PivotTable8"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J42:Q47" firstHeaderRow="1" firstDataRow="2" firstDataCol="1"/>
  <pivotFields count="3">
    <pivotField axis="axisCol" allDrilled="1" subtotalTop="0" showAll="0" dataSourceSort="1"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0"/>
  </colFields>
  <colItems count="7">
    <i>
      <x/>
    </i>
    <i>
      <x v="1"/>
    </i>
    <i>
      <x v="2"/>
    </i>
    <i>
      <x v="3"/>
    </i>
    <i>
      <x v="4"/>
    </i>
    <i>
      <x v="5"/>
    </i>
    <i t="grand">
      <x/>
    </i>
  </colItems>
  <dataFields count="1">
    <dataField name="Count of Status" fld="1" subtotal="count" baseField="0"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3" format="12" series="1">
      <pivotArea type="data" outline="0" fieldPosition="0">
        <references count="2">
          <reference field="4294967294" count="1" selected="0">
            <x v="0"/>
          </reference>
          <reference field="0" count="1" selected="0">
            <x v="0"/>
          </reference>
        </references>
      </pivotArea>
    </chartFormat>
    <chartFormat chart="3" format="13" series="1">
      <pivotArea type="data" outline="0" fieldPosition="0">
        <references count="2">
          <reference field="4294967294" count="1" selected="0">
            <x v="0"/>
          </reference>
          <reference field="0" count="1" selected="0">
            <x v="1"/>
          </reference>
        </references>
      </pivotArea>
    </chartFormat>
    <chartFormat chart="3" format="14" series="1">
      <pivotArea type="data" outline="0" fieldPosition="0">
        <references count="2">
          <reference field="4294967294" count="1" selected="0">
            <x v="0"/>
          </reference>
          <reference field="0" count="1" selected="0">
            <x v="2"/>
          </reference>
        </references>
      </pivotArea>
    </chartFormat>
    <chartFormat chart="3" format="15" series="1">
      <pivotArea type="data" outline="0" fieldPosition="0">
        <references count="2">
          <reference field="4294967294" count="1" selected="0">
            <x v="0"/>
          </reference>
          <reference field="0" count="1" selected="0">
            <x v="3"/>
          </reference>
        </references>
      </pivotArea>
    </chartFormat>
    <chartFormat chart="3" format="16" series="1">
      <pivotArea type="data" outline="0" fieldPosition="0">
        <references count="2">
          <reference field="4294967294" count="1" selected="0">
            <x v="0"/>
          </reference>
          <reference field="0" count="1" selected="0">
            <x v="4"/>
          </reference>
        </references>
      </pivotArea>
    </chartFormat>
    <chartFormat chart="3" format="17" series="1">
      <pivotArea type="data" outline="0" fieldPosition="0">
        <references count="2">
          <reference field="4294967294" count="1" selected="0">
            <x v="0"/>
          </reference>
          <reference field="0" count="1" selected="0">
            <x v="5"/>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AFEE80E6-E6AB-463C-BB44-14F0B538DB78}" name="PivotTable12" cacheId="2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7">
  <location ref="U3:Y17" firstHeaderRow="1" firstDataRow="2"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1"/>
  </rowFields>
  <rowItems count="13">
    <i>
      <x/>
    </i>
    <i>
      <x v="1"/>
    </i>
    <i>
      <x v="2"/>
    </i>
    <i>
      <x v="3"/>
    </i>
    <i>
      <x v="4"/>
    </i>
    <i>
      <x v="5"/>
    </i>
    <i>
      <x v="6"/>
    </i>
    <i>
      <x v="7"/>
    </i>
    <i>
      <x v="8"/>
    </i>
    <i>
      <x v="9"/>
    </i>
    <i>
      <x v="10"/>
    </i>
    <i>
      <x v="11"/>
    </i>
    <i t="grand">
      <x/>
    </i>
  </rowItems>
  <colFields count="1">
    <field x="2"/>
  </colFields>
  <colItems count="4">
    <i>
      <x/>
    </i>
    <i>
      <x v="1"/>
    </i>
    <i>
      <x v="2"/>
    </i>
    <i t="grand">
      <x/>
    </i>
  </colItems>
  <pageFields count="1">
    <pageField fld="0" hier="6" name="[Transactions].[Date (Year)].[All]" cap="All"/>
  </pageFields>
  <dataFields count="1">
    <dataField name="Sum of Net Profit" fld="3" baseField="0" baseItem="0"/>
  </dataFields>
  <chartFormats count="15">
    <chartFormat chart="0" format="3" series="1">
      <pivotArea type="data" outline="0" fieldPosition="0">
        <references count="1">
          <reference field="2" count="1" selected="0">
            <x v="0"/>
          </reference>
        </references>
      </pivotArea>
    </chartFormat>
    <chartFormat chart="0" format="4" series="1">
      <pivotArea type="data" outline="0" fieldPosition="0">
        <references count="1">
          <reference field="2" count="1" selected="0">
            <x v="1"/>
          </reference>
        </references>
      </pivotArea>
    </chartFormat>
    <chartFormat chart="0" format="5" series="1">
      <pivotArea type="data" outline="0" fieldPosition="0">
        <references count="1">
          <reference field="2" count="1" selected="0">
            <x v="2"/>
          </reference>
        </references>
      </pivotArea>
    </chartFormat>
    <chartFormat chart="3" format="9" series="1">
      <pivotArea type="data" outline="0" fieldPosition="0">
        <references count="2">
          <reference field="4294967294" count="1" selected="0">
            <x v="0"/>
          </reference>
          <reference field="2" count="1" selected="0">
            <x v="0"/>
          </reference>
        </references>
      </pivotArea>
    </chartFormat>
    <chartFormat chart="3" format="10" series="1">
      <pivotArea type="data" outline="0" fieldPosition="0">
        <references count="2">
          <reference field="4294967294" count="1" selected="0">
            <x v="0"/>
          </reference>
          <reference field="2" count="1" selected="0">
            <x v="1"/>
          </reference>
        </references>
      </pivotArea>
    </chartFormat>
    <chartFormat chart="3" format="11" series="1">
      <pivotArea type="data" outline="0" fieldPosition="0">
        <references count="2">
          <reference field="4294967294" count="1" selected="0">
            <x v="0"/>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0" format="7" series="1">
      <pivotArea type="data" outline="0" fieldPosition="0">
        <references count="2">
          <reference field="4294967294" count="1" selected="0">
            <x v="0"/>
          </reference>
          <reference field="2" count="1" selected="0">
            <x v="1"/>
          </reference>
        </references>
      </pivotArea>
    </chartFormat>
    <chartFormat chart="0" format="8" series="1">
      <pivotArea type="data" outline="0" fieldPosition="0">
        <references count="2">
          <reference field="4294967294" count="1" selected="0">
            <x v="0"/>
          </reference>
          <reference field="2" count="1" selected="0">
            <x v="2"/>
          </reference>
        </references>
      </pivotArea>
    </chartFormat>
    <chartFormat chart="14" format="0" series="1">
      <pivotArea type="data" outline="0" fieldPosition="0">
        <references count="2">
          <reference field="4294967294" count="1" selected="0">
            <x v="0"/>
          </reference>
          <reference field="2" count="1" selected="0">
            <x v="0"/>
          </reference>
        </references>
      </pivotArea>
    </chartFormat>
    <chartFormat chart="14" format="1" series="1">
      <pivotArea type="data" outline="0" fieldPosition="0">
        <references count="2">
          <reference field="4294967294" count="1" selected="0">
            <x v="0"/>
          </reference>
          <reference field="2" count="1" selected="0">
            <x v="1"/>
          </reference>
        </references>
      </pivotArea>
    </chartFormat>
    <chartFormat chart="14" format="2" series="1">
      <pivotArea type="data" outline="0" fieldPosition="0">
        <references count="2">
          <reference field="4294967294" count="1" selected="0">
            <x v="0"/>
          </reference>
          <reference field="2" count="1" selected="0">
            <x v="2"/>
          </reference>
        </references>
      </pivotArea>
    </chartFormat>
    <chartFormat chart="15" format="3" series="1">
      <pivotArea type="data" outline="0" fieldPosition="0">
        <references count="2">
          <reference field="4294967294" count="1" selected="0">
            <x v="0"/>
          </reference>
          <reference field="2" count="1" selected="0">
            <x v="0"/>
          </reference>
        </references>
      </pivotArea>
    </chartFormat>
    <chartFormat chart="15" format="4" series="1">
      <pivotArea type="data" outline="0" fieldPosition="0">
        <references count="2">
          <reference field="4294967294" count="1" selected="0">
            <x v="0"/>
          </reference>
          <reference field="2" count="1" selected="0">
            <x v="1"/>
          </reference>
        </references>
      </pivotArea>
    </chartFormat>
    <chartFormat chart="15" format="5" series="1">
      <pivotArea type="data" outline="0" fieldPosition="0">
        <references count="2">
          <reference field="4294967294" count="1" selected="0">
            <x v="0"/>
          </reference>
          <reference field="2" count="1" selected="0">
            <x v="2"/>
          </reference>
        </references>
      </pivotArea>
    </chartFormat>
  </chartFormats>
  <pivotHierarchies count="52">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2E86F463-683E-4C1C-BA69-358A868F98A0}" name="PivotTable4" cacheId="2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8">
  <location ref="L3:S17" firstHeaderRow="1" firstDataRow="2" firstDataCol="1" rowPageCount="1" colPageCount="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6">
        <item x="0"/>
        <item x="1"/>
        <item x="2"/>
        <item x="3"/>
        <item x="4"/>
        <item x="5"/>
      </items>
    </pivotField>
  </pivotFields>
  <rowFields count="1">
    <field x="0"/>
  </rowFields>
  <rowItems count="13">
    <i>
      <x/>
    </i>
    <i>
      <x v="1"/>
    </i>
    <i>
      <x v="2"/>
    </i>
    <i>
      <x v="3"/>
    </i>
    <i>
      <x v="4"/>
    </i>
    <i>
      <x v="5"/>
    </i>
    <i>
      <x v="6"/>
    </i>
    <i>
      <x v="7"/>
    </i>
    <i>
      <x v="8"/>
    </i>
    <i>
      <x v="9"/>
    </i>
    <i>
      <x v="10"/>
    </i>
    <i>
      <x v="11"/>
    </i>
    <i t="grand">
      <x/>
    </i>
  </rowItems>
  <colFields count="1">
    <field x="3"/>
  </colFields>
  <colItems count="7">
    <i>
      <x/>
    </i>
    <i>
      <x v="1"/>
    </i>
    <i>
      <x v="2"/>
    </i>
    <i>
      <x v="3"/>
    </i>
    <i>
      <x v="4"/>
    </i>
    <i>
      <x v="5"/>
    </i>
    <i t="grand">
      <x/>
    </i>
  </colItems>
  <pageFields count="1">
    <pageField fld="1" hier="6" name="[Transactions].[Date (Year)].[All]" cap="All"/>
  </pageFields>
  <dataFields count="1">
    <dataField name="Sum of Net Profit" fld="2" baseField="0" baseItem="0"/>
  </dataField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2" format="12" series="1">
      <pivotArea type="data" outline="0" fieldPosition="0">
        <references count="2">
          <reference field="4294967294" count="1" selected="0">
            <x v="0"/>
          </reference>
          <reference field="3" count="1" selected="0">
            <x v="0"/>
          </reference>
        </references>
      </pivotArea>
    </chartFormat>
    <chartFormat chart="2" format="13" series="1">
      <pivotArea type="data" outline="0" fieldPosition="0">
        <references count="2">
          <reference field="4294967294" count="1" selected="0">
            <x v="0"/>
          </reference>
          <reference field="3" count="1" selected="0">
            <x v="1"/>
          </reference>
        </references>
      </pivotArea>
    </chartFormat>
    <chartFormat chart="2" format="14" series="1">
      <pivotArea type="data" outline="0" fieldPosition="0">
        <references count="2">
          <reference field="4294967294" count="1" selected="0">
            <x v="0"/>
          </reference>
          <reference field="3" count="1" selected="0">
            <x v="2"/>
          </reference>
        </references>
      </pivotArea>
    </chartFormat>
    <chartFormat chart="2" format="15" series="1">
      <pivotArea type="data" outline="0" fieldPosition="0">
        <references count="2">
          <reference field="4294967294" count="1" selected="0">
            <x v="0"/>
          </reference>
          <reference field="3" count="1" selected="0">
            <x v="3"/>
          </reference>
        </references>
      </pivotArea>
    </chartFormat>
    <chartFormat chart="2" format="16" series="1">
      <pivotArea type="data" outline="0" fieldPosition="0">
        <references count="2">
          <reference field="4294967294" count="1" selected="0">
            <x v="0"/>
          </reference>
          <reference field="3" count="1" selected="0">
            <x v="4"/>
          </reference>
        </references>
      </pivotArea>
    </chartFormat>
    <chartFormat chart="2" format="17" series="1">
      <pivotArea type="data" outline="0" fieldPosition="0">
        <references count="2">
          <reference field="4294967294" count="1" selected="0">
            <x v="0"/>
          </reference>
          <reference field="3" count="1" selected="0">
            <x v="5"/>
          </reference>
        </references>
      </pivotArea>
    </chartFormat>
  </chartFormats>
  <pivotHierarchies count="52">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2980F962-FCEC-4154-8806-B821167816C4}" name="PivotTable2" cacheId="13"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B79:F91" firstHeaderRow="1" firstDataRow="2"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11">
    <i>
      <x v="4"/>
    </i>
    <i>
      <x v="6"/>
    </i>
    <i>
      <x v="8"/>
    </i>
    <i>
      <x/>
    </i>
    <i>
      <x v="5"/>
    </i>
    <i>
      <x v="7"/>
    </i>
    <i>
      <x v="1"/>
    </i>
    <i>
      <x v="9"/>
    </i>
    <i>
      <x v="2"/>
    </i>
    <i>
      <x v="3"/>
    </i>
    <i t="grand">
      <x/>
    </i>
  </rowItems>
  <colFields count="1">
    <field x="2"/>
  </colFields>
  <colItems count="4">
    <i>
      <x/>
    </i>
    <i>
      <x v="1"/>
    </i>
    <i>
      <x v="2"/>
    </i>
    <i t="grand">
      <x/>
    </i>
  </colItems>
  <dataFields count="1">
    <dataField name="Count of Payment Method" fld="1" subtotal="count" baseField="0" baseItem="0"/>
  </dataFields>
  <chartFormats count="3">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6">
      <autoFilter ref="A1">
        <filterColumn colId="0">
          <top10 val="10" filterVal="10"/>
        </filterColumn>
      </autoFilter>
    </filter>
  </filters>
  <rowHierarchiesUsage count="1">
    <rowHierarchyUsage hierarchyUsage="10"/>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82D4E35B-DB16-4BA1-86AC-1239B1F3E935}" name="PivotTable9"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S42:Y49" firstHeaderRow="1" firstDataRow="2"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1">
    <field x="0"/>
  </rowFields>
  <rowItems count="6">
    <i>
      <x/>
    </i>
    <i>
      <x v="1"/>
    </i>
    <i>
      <x v="2"/>
    </i>
    <i>
      <x v="3"/>
    </i>
    <i>
      <x v="4"/>
    </i>
    <i t="grand">
      <x/>
    </i>
  </rowItems>
  <colFields count="1">
    <field x="2"/>
  </colFields>
  <colItems count="6">
    <i>
      <x/>
    </i>
    <i>
      <x v="1"/>
    </i>
    <i>
      <x v="2"/>
    </i>
    <i>
      <x v="3"/>
    </i>
    <i>
      <x v="4"/>
    </i>
    <i t="grand">
      <x/>
    </i>
  </colItems>
  <dataFields count="1">
    <dataField name="Sum of Net Profit" fld="1"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0">
      <autoFilter ref="A1">
        <filterColumn colId="0">
          <top10 val="5" filterVal="5"/>
        </filterColumn>
      </autoFilter>
    </filter>
  </filters>
  <rowHierarchiesUsage count="1">
    <rowHierarchyUsage hierarchyUsage="10"/>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30F81ABB-429B-42FA-98E7-15DB0C24F114}" name="PivotTable5"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D42:E49"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Count of Status" fld="1" subtotal="count" baseField="0" baseItem="0"/>
  </dataFields>
  <chartFormats count="21">
    <chartFormat chart="7" format="0"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0" count="1" selected="0">
            <x v="0"/>
          </reference>
        </references>
      </pivotArea>
    </chartFormat>
    <chartFormat chart="14" format="10">
      <pivotArea type="data" outline="0" fieldPosition="0">
        <references count="2">
          <reference field="4294967294" count="1" selected="0">
            <x v="0"/>
          </reference>
          <reference field="0" count="1" selected="0">
            <x v="1"/>
          </reference>
        </references>
      </pivotArea>
    </chartFormat>
    <chartFormat chart="14" format="11">
      <pivotArea type="data" outline="0" fieldPosition="0">
        <references count="2">
          <reference field="4294967294" count="1" selected="0">
            <x v="0"/>
          </reference>
          <reference field="0" count="1" selected="0">
            <x v="2"/>
          </reference>
        </references>
      </pivotArea>
    </chartFormat>
    <chartFormat chart="14" format="12">
      <pivotArea type="data" outline="0" fieldPosition="0">
        <references count="2">
          <reference field="4294967294" count="1" selected="0">
            <x v="0"/>
          </reference>
          <reference field="0" count="1" selected="0">
            <x v="3"/>
          </reference>
        </references>
      </pivotArea>
    </chartFormat>
    <chartFormat chart="14" format="13">
      <pivotArea type="data" outline="0" fieldPosition="0">
        <references count="2">
          <reference field="4294967294" count="1" selected="0">
            <x v="0"/>
          </reference>
          <reference field="0" count="1" selected="0">
            <x v="4"/>
          </reference>
        </references>
      </pivotArea>
    </chartFormat>
    <chartFormat chart="14" format="14">
      <pivotArea type="data" outline="0" fieldPosition="0">
        <references count="2">
          <reference field="4294967294" count="1" selected="0">
            <x v="0"/>
          </reference>
          <reference field="0" count="1" selected="0">
            <x v="5"/>
          </reference>
        </references>
      </pivotArea>
    </chartFormat>
    <chartFormat chart="7" format="1">
      <pivotArea type="data" outline="0" fieldPosition="0">
        <references count="2">
          <reference field="4294967294" count="1" selected="0">
            <x v="0"/>
          </reference>
          <reference field="0" count="1" selected="0">
            <x v="0"/>
          </reference>
        </references>
      </pivotArea>
    </chartFormat>
    <chartFormat chart="7" format="2">
      <pivotArea type="data" outline="0" fieldPosition="0">
        <references count="2">
          <reference field="4294967294" count="1" selected="0">
            <x v="0"/>
          </reference>
          <reference field="0" count="1" selected="0">
            <x v="1"/>
          </reference>
        </references>
      </pivotArea>
    </chartFormat>
    <chartFormat chart="7" format="3">
      <pivotArea type="data" outline="0" fieldPosition="0">
        <references count="2">
          <reference field="4294967294" count="1" selected="0">
            <x v="0"/>
          </reference>
          <reference field="0" count="1" selected="0">
            <x v="2"/>
          </reference>
        </references>
      </pivotArea>
    </chartFormat>
    <chartFormat chart="7" format="4">
      <pivotArea type="data" outline="0" fieldPosition="0">
        <references count="2">
          <reference field="4294967294" count="1" selected="0">
            <x v="0"/>
          </reference>
          <reference field="0" count="1" selected="0">
            <x v="3"/>
          </reference>
        </references>
      </pivotArea>
    </chartFormat>
    <chartFormat chart="7" format="5">
      <pivotArea type="data" outline="0" fieldPosition="0">
        <references count="2">
          <reference field="4294967294" count="1" selected="0">
            <x v="0"/>
          </reference>
          <reference field="0" count="1" selected="0">
            <x v="4"/>
          </reference>
        </references>
      </pivotArea>
    </chartFormat>
    <chartFormat chart="7" format="6">
      <pivotArea type="data" outline="0" fieldPosition="0">
        <references count="2">
          <reference field="4294967294" count="1" selected="0">
            <x v="0"/>
          </reference>
          <reference field="0" count="1" selected="0">
            <x v="5"/>
          </reference>
        </references>
      </pivotArea>
    </chartFormat>
    <chartFormat chart="15" format="15" series="1">
      <pivotArea type="data" outline="0" fieldPosition="0">
        <references count="1">
          <reference field="4294967294" count="1" selected="0">
            <x v="0"/>
          </reference>
        </references>
      </pivotArea>
    </chartFormat>
    <chartFormat chart="15" format="16">
      <pivotArea type="data" outline="0" fieldPosition="0">
        <references count="2">
          <reference field="4294967294" count="1" selected="0">
            <x v="0"/>
          </reference>
          <reference field="0" count="1" selected="0">
            <x v="0"/>
          </reference>
        </references>
      </pivotArea>
    </chartFormat>
    <chartFormat chart="15" format="17">
      <pivotArea type="data" outline="0" fieldPosition="0">
        <references count="2">
          <reference field="4294967294" count="1" selected="0">
            <x v="0"/>
          </reference>
          <reference field="0" count="1" selected="0">
            <x v="1"/>
          </reference>
        </references>
      </pivotArea>
    </chartFormat>
    <chartFormat chart="15" format="18">
      <pivotArea type="data" outline="0" fieldPosition="0">
        <references count="2">
          <reference field="4294967294" count="1" selected="0">
            <x v="0"/>
          </reference>
          <reference field="0" count="1" selected="0">
            <x v="2"/>
          </reference>
        </references>
      </pivotArea>
    </chartFormat>
    <chartFormat chart="15" format="19">
      <pivotArea type="data" outline="0" fieldPosition="0">
        <references count="2">
          <reference field="4294967294" count="1" selected="0">
            <x v="0"/>
          </reference>
          <reference field="0" count="1" selected="0">
            <x v="3"/>
          </reference>
        </references>
      </pivotArea>
    </chartFormat>
    <chartFormat chart="15" format="20">
      <pivotArea type="data" outline="0" fieldPosition="0">
        <references count="2">
          <reference field="4294967294" count="1" selected="0">
            <x v="0"/>
          </reference>
          <reference field="0" count="1" selected="0">
            <x v="4"/>
          </reference>
        </references>
      </pivotArea>
    </chartFormat>
    <chartFormat chart="15" format="21">
      <pivotArea type="data" outline="0" fieldPosition="0">
        <references count="2">
          <reference field="4294967294" count="1" selected="0">
            <x v="0"/>
          </reference>
          <reference field="0" count="1" selected="0">
            <x v="5"/>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21C55C78-982C-41C5-9FF4-EEE2D2F4B04E}" name="PivotTable2"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T1:W6"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3">
    <i>
      <x/>
    </i>
    <i>
      <x v="1"/>
    </i>
    <i t="grand">
      <x/>
    </i>
  </colItems>
  <dataFields count="1">
    <dataField name="Sum of Net Profit" fld="2" baseField="0" baseItem="0"/>
  </dataFields>
  <formats count="1">
    <format dxfId="0">
      <pivotArea collapsedLevelsAreSubtotals="1" fieldPosition="0">
        <references count="1">
          <reference field="1" count="0"/>
        </references>
      </pivotArea>
    </format>
  </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3" format="3" series="1">
      <pivotArea type="data" outline="0" fieldPosition="0">
        <references count="2">
          <reference field="4294967294" count="1" selected="0">
            <x v="0"/>
          </reference>
          <reference field="0" count="1" selected="0">
            <x v="0"/>
          </reference>
        </references>
      </pivotArea>
    </chartFormat>
    <chartFormat chart="3" format="4" series="1">
      <pivotArea type="data" outline="0" fieldPosition="0">
        <references count="2">
          <reference field="4294967294" count="1" selected="0">
            <x v="0"/>
          </reference>
          <reference field="0"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369D2D13-18BE-4A9B-BDE0-C68A33C65E9E}"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N1:P6"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2">
    <i>
      <x/>
    </i>
    <i t="grand">
      <x/>
    </i>
  </colItems>
  <dataFields count="1">
    <dataField name="Sum of Net Profit" fld="2" baseField="0" baseItem="0"/>
  </dataFields>
  <chartFormats count="9">
    <chartFormat chart="3" format="4" series="1">
      <pivotArea type="data" outline="0" fieldPosition="0">
        <references count="1">
          <reference field="0" count="1" selected="0">
            <x v="0"/>
          </reference>
        </references>
      </pivotArea>
    </chartFormat>
    <chartFormat chart="5" format="10" series="1">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3">
          <reference field="4294967294" count="1" selected="0">
            <x v="0"/>
          </reference>
          <reference field="0" count="1" selected="0">
            <x v="0"/>
          </reference>
          <reference field="1" count="1" selected="0">
            <x v="0"/>
          </reference>
        </references>
      </pivotArea>
    </chartFormat>
    <chartFormat chart="5" format="12">
      <pivotArea type="data" outline="0" fieldPosition="0">
        <references count="3">
          <reference field="4294967294" count="1" selected="0">
            <x v="0"/>
          </reference>
          <reference field="0" count="1" selected="0">
            <x v="0"/>
          </reference>
          <reference field="1" count="1" selected="0">
            <x v="1"/>
          </reference>
        </references>
      </pivotArea>
    </chartFormat>
    <chartFormat chart="5" format="13">
      <pivotArea type="data" outline="0" fieldPosition="0">
        <references count="3">
          <reference field="4294967294" count="1" selected="0">
            <x v="0"/>
          </reference>
          <reference field="0" count="1" selected="0">
            <x v="0"/>
          </reference>
          <reference field="1" count="1" selected="0">
            <x v="2"/>
          </reference>
        </references>
      </pivotArea>
    </chartFormat>
    <chartFormat chart="3" format="5" series="1">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3">
          <reference field="4294967294" count="1" selected="0">
            <x v="0"/>
          </reference>
          <reference field="0" count="1" selected="0">
            <x v="0"/>
          </reference>
          <reference field="1" count="1" selected="0">
            <x v="0"/>
          </reference>
        </references>
      </pivotArea>
    </chartFormat>
    <chartFormat chart="3" format="7">
      <pivotArea type="data" outline="0" fieldPosition="0">
        <references count="3">
          <reference field="4294967294" count="1" selected="0">
            <x v="0"/>
          </reference>
          <reference field="0" count="1" selected="0">
            <x v="0"/>
          </reference>
          <reference field="1" count="1" selected="0">
            <x v="1"/>
          </reference>
        </references>
      </pivotArea>
    </chartFormat>
    <chartFormat chart="3" format="8">
      <pivotArea type="data" outline="0" fieldPosition="0">
        <references count="3">
          <reference field="4294967294" count="1" selected="0">
            <x v="0"/>
          </reference>
          <reference field="0" count="1" selected="0">
            <x v="0"/>
          </reference>
          <reference field="1" count="1" selected="0">
            <x v="2"/>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8C301F0A-668B-4300-A645-3F6072DA337A}" name="PivotTable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H5" firstHeaderRow="1" firstDataRow="2" firstDataCol="1"/>
  <pivotFields count="3">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3">
    <i>
      <x/>
    </i>
    <i>
      <x v="1"/>
    </i>
    <i t="grand">
      <x/>
    </i>
  </rowItems>
  <colFields count="1">
    <field x="1"/>
  </colFields>
  <colItems count="7">
    <i>
      <x/>
    </i>
    <i>
      <x v="1"/>
    </i>
    <i>
      <x v="2"/>
    </i>
    <i>
      <x v="3"/>
    </i>
    <i>
      <x v="4"/>
    </i>
    <i>
      <x v="5"/>
    </i>
    <i t="grand">
      <x/>
    </i>
  </colItems>
  <dataFields count="1">
    <dataField name="Sum of Gross Amount" fld="2" baseField="0" baseItem="0"/>
  </dataFields>
  <chartFormats count="18">
    <chartFormat chart="0" format="6" series="1">
      <pivotArea type="data" outline="0" fieldPosition="0">
        <references count="1">
          <reference field="1" count="1" selected="0">
            <x v="0"/>
          </reference>
        </references>
      </pivotArea>
    </chartFormat>
    <chartFormat chart="0" format="7" series="1">
      <pivotArea type="data" outline="0" fieldPosition="0">
        <references count="1">
          <reference field="1" count="1" selected="0">
            <x v="1"/>
          </reference>
        </references>
      </pivotArea>
    </chartFormat>
    <chartFormat chart="0" format="8" series="1">
      <pivotArea type="data" outline="0" fieldPosition="0">
        <references count="1">
          <reference field="1" count="1" selected="0">
            <x v="2"/>
          </reference>
        </references>
      </pivotArea>
    </chartFormat>
    <chartFormat chart="0" format="9" series="1">
      <pivotArea type="data" outline="0" fieldPosition="0">
        <references count="1">
          <reference field="1" count="1" selected="0">
            <x v="3"/>
          </reference>
        </references>
      </pivotArea>
    </chartFormat>
    <chartFormat chart="0" format="10" series="1">
      <pivotArea type="data" outline="0" fieldPosition="0">
        <references count="1">
          <reference field="1" count="1" selected="0">
            <x v="4"/>
          </reference>
        </references>
      </pivotArea>
    </chartFormat>
    <chartFormat chart="0" format="11" series="1">
      <pivotArea type="data" outline="0" fieldPosition="0">
        <references count="1">
          <reference field="1" count="1" selected="0">
            <x v="5"/>
          </reference>
        </references>
      </pivotArea>
    </chartFormat>
    <chartFormat chart="3" format="18" series="1">
      <pivotArea type="data" outline="0" fieldPosition="0">
        <references count="2">
          <reference field="4294967294" count="1" selected="0">
            <x v="0"/>
          </reference>
          <reference field="1" count="1" selected="0">
            <x v="0"/>
          </reference>
        </references>
      </pivotArea>
    </chartFormat>
    <chartFormat chart="3" format="19" series="1">
      <pivotArea type="data" outline="0" fieldPosition="0">
        <references count="2">
          <reference field="4294967294" count="1" selected="0">
            <x v="0"/>
          </reference>
          <reference field="1" count="1" selected="0">
            <x v="1"/>
          </reference>
        </references>
      </pivotArea>
    </chartFormat>
    <chartFormat chart="3" format="20" series="1">
      <pivotArea type="data" outline="0" fieldPosition="0">
        <references count="2">
          <reference field="4294967294" count="1" selected="0">
            <x v="0"/>
          </reference>
          <reference field="1" count="1" selected="0">
            <x v="2"/>
          </reference>
        </references>
      </pivotArea>
    </chartFormat>
    <chartFormat chart="3" format="21" series="1">
      <pivotArea type="data" outline="0" fieldPosition="0">
        <references count="2">
          <reference field="4294967294" count="1" selected="0">
            <x v="0"/>
          </reference>
          <reference field="1" count="1" selected="0">
            <x v="3"/>
          </reference>
        </references>
      </pivotArea>
    </chartFormat>
    <chartFormat chart="3" format="22" series="1">
      <pivotArea type="data" outline="0" fieldPosition="0">
        <references count="2">
          <reference field="4294967294" count="1" selected="0">
            <x v="0"/>
          </reference>
          <reference field="1" count="1" selected="0">
            <x v="4"/>
          </reference>
        </references>
      </pivotArea>
    </chartFormat>
    <chartFormat chart="3" format="23" series="1">
      <pivotArea type="data" outline="0" fieldPosition="0">
        <references count="2">
          <reference field="4294967294" count="1" selected="0">
            <x v="0"/>
          </reference>
          <reference field="1" count="1" selected="0">
            <x v="5"/>
          </reference>
        </references>
      </pivotArea>
    </chartFormat>
    <chartFormat chart="0" format="18" series="1">
      <pivotArea type="data" outline="0" fieldPosition="0">
        <references count="2">
          <reference field="4294967294" count="1" selected="0">
            <x v="0"/>
          </reference>
          <reference field="1" count="1" selected="0">
            <x v="0"/>
          </reference>
        </references>
      </pivotArea>
    </chartFormat>
    <chartFormat chart="0" format="19" series="1">
      <pivotArea type="data" outline="0" fieldPosition="0">
        <references count="2">
          <reference field="4294967294" count="1" selected="0">
            <x v="0"/>
          </reference>
          <reference field="1" count="1" selected="0">
            <x v="1"/>
          </reference>
        </references>
      </pivotArea>
    </chartFormat>
    <chartFormat chart="0" format="20" series="1">
      <pivotArea type="data" outline="0" fieldPosition="0">
        <references count="2">
          <reference field="4294967294" count="1" selected="0">
            <x v="0"/>
          </reference>
          <reference field="1" count="1" selected="0">
            <x v="2"/>
          </reference>
        </references>
      </pivotArea>
    </chartFormat>
    <chartFormat chart="0" format="21" series="1">
      <pivotArea type="data" outline="0" fieldPosition="0">
        <references count="2">
          <reference field="4294967294" count="1" selected="0">
            <x v="0"/>
          </reference>
          <reference field="1" count="1" selected="0">
            <x v="3"/>
          </reference>
        </references>
      </pivotArea>
    </chartFormat>
    <chartFormat chart="0" format="22" series="1">
      <pivotArea type="data" outline="0" fieldPosition="0">
        <references count="2">
          <reference field="4294967294" count="1" selected="0">
            <x v="0"/>
          </reference>
          <reference field="1" count="1" selected="0">
            <x v="4"/>
          </reference>
        </references>
      </pivotArea>
    </chartFormat>
    <chartFormat chart="0" format="23" series="1">
      <pivotArea type="data" outline="0" fieldPosition="0">
        <references count="2">
          <reference field="4294967294" count="1" selected="0">
            <x v="0"/>
          </reference>
          <reference field="1" count="1" selected="0">
            <x v="5"/>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FD572B-C498-47BE-AF2F-6F5B73DD145D}" name="PivotTable8" cacheId="2" applyNumberFormats="0" applyBorderFormats="0" applyFontFormats="0" applyPatternFormats="0" applyAlignmentFormats="0" applyWidthHeightFormats="1" dataCaption="Values" tag="b4af1806-0559-4ecf-affb-090e959cc170" updatedVersion="6" minRefreshableVersion="3" useAutoFormatting="1" itemPrintTitles="1" createdVersion="8" indent="0" outline="1" outlineData="1" multipleFieldFilters="0" rowHeaderCaption="Marchant Name">
  <location ref="T5:W27" firstHeaderRow="0" firstDataRow="1" firstDataCol="1" rowPageCount="2" colPageCount="1"/>
  <pivotFields count="7">
    <pivotField axis="axisPage" allDrilled="1" subtotalTop="0" showAll="0" dataSourceSort="1" defaultSubtotal="0" defaultAttributeDrillState="1"/>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s>
  <rowFields count="2">
    <field x="1"/>
    <field x="5"/>
  </rowFields>
  <rowItems count="22">
    <i>
      <x v="1"/>
    </i>
    <i r="1">
      <x/>
    </i>
    <i>
      <x v="6"/>
    </i>
    <i r="1">
      <x v="1"/>
    </i>
    <i>
      <x v="5"/>
    </i>
    <i r="1">
      <x v="2"/>
    </i>
    <i>
      <x v="2"/>
    </i>
    <i r="1">
      <x v="1"/>
    </i>
    <i r="1">
      <x v="2"/>
    </i>
    <i>
      <x v="7"/>
    </i>
    <i r="1">
      <x v="1"/>
    </i>
    <i>
      <x v="9"/>
    </i>
    <i r="1">
      <x v="1"/>
    </i>
    <i>
      <x v="8"/>
    </i>
    <i r="1">
      <x v="4"/>
    </i>
    <i>
      <x v="3"/>
    </i>
    <i r="1">
      <x v="1"/>
    </i>
    <i>
      <x/>
    </i>
    <i r="1">
      <x/>
    </i>
    <i>
      <x v="4"/>
    </i>
    <i r="1">
      <x v="3"/>
    </i>
    <i t="grand">
      <x/>
    </i>
  </rowItems>
  <colFields count="1">
    <field x="-2"/>
  </colFields>
  <colItems count="3">
    <i>
      <x/>
    </i>
    <i i="1">
      <x v="1"/>
    </i>
    <i i="2">
      <x v="2"/>
    </i>
  </colItems>
  <pageFields count="2">
    <pageField fld="0" hier="25" name="[Transactions].[Year].[All]" cap="All"/>
    <pageField fld="6" hier="21" name="[Transactions].[Status].[All]" cap="All"/>
  </pageFields>
  <dataFields count="3">
    <dataField name="Number of transaction" fld="2" subtotal="count" baseField="1" baseItem="0"/>
    <dataField name=" Gross Amount" fld="3" baseField="0" baseItem="0"/>
    <dataField name="Net Profit" fld="4" baseField="0" baseItem="0"/>
  </dataFields>
  <conditionalFormats count="1">
    <conditionalFormat priority="6">
      <pivotAreas count="1">
        <pivotArea type="data" collapsedLevelsAreSubtotals="1" fieldPosition="0">
          <references count="2">
            <reference field="4294967294" count="1" selected="0">
              <x v="2"/>
            </reference>
            <reference field="1" count="10">
              <x v="0"/>
              <x v="1"/>
              <x v="2"/>
              <x v="3"/>
              <x v="4"/>
              <x v="5"/>
              <x v="6"/>
              <x v="7"/>
              <x v="8"/>
              <x v="9"/>
            </reference>
          </references>
        </pivotArea>
      </pivotAreas>
    </conditionalFormat>
  </conditional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et Profit"/>
    <pivotHierarchy dragToData="1" caption=" Gross Amount"/>
    <pivotHierarchy dragToData="1"/>
    <pivotHierarchy dragToData="1"/>
    <pivotHierarchy dragToData="1"/>
    <pivotHierarchy dragToData="1"/>
    <pivotHierarchy dragToData="1"/>
    <pivotHierarchy dragToData="1"/>
    <pivotHierarchy dragToData="1" caption="Number of trans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filters count="1">
    <filter fld="1" type="valueLessThan" id="2" iMeasureHier="30">
      <autoFilter ref="A1">
        <filterColumn colId="0">
          <customFilters>
            <customFilter operator="lessThan" val="0.8"/>
          </customFilters>
        </filterColumn>
      </autoFilter>
    </filter>
  </filters>
  <rowHierarchiesUsage count="2">
    <rowHierarchyUsage hierarchyUsage="10"/>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2A064CBB-23AF-44F9-8278-AB770794EC4E}" name="PivotTable5" cacheId="15"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rowHeaderCaption="Settlemented status ">
  <location ref="J1:L6"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2">
    <i>
      <x/>
    </i>
    <i t="grand">
      <x/>
    </i>
  </colItems>
  <dataFields count="1">
    <dataField name="Sum of Net Profit" fld="2" baseField="0" baseItem="0"/>
  </dataFields>
  <chartFormats count="9">
    <chartFormat chart="0" format="4" series="1">
      <pivotArea type="data" outline="0" fieldPosition="0">
        <references count="1">
          <reference field="0" count="1" selected="0">
            <x v="0"/>
          </reference>
        </references>
      </pivotArea>
    </chartFormat>
    <chartFormat chart="2" format="9" series="1">
      <pivotArea type="data" outline="0" fieldPosition="0">
        <references count="2">
          <reference field="4294967294" count="1" selected="0">
            <x v="0"/>
          </reference>
          <reference field="0" count="1" selected="0">
            <x v="0"/>
          </reference>
        </references>
      </pivotArea>
    </chartFormat>
    <chartFormat chart="2" format="10">
      <pivotArea type="data" outline="0" fieldPosition="0">
        <references count="3">
          <reference field="4294967294" count="1" selected="0">
            <x v="0"/>
          </reference>
          <reference field="0" count="1" selected="0">
            <x v="0"/>
          </reference>
          <reference field="1" count="1" selected="0">
            <x v="0"/>
          </reference>
        </references>
      </pivotArea>
    </chartFormat>
    <chartFormat chart="2" format="11">
      <pivotArea type="data" outline="0" fieldPosition="0">
        <references count="3">
          <reference field="4294967294" count="1" selected="0">
            <x v="0"/>
          </reference>
          <reference field="0" count="1" selected="0">
            <x v="0"/>
          </reference>
          <reference field="1" count="1" selected="0">
            <x v="1"/>
          </reference>
        </references>
      </pivotArea>
    </chartFormat>
    <chartFormat chart="2" format="12">
      <pivotArea type="data" outline="0" fieldPosition="0">
        <references count="3">
          <reference field="4294967294" count="1" selected="0">
            <x v="0"/>
          </reference>
          <reference field="0"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3">
          <reference field="4294967294" count="1" selected="0">
            <x v="0"/>
          </reference>
          <reference field="0" count="1" selected="0">
            <x v="0"/>
          </reference>
          <reference field="1" count="1" selected="0">
            <x v="0"/>
          </reference>
        </references>
      </pivotArea>
    </chartFormat>
    <chartFormat chart="0" format="7">
      <pivotArea type="data" outline="0" fieldPosition="0">
        <references count="3">
          <reference field="4294967294" count="1" selected="0">
            <x v="0"/>
          </reference>
          <reference field="0" count="1" selected="0">
            <x v="0"/>
          </reference>
          <reference field="1" count="1" selected="0">
            <x v="1"/>
          </reference>
        </references>
      </pivotArea>
    </chartFormat>
    <chartFormat chart="0" format="8">
      <pivotArea type="data" outline="0" fieldPosition="0">
        <references count="3">
          <reference field="4294967294" count="1" selected="0">
            <x v="0"/>
          </reference>
          <reference field="0" count="1" selected="0">
            <x v="0"/>
          </reference>
          <reference field="1" count="1" selected="0">
            <x v="2"/>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Gross Amount"/>
    <pivotHierarchy dragToData="1"/>
    <pivotHierarchy dragToData="1"/>
    <pivotHierarchy dragToData="1" caption="Settlement Net Amount"/>
    <pivotHierarchy dragToData="1"/>
    <pivotHierarchy dragToData="1"/>
    <pivotHierarchy dragToData="1"/>
    <pivotHierarchy dragToData="1" caption="Number of Trans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3CEED835-5385-4462-B1D7-A96EE0FF49B4}"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A1:AD6"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name="Sum of Net Profit" fld="2" baseField="0" baseItem="0"/>
  </dataFields>
  <formats count="1">
    <format dxfId="1">
      <pivotArea collapsedLevelsAreSubtotals="1" fieldPosition="0">
        <references count="1">
          <reference field="0" count="0"/>
        </references>
      </pivotArea>
    </format>
  </formats>
  <chartFormats count="6">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13" format="2" series="1">
      <pivotArea type="data" outline="0" fieldPosition="0">
        <references count="2">
          <reference field="4294967294" count="1" selected="0">
            <x v="0"/>
          </reference>
          <reference field="1" count="1" selected="0">
            <x v="0"/>
          </reference>
        </references>
      </pivotArea>
    </chartFormat>
    <chartFormat chart="13" format="3" series="1">
      <pivotArea type="data" outline="0" fieldPosition="0">
        <references count="2">
          <reference field="4294967294" count="1" selected="0">
            <x v="0"/>
          </reference>
          <reference field="1" count="1" selected="0">
            <x v="1"/>
          </reference>
        </references>
      </pivotArea>
    </chartFormat>
    <chartFormat chart="15" format="4" series="1">
      <pivotArea type="data" outline="0" fieldPosition="0">
        <references count="2">
          <reference field="4294967294" count="1" selected="0">
            <x v="0"/>
          </reference>
          <reference field="1" count="1" selected="0">
            <x v="0"/>
          </reference>
        </references>
      </pivotArea>
    </chartFormat>
    <chartFormat chart="15" format="5" series="1">
      <pivotArea type="data" outline="0" fieldPosition="0">
        <references count="2">
          <reference field="4294967294" count="1" selected="0">
            <x v="0"/>
          </reference>
          <reference field="1" count="1" selected="0">
            <x v="1"/>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E552C0-E6D9-4123-BD85-7315E8518D49}" name="PivotTable14" cacheId="3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DG2:DN7" firstHeaderRow="1" firstDataRow="2" firstDataCol="1"/>
  <pivotFields count="3">
    <pivotField axis="axisCol" allDrilled="1" subtotalTop="0" showAll="0" dataSourceSort="1"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0"/>
  </colFields>
  <colItems count="7">
    <i>
      <x/>
    </i>
    <i>
      <x v="1"/>
    </i>
    <i>
      <x v="2"/>
    </i>
    <i>
      <x v="3"/>
    </i>
    <i>
      <x v="4"/>
    </i>
    <i>
      <x v="5"/>
    </i>
    <i t="grand">
      <x/>
    </i>
  </colItems>
  <dataFields count="1">
    <dataField name="Sum of Gross Amount" fld="1" baseField="0"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2" format="12" series="1">
      <pivotArea type="data" outline="0" fieldPosition="0">
        <references count="2">
          <reference field="4294967294" count="1" selected="0">
            <x v="0"/>
          </reference>
          <reference field="0" count="1" selected="0">
            <x v="0"/>
          </reference>
        </references>
      </pivotArea>
    </chartFormat>
    <chartFormat chart="2" format="13" series="1">
      <pivotArea type="data" outline="0" fieldPosition="0">
        <references count="2">
          <reference field="4294967294" count="1" selected="0">
            <x v="0"/>
          </reference>
          <reference field="0" count="1" selected="0">
            <x v="1"/>
          </reference>
        </references>
      </pivotArea>
    </chartFormat>
    <chartFormat chart="2" format="14" series="1">
      <pivotArea type="data" outline="0" fieldPosition="0">
        <references count="2">
          <reference field="4294967294" count="1" selected="0">
            <x v="0"/>
          </reference>
          <reference field="0" count="1" selected="0">
            <x v="2"/>
          </reference>
        </references>
      </pivotArea>
    </chartFormat>
    <chartFormat chart="2" format="15" series="1">
      <pivotArea type="data" outline="0" fieldPosition="0">
        <references count="2">
          <reference field="4294967294" count="1" selected="0">
            <x v="0"/>
          </reference>
          <reference field="0" count="1" selected="0">
            <x v="3"/>
          </reference>
        </references>
      </pivotArea>
    </chartFormat>
    <chartFormat chart="2" format="16" series="1">
      <pivotArea type="data" outline="0" fieldPosition="0">
        <references count="2">
          <reference field="4294967294" count="1" selected="0">
            <x v="0"/>
          </reference>
          <reference field="0" count="1" selected="0">
            <x v="4"/>
          </reference>
        </references>
      </pivotArea>
    </chartFormat>
    <chartFormat chart="2" format="17" series="1">
      <pivotArea type="data" outline="0" fieldPosition="0">
        <references count="2">
          <reference field="4294967294" count="1" selected="0">
            <x v="0"/>
          </reference>
          <reference field="0" count="1" selected="0">
            <x v="5"/>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598175-5C95-4039-BEAE-0F9B8D359565}" name="PivotTable13" cacheId="3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CX2:DE7" firstHeaderRow="1" firstDataRow="2" firstDataCol="1"/>
  <pivotFields count="3">
    <pivotField dataField="1" subtotalTop="0" showAll="0" defaultSubtotal="0"/>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Fields count="1">
    <field x="1"/>
  </colFields>
  <colItems count="7">
    <i>
      <x/>
    </i>
    <i>
      <x v="1"/>
    </i>
    <i>
      <x v="2"/>
    </i>
    <i>
      <x v="3"/>
    </i>
    <i>
      <x v="4"/>
    </i>
    <i>
      <x v="5"/>
    </i>
    <i t="grand">
      <x/>
    </i>
  </colItems>
  <dataFields count="1">
    <dataField name="Sum of Gross Amount" fld="0"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7338E8-781D-4DB5-B866-CD11BF414542}" name="PivotTable19" cacheId="3" applyNumberFormats="0" applyBorderFormats="0" applyFontFormats="0" applyPatternFormats="0" applyAlignmentFormats="0" applyWidthHeightFormats="1" dataCaption="Values" tag="20f6407f-6947-4678-bf99-d802cdcf34c8" updatedVersion="6" minRefreshableVersion="3" useAutoFormatting="1" itemPrintTitles="1" createdVersion="8" indent="0" outline="1" outlineData="1" multipleFieldFilters="0" rowHeaderCaption="Merchant Category ">
  <location ref="Y5:AB30" firstHeaderRow="0" firstDataRow="1" firstDataCol="1" rowPageCount="2" colPageCount="1"/>
  <pivotFields count="7">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xis="axisPage" allDrilled="1" subtotalTop="0" showAll="0" dataSourceSort="1" defaultSubtotal="0" defaultAttributeDrillState="1"/>
    <pivotField axis="axisPage" allDrilled="1" subtotalTop="0" showAll="0" dataSourceSort="1" defaultSubtotal="0" defaultAttributeDrillState="1"/>
  </pivotFields>
  <rowFields count="2">
    <field x="0"/>
    <field x="4"/>
  </rowFields>
  <rowItems count="25">
    <i>
      <x/>
    </i>
    <i r="1">
      <x/>
    </i>
    <i r="1">
      <x v="1"/>
    </i>
    <i r="1">
      <x v="2"/>
    </i>
    <i r="1">
      <x v="3"/>
    </i>
    <i r="1">
      <x v="4"/>
    </i>
    <i r="1">
      <x v="5"/>
    </i>
    <i r="1">
      <x v="6"/>
    </i>
    <i r="1">
      <x v="7"/>
    </i>
    <i r="1">
      <x v="8"/>
    </i>
    <i r="1">
      <x v="9"/>
    </i>
    <i>
      <x v="1"/>
    </i>
    <i r="1">
      <x/>
    </i>
    <i r="1">
      <x v="1"/>
    </i>
    <i r="1">
      <x v="2"/>
    </i>
    <i r="1">
      <x v="3"/>
    </i>
    <i r="1">
      <x v="4"/>
    </i>
    <i r="1">
      <x v="10"/>
    </i>
    <i r="1">
      <x v="5"/>
    </i>
    <i r="1">
      <x v="6"/>
    </i>
    <i r="1">
      <x v="7"/>
    </i>
    <i r="1">
      <x v="9"/>
    </i>
    <i>
      <x v="2"/>
    </i>
    <i r="1">
      <x v="5"/>
    </i>
    <i t="grand">
      <x/>
    </i>
  </rowItems>
  <colFields count="1">
    <field x="-2"/>
  </colFields>
  <colItems count="3">
    <i>
      <x/>
    </i>
    <i i="1">
      <x v="1"/>
    </i>
    <i i="2">
      <x v="2"/>
    </i>
  </colItems>
  <pageFields count="2">
    <pageField fld="5" hier="6" name="[Transactions].[Date (Year)].[All]" cap="All"/>
    <pageField fld="6" hier="21" name="[Transactions].[Status].&amp;[Reversed]" cap="Reversed"/>
  </pageFields>
  <dataFields count="3">
    <dataField name="Number of Merchants" fld="1" subtotal="count" baseField="0" baseItem="0"/>
    <dataField name="Sum of Gross Amount" fld="3" baseField="0" baseItem="0"/>
    <dataField name="Net Profit" fld="2" baseField="0" baseItem="0"/>
  </dataFields>
  <formats count="4">
    <format dxfId="9">
      <pivotArea dataOnly="0" labelOnly="1" fieldPosition="0">
        <references count="1">
          <reference field="0" count="1">
            <x v="2"/>
          </reference>
        </references>
      </pivotArea>
    </format>
    <format dxfId="8">
      <pivotArea collapsedLevelsAreSubtotals="1" fieldPosition="0">
        <references count="2">
          <reference field="4294967294" count="1" selected="0">
            <x v="0"/>
          </reference>
          <reference field="0" count="1">
            <x v="2"/>
          </reference>
        </references>
      </pivotArea>
    </format>
    <format dxfId="7">
      <pivotArea collapsedLevelsAreSubtotals="1" fieldPosition="0">
        <references count="2">
          <reference field="4294967294" count="1" selected="0">
            <x v="0"/>
          </reference>
          <reference field="0" count="1">
            <x v="2"/>
          </reference>
        </references>
      </pivotArea>
    </format>
    <format dxfId="6">
      <pivotArea dataOnly="0" labelOnly="1" fieldPosition="0">
        <references count="1">
          <reference field="0" count="1">
            <x v="2"/>
          </reference>
        </references>
      </pivotArea>
    </format>
  </formats>
  <conditionalFormats count="2">
    <conditionalFormat priority="10">
      <pivotAreas count="1">
        <pivotArea type="data" collapsedLevelsAreSubtotals="1" fieldPosition="0">
          <references count="2">
            <reference field="4294967294" count="1" selected="0">
              <x v="0"/>
            </reference>
            <reference field="0" count="3">
              <x v="0"/>
              <x v="1"/>
              <x v="2"/>
            </reference>
          </references>
        </pivotArea>
      </pivotAreas>
    </conditionalFormat>
    <conditionalFormat priority="9">
      <pivotAreas count="1">
        <pivotArea type="data" collapsedLevelsAreSubtotals="1" fieldPosition="0">
          <references count="2">
            <reference field="4294967294" count="1" selected="0">
              <x v="2"/>
            </reference>
            <reference field="0" count="3">
              <x v="0"/>
              <x v="1"/>
              <x v="2"/>
            </reference>
          </references>
        </pivotArea>
      </pivotAreas>
    </conditionalFormat>
  </conditional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ransactions].[Status].&amp;[Reversed]"/>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et Profit"/>
    <pivotHierarchy dragToData="1"/>
    <pivotHierarchy dragToData="1"/>
    <pivotHierarchy dragToData="1"/>
    <pivotHierarchy dragToData="1"/>
    <pivotHierarchy dragToData="1"/>
    <pivotHierarchy dragToData="1"/>
    <pivotHierarchy dragToData="1"/>
    <pivotHierarchy dragToData="1"/>
    <pivotHierarchy dragToData="1" caption="Number of Merchant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2">
    <rowHierarchyUsage hierarchyUsage="8"/>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541654-73BE-4235-868D-5695A0FDEF01}" name="PivotTable28" cacheId="8"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rowHeaderCaption="Quarter">
  <location ref="H4:N15" firstHeaderRow="0" firstDataRow="1" firstDataCol="1" rowPageCount="1" colPageCount="1"/>
  <pivotFields count="9">
    <pivotField axis="axisRow" allDrilled="1" subtotalTop="0" showAll="0" defaultSubtotal="0" defaultAttributeDrillState="1">
      <items count="4">
        <item x="1"/>
        <item x="2"/>
        <item x="3"/>
        <item x="0"/>
      </items>
    </pivotField>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dataField="1" subtotalTop="0" showAll="0" defaultSubtotal="0"/>
  </pivotFields>
  <rowFields count="2">
    <field x="2"/>
    <field x="0"/>
  </rowFields>
  <rowItems count="11">
    <i>
      <x/>
    </i>
    <i r="1">
      <x v="3"/>
    </i>
    <i>
      <x v="1"/>
    </i>
    <i r="1">
      <x/>
    </i>
    <i r="1">
      <x v="1"/>
    </i>
    <i r="1">
      <x v="2"/>
    </i>
    <i r="1">
      <x v="3"/>
    </i>
    <i>
      <x v="2"/>
    </i>
    <i r="1">
      <x/>
    </i>
    <i r="1">
      <x v="1"/>
    </i>
    <i t="grand">
      <x/>
    </i>
  </rowItems>
  <colFields count="1">
    <field x="-2"/>
  </colFields>
  <colItems count="6">
    <i>
      <x/>
    </i>
    <i i="1">
      <x v="1"/>
    </i>
    <i i="2">
      <x v="2"/>
    </i>
    <i i="3">
      <x v="3"/>
    </i>
    <i i="4">
      <x v="4"/>
    </i>
    <i i="5">
      <x v="5"/>
    </i>
  </colItems>
  <pageFields count="1">
    <pageField fld="7" hier="21" name="[Transactions].[Status].[All]" cap="All"/>
  </pageFields>
  <dataFields count="6">
    <dataField name="Sum of Gross Amount" fld="3" baseField="0" baseItem="0"/>
    <dataField name="Sum of Net Amount" fld="4" baseField="0" baseItem="0"/>
    <dataField name="Sum of COGS" fld="5" baseField="0" baseItem="0"/>
    <dataField name="Net Profit" fld="1" baseField="0" baseItem="0"/>
    <dataField name="Sum of Settlement Net Amount" fld="8" baseField="0" baseItem="0"/>
    <dataField name="Sum of Taxes" fld="6" baseField="0" baseItem="0"/>
  </dataFields>
  <conditionalFormats count="1">
    <conditionalFormat priority="11">
      <pivotAreas count="3">
        <pivotArea type="data" collapsedLevelsAreSubtotals="1" fieldPosition="0">
          <references count="3">
            <reference field="4294967294" count="1" selected="0">
              <x v="3"/>
            </reference>
            <reference field="0" count="4">
              <x v="0"/>
              <x v="1"/>
              <x v="2"/>
              <x v="3"/>
            </reference>
            <reference field="2" count="1" selected="0">
              <x v="1"/>
            </reference>
          </references>
        </pivotArea>
        <pivotArea type="data" collapsedLevelsAreSubtotals="1" fieldPosition="0">
          <references count="2">
            <reference field="4294967294" count="1" selected="0">
              <x v="3"/>
            </reference>
            <reference field="2" count="1">
              <x v="2"/>
            </reference>
          </references>
        </pivotArea>
        <pivotArea type="data" collapsedLevelsAreSubtotals="1" fieldPosition="0">
          <references count="3">
            <reference field="4294967294" count="1" selected="0">
              <x v="3"/>
            </reference>
            <reference field="0" count="2">
              <x v="0"/>
              <x v="1"/>
            </reference>
            <reference field="2" count="1" selected="0">
              <x v="2"/>
            </reference>
          </references>
        </pivotArea>
      </pivotAreas>
    </conditionalFormat>
  </conditionalFormats>
  <pivotHierarchies count="52">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et Profi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rowHierarchiesUsage count="2">
    <rowHierarchyUsage hierarchyUsage="6"/>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A5BE0AC-AF70-40DA-8F3D-8545A7476968}" name="PivotTable18" cacheId="6" applyNumberFormats="0" applyBorderFormats="0" applyFontFormats="0" applyPatternFormats="0" applyAlignmentFormats="0" applyWidthHeightFormats="1" dataCaption="Values" tag="af519de3-d85e-4396-b544-b6955f2fbe44" updatedVersion="6" minRefreshableVersion="3" useAutoFormatting="1" subtotalHiddenItems="1" itemPrintTitles="1" createdVersion="8" indent="0" outline="1" outlineData="1" multipleFieldFilters="0" rowHeaderCaption="Marchant Name">
  <location ref="O5:R100" firstHeaderRow="0" firstDataRow="1" firstDataCol="1" rowPageCount="2" colPageCount="1"/>
  <pivotFields count="7">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s>
  <rowFields count="2">
    <field x="0"/>
    <field x="5"/>
  </rowFields>
  <rowItems count="95">
    <i>
      <x v="8"/>
    </i>
    <i r="1">
      <x/>
    </i>
    <i r="1">
      <x v="9"/>
    </i>
    <i r="1">
      <x v="1"/>
    </i>
    <i r="1">
      <x v="2"/>
    </i>
    <i r="1">
      <x v="3"/>
    </i>
    <i r="1">
      <x v="11"/>
    </i>
    <i r="1">
      <x v="4"/>
    </i>
    <i r="1">
      <x v="5"/>
    </i>
    <i r="1">
      <x v="6"/>
    </i>
    <i r="1">
      <x v="7"/>
    </i>
    <i r="1">
      <x v="8"/>
    </i>
    <i>
      <x/>
    </i>
    <i r="1">
      <x/>
    </i>
    <i r="1">
      <x v="1"/>
    </i>
    <i r="1">
      <x v="2"/>
    </i>
    <i r="1">
      <x v="3"/>
    </i>
    <i r="1">
      <x v="4"/>
    </i>
    <i r="1">
      <x v="5"/>
    </i>
    <i r="1">
      <x v="6"/>
    </i>
    <i r="1">
      <x v="7"/>
    </i>
    <i r="1">
      <x v="8"/>
    </i>
    <i>
      <x v="7"/>
    </i>
    <i r="1">
      <x/>
    </i>
    <i r="1">
      <x v="9"/>
    </i>
    <i r="1">
      <x v="1"/>
    </i>
    <i r="1">
      <x v="2"/>
    </i>
    <i r="1">
      <x v="3"/>
    </i>
    <i r="1">
      <x v="4"/>
    </i>
    <i r="1">
      <x v="5"/>
    </i>
    <i r="1">
      <x v="6"/>
    </i>
    <i r="1">
      <x v="7"/>
    </i>
    <i r="1">
      <x v="8"/>
    </i>
    <i>
      <x v="1"/>
    </i>
    <i r="1">
      <x/>
    </i>
    <i r="1">
      <x v="1"/>
    </i>
    <i r="1">
      <x v="2"/>
    </i>
    <i r="1">
      <x v="4"/>
    </i>
    <i r="1">
      <x v="6"/>
    </i>
    <i r="1">
      <x v="7"/>
    </i>
    <i r="1">
      <x v="8"/>
    </i>
    <i>
      <x v="6"/>
    </i>
    <i r="1">
      <x/>
    </i>
    <i r="1">
      <x v="9"/>
    </i>
    <i r="1">
      <x v="1"/>
    </i>
    <i r="1">
      <x v="2"/>
    </i>
    <i r="1">
      <x v="3"/>
    </i>
    <i r="1">
      <x v="10"/>
    </i>
    <i r="1">
      <x v="4"/>
    </i>
    <i r="1">
      <x v="5"/>
    </i>
    <i r="1">
      <x v="6"/>
    </i>
    <i r="1">
      <x v="7"/>
    </i>
    <i r="1">
      <x v="8"/>
    </i>
    <i>
      <x v="5"/>
    </i>
    <i r="1">
      <x/>
    </i>
    <i r="1">
      <x v="1"/>
    </i>
    <i r="1">
      <x v="2"/>
    </i>
    <i r="1">
      <x v="3"/>
    </i>
    <i r="1">
      <x v="4"/>
    </i>
    <i r="1">
      <x v="5"/>
    </i>
    <i r="1">
      <x v="6"/>
    </i>
    <i r="1">
      <x v="7"/>
    </i>
    <i r="1">
      <x v="8"/>
    </i>
    <i>
      <x v="2"/>
    </i>
    <i r="1">
      <x/>
    </i>
    <i r="1">
      <x v="1"/>
    </i>
    <i r="1">
      <x v="2"/>
    </i>
    <i r="1">
      <x v="3"/>
    </i>
    <i r="1">
      <x v="4"/>
    </i>
    <i r="1">
      <x v="7"/>
    </i>
    <i>
      <x v="9"/>
    </i>
    <i r="1">
      <x/>
    </i>
    <i r="1">
      <x v="9"/>
    </i>
    <i r="1">
      <x v="1"/>
    </i>
    <i r="1">
      <x v="2"/>
    </i>
    <i r="1">
      <x v="3"/>
    </i>
    <i r="1">
      <x v="4"/>
    </i>
    <i r="1">
      <x v="5"/>
    </i>
    <i r="1">
      <x v="6"/>
    </i>
    <i r="1">
      <x v="7"/>
    </i>
    <i r="1">
      <x v="8"/>
    </i>
    <i>
      <x v="3"/>
    </i>
    <i r="1">
      <x/>
    </i>
    <i r="1">
      <x v="1"/>
    </i>
    <i r="1">
      <x v="2"/>
    </i>
    <i r="1">
      <x v="3"/>
    </i>
    <i r="1">
      <x v="4"/>
    </i>
    <i r="1">
      <x v="5"/>
    </i>
    <i r="1">
      <x v="6"/>
    </i>
    <i>
      <x v="4"/>
    </i>
    <i r="1">
      <x v="1"/>
    </i>
    <i r="1">
      <x v="2"/>
    </i>
    <i r="1">
      <x v="3"/>
    </i>
    <i r="1">
      <x v="4"/>
    </i>
    <i t="grand">
      <x/>
    </i>
  </rowItems>
  <colFields count="1">
    <field x="-2"/>
  </colFields>
  <colItems count="3">
    <i>
      <x/>
    </i>
    <i i="1">
      <x v="1"/>
    </i>
    <i i="2">
      <x v="2"/>
    </i>
  </colItems>
  <pageFields count="2">
    <pageField fld="4" hier="6" name="[Transactions].[Date (Year)].[All]" cap="All"/>
    <pageField fld="6" hier="21" name="[Transactions].[Status].[All]" cap="All"/>
  </pageFields>
  <dataFields count="3">
    <dataField name="Num of Transaction" fld="1" subtotal="count" baseField="0" baseItem="0"/>
    <dataField name="Gross Amount" fld="2" baseField="0" baseItem="0"/>
    <dataField name="Net Profit" fld="3"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Net Profit"/>
    <pivotHierarchy dragToData="1" caption="Gross Amount"/>
    <pivotHierarchy dragToData="1"/>
    <pivotHierarchy dragToData="1"/>
    <pivotHierarchy dragToData="1"/>
    <pivotHierarchy dragToData="1"/>
    <pivotHierarchy dragToData="1"/>
    <pivotHierarchy dragToData="1"/>
    <pivotHierarchy dragToData="1" caption="Num of Trans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7" showRowHeaders="1" showColHeaders="1" showRowStripes="0" showColStripes="0" showLastColumn="1"/>
  <filters count="1">
    <filter fld="0" type="count" id="1" iMeasureHier="30">
      <autoFilter ref="A1">
        <filterColumn colId="0">
          <top10 val="10" filterVal="10"/>
        </filterColumn>
      </autoFilter>
    </filter>
  </filters>
  <rowHierarchiesUsage count="2">
    <rowHierarchyUsage hierarchyUsage="10"/>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01C5781-53FA-40AD-8C70-2C27C9450308}" sourceName="[Transactions].[Date (Month)]">
  <pivotTables>
    <pivotTable tabId="29" name="PivotTable3"/>
    <pivotTable tabId="29" name="PivotTable4"/>
    <pivotTable tabId="19" name="PivotTable1"/>
    <pivotTable tabId="29" name="PivotTable12"/>
  </pivotTables>
  <data>
    <olap pivotCacheId="1223670562">
      <levels count="2">
        <level uniqueName="[Transactions].[Date (Month)].[(All)]" sourceCaption="(All)" count="0"/>
        <level uniqueName="[Transactions].[Date (Month)].[Date (Month)]" sourceCaption="Date (Month)" count="12">
          <ranges>
            <range startItem="0">
              <i n="[Transactions].[Date (Month)].&amp;[Jan]" c="Jan"/>
              <i n="[Transactions].[Date (Month)].&amp;[Feb]" c="Feb"/>
              <i n="[Transactions].[Date (Month)].&amp;[Mar]" c="Mar"/>
              <i n="[Transactions].[Date (Month)].&amp;[Apr]" c="Apr"/>
              <i n="[Transactions].[Date (Month)].&amp;[May]" c="May"/>
              <i n="[Transactions].[Date (Month)].&amp;[Jun]" c="Jun"/>
              <i n="[Transactions].[Date (Month)].&amp;[Jul]" c="Jul"/>
              <i n="[Transactions].[Date (Month)].&amp;[Aug]" c="Aug"/>
              <i n="[Transactions].[Date (Month)].&amp;[Sep]" c="Sep"/>
              <i n="[Transactions].[Date (Month)].&amp;[Oct]" c="Oct"/>
              <i n="[Transactions].[Date (Month)].&amp;[Nov]" c="Nov"/>
              <i n="[Transactions].[Date (Month)].&amp;[Dec]" c="Dec"/>
            </range>
          </ranges>
        </level>
      </levels>
      <selections count="1">
        <selection n="[Transactions].[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9C2D4FA-C70F-46E6-9A74-6F50A4B37BAE}" sourceName="[Transactions].[Date (Year)]">
  <pivotTables>
    <pivotTable tabId="29" name="PivotTable3"/>
    <pivotTable tabId="29" name="PivotTable4"/>
    <pivotTable tabId="29" name="PivotTable12"/>
  </pivotTables>
  <data>
    <olap pivotCacheId="1223670562">
      <levels count="2">
        <level uniqueName="[Transactions].[Date (Year)].[(All)]" sourceCaption="(All)" count="0"/>
        <level uniqueName="[Transactions].[Date (Year)].[Date (Year)]" sourceCaption="Date (Year)" count="3">
          <ranges>
            <range startItem="0">
              <i n="[Transactions].[Date (Year)].&amp;[2022]" c="2022"/>
              <i n="[Transactions].[Date (Year)].&amp;[2023]" c="2023"/>
              <i n="[Transactions].[Date (Year)].&amp;[2024]" c="2024"/>
            </range>
          </ranges>
        </level>
      </levels>
      <selections count="1">
        <selection n="[Transactions].[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B1E5A02B-4B29-4C20-BF09-753B002C2C25}" sourceName="[Transactions].[Status]">
  <pivotTables>
    <pivotTable tabId="29" name="PivotTable6"/>
    <pivotTable tabId="29" name="PivotTable10"/>
    <pivotTable tabId="29" name="PivotTable5"/>
    <pivotTable tabId="29" name="PivotTable8"/>
    <pivotTable tabId="29" name="PivotTable9"/>
  </pivotTables>
  <data>
    <olap pivotCacheId="1223670562">
      <levels count="2">
        <level uniqueName="[Transactions].[Status].[(All)]" sourceCaption="(All)" count="0"/>
        <level uniqueName="[Transactions].[Status].[Status]" sourceCaption="Status" count="6">
          <ranges>
            <range startItem="0">
              <i n="[Transactions].[Status].&amp;[Authorized]" c="Authorized"/>
              <i n="[Transactions].[Status].&amp;[Paid to merchant]" c="Paid to merchant"/>
              <i n="[Transactions].[Status].&amp;[Paid to payment in advance]" c="Paid to payment in advance"/>
              <i n="[Transactions].[Status].&amp;[Reconciliation initiated]" c="Reconciliation initiated"/>
              <i n="[Transactions].[Status].&amp;[Reversed]" c="Reversed"/>
              <i n="[Transactions].[Status].&amp;[Settled to merchant]" c="Settled to merchant"/>
            </range>
          </ranges>
        </level>
      </levels>
      <selections count="1">
        <selection n="[Transactions].[Statu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1" xr10:uid="{6EC6247C-DDF5-4AED-8FAA-9776A0667F08}" sourceName="[Transactions].[Date (Month)]">
  <pivotTables>
    <pivotTable tabId="3" name="PivotTable3"/>
    <pivotTable tabId="3" name="PivotTable11"/>
    <pivotTable tabId="3" name="PivotTable12"/>
    <pivotTable tabId="3" name="PivotTable4"/>
  </pivotTables>
  <data>
    <olap pivotCacheId="1223670562">
      <levels count="2">
        <level uniqueName="[Transactions].[Date (Month)].[(All)]" sourceCaption="(All)" count="0"/>
        <level uniqueName="[Transactions].[Date (Month)].[Date (Month)]" sourceCaption="Date (Month)" count="12">
          <ranges>
            <range startItem="0">
              <i n="[Transactions].[Date (Month)].&amp;[Jan]" c="Jan"/>
              <i n="[Transactions].[Date (Month)].&amp;[Feb]" c="Feb"/>
              <i n="[Transactions].[Date (Month)].&amp;[Mar]" c="Mar"/>
              <i n="[Transactions].[Date (Month)].&amp;[Apr]" c="Apr"/>
              <i n="[Transactions].[Date (Month)].&amp;[May]" c="May"/>
              <i n="[Transactions].[Date (Month)].&amp;[Jun]" c="Jun"/>
              <i n="[Transactions].[Date (Month)].&amp;[Jul]" c="Jul"/>
              <i n="[Transactions].[Date (Month)].&amp;[Aug]" c="Aug"/>
              <i n="[Transactions].[Date (Month)].&amp;[Sep]" c="Sep"/>
              <i n="[Transactions].[Date (Month)].&amp;[Oct]" c="Oct"/>
              <i n="[Transactions].[Date (Month)].&amp;[Nov]" c="Nov"/>
              <i n="[Transactions].[Date (Month)].&amp;[Dec]" c="Dec"/>
            </range>
          </ranges>
        </level>
      </levels>
      <selections count="1">
        <selection n="[Transactions].[Date (Month)].[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 xr10:uid="{8D674BC6-2595-42AD-AF57-3467EA828211}" sourceName="[Transactions].[Date (Quarter)]">
  <pivotTables>
    <pivotTable tabId="3" name="PivotTable3"/>
    <pivotTable tabId="3" name="PivotTable11"/>
    <pivotTable tabId="3" name="PivotTable12"/>
    <pivotTable tabId="3" name="PivotTable4"/>
  </pivotTables>
  <data>
    <olap pivotCacheId="1223670562">
      <levels count="2">
        <level uniqueName="[Transactions].[Date (Quarter)].[(All)]" sourceCaption="(All)" count="0"/>
        <level uniqueName="[Transactions].[Date (Quarter)].[Date (Quarter)]" sourceCaption="Date (Quarter)" count="4">
          <ranges>
            <range startItem="0">
              <i n="[Transactions].[Date (Quarter)].&amp;[Qtr1]" c="Qtr1"/>
              <i n="[Transactions].[Date (Quarter)].&amp;[Qtr2]" c="Qtr2"/>
              <i n="[Transactions].[Date (Quarter)].&amp;[Qtr3]" c="Qtr3"/>
              <i n="[Transactions].[Date (Quarter)].&amp;[Qtr4]" c="Qtr4"/>
            </range>
          </ranges>
        </level>
      </levels>
      <selections count="1">
        <selection n="[Transactions].[Date (Quarte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1" xr10:uid="{C7BC2813-55D2-4358-8818-0CEC9510937A}" sourceName="[Transactions].[Date (Year)]">
  <pivotTables>
    <pivotTable tabId="3" name="PivotTable3"/>
    <pivotTable tabId="3" name="PivotTable11"/>
    <pivotTable tabId="3" name="PivotTable12"/>
    <pivotTable tabId="3" name="PivotTable4"/>
  </pivotTables>
  <data>
    <olap pivotCacheId="1223670562">
      <levels count="2">
        <level uniqueName="[Transactions].[Date (Year)].[(All)]" sourceCaption="(All)" count="0"/>
        <level uniqueName="[Transactions].[Date (Year)].[Date (Year)]" sourceCaption="Date (Year)" count="3">
          <ranges>
            <range startItem="0">
              <i n="[Transactions].[Date (Year)].&amp;[2022]" c="2022"/>
              <i n="[Transactions].[Date (Year)].&amp;[2023]" c="2023"/>
              <i n="[Transactions].[Date (Year)].&amp;[2024]" c="2024"/>
            </range>
          </ranges>
        </level>
      </levels>
      <selections count="1">
        <selection n="[Transactions].[Date (Year)].[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DDAB656-8810-414E-979A-1AEC1CAABCC9}" sourceName="[Transactions].[Status]">
  <pivotTables>
    <pivotTable tabId="3" name="PivotTable16"/>
    <pivotTable tabId="3" name="PivotTable10"/>
    <pivotTable tabId="3" name="PivotTable13"/>
    <pivotTable tabId="3" name="PivotTable14"/>
  </pivotTables>
  <data>
    <olap pivotCacheId="1223670562">
      <levels count="2">
        <level uniqueName="[Transactions].[Status].[(All)]" sourceCaption="(All)" count="0"/>
        <level uniqueName="[Transactions].[Status].[Status]" sourceCaption="Status" count="6">
          <ranges>
            <range startItem="0">
              <i n="[Transactions].[Status].&amp;[Authorized]" c="Authorized"/>
              <i n="[Transactions].[Status].&amp;[Paid to merchant]" c="Paid to merchant"/>
              <i n="[Transactions].[Status].&amp;[Paid to payment in advance]" c="Paid to payment in advance"/>
              <i n="[Transactions].[Status].&amp;[Reconciliation initiated]" c="Reconciliation initiated"/>
              <i n="[Transactions].[Status].&amp;[Reversed]" c="Reversed"/>
              <i n="[Transactions].[Status].&amp;[Settled to merchant]" c="Settled to merchant"/>
            </range>
          </ranges>
        </level>
      </levels>
      <selections count="1">
        <selection n="[Transactions].[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4F986EAD-E2D5-4440-B0BE-3690EFCAA1EE}" cache="Slicer_Date__Month1" caption="Date (Month)" level="1" rowHeight="241300"/>
  <slicer name="Date (Quarter)" xr10:uid="{7DE73C81-4334-4238-BB2D-327CF1665DF5}" cache="Slicer_Date__Quarter" caption="Date (Quarter)" level="1" rowHeight="241300"/>
  <slicer name="Date (Year) 1" xr10:uid="{C9AE609F-FE1C-4559-8B8F-F0532EF0CD92}" cache="Slicer_Date__Year1" caption="Date (Year)" level="1" rowHeight="241300"/>
  <slicer name="Status 2" xr10:uid="{A913CED3-FC17-4F46-8BD0-CEE56A1717CE}" cache="Slicer_Status1" caption="Statu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3" xr10:uid="{9418193A-EE43-4396-BB45-99793F2D9890}" cache="Slicer_Date__Month1" caption="Date (Month)" columnCount="6" level="1" style="SlicerStyleDark1" rowHeight="274320"/>
  <slicer name="Date (Quarter) 2" xr10:uid="{2668F008-0684-4990-AC39-ED758CC5C638}" cache="Slicer_Date__Quarter" caption="Date (Quarter)" columnCount="2" level="1" style="SlicerStyleDark1" rowHeight="274320"/>
  <slicer name="Date (Year) 4" xr10:uid="{0B178DD9-5A97-4C99-8F0C-F5A5565443F4}" cache="Slicer_Date__Year1" caption="Date (Year)" columnCount="2" level="1" style="SlicerStyleDark1" rowHeight="27432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5" xr10:uid="{2693290B-B9FE-49D9-9DB0-114A37AD54C6}" cache="Slicer_Date__Month1" caption="Date (Month)" level="1" style="SlicerStyleDark1" rowHeight="457200"/>
  <slicer name="Date (Quarter) 4" xr10:uid="{163C6B6E-670F-4DE2-951C-999EDF4977F5}" cache="Slicer_Date__Quarter" caption="Date (Quarter)" level="1" style="SlicerStyleDark1" rowHeight="457200"/>
  <slicer name="Date (Year) 6" xr10:uid="{DBA5B6FE-CCFC-4D48-AD55-F1B214898793}" cache="Slicer_Date__Year1" caption="Date (Year)" level="1" style="SlicerStyleDark1" rowHeight="4572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Quarter) 5" xr10:uid="{60AF136C-CCEF-45BA-9751-8349DB5A0584}" cache="Slicer_Date__Quarter" caption="Date (Quarter)" level="1" style="SlicerStyleDark1" rowHeight="457200"/>
  <slicer name="Date (Year) 7" xr10:uid="{120A0FE7-47EF-4F44-9520-EBCD38C66E31}" cache="Slicer_Date__Year1" caption="Date (Year)" level="1" style="SlicerStyleDark1" rowHeight="457200"/>
  <slicer name="Status 4" xr10:uid="{B29DA96B-D674-4C33-AD7E-6C17E3B18197}" cache="Slicer_Status1" caption="Status" level="1" style="SlicerStyleDark1" rowHeight="4572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Quarter) 6" xr10:uid="{A7EC8F55-ED51-4188-B6EC-21C34DA3AB3E}" cache="Slicer_Date__Quarter" caption="Date (Quarter)" level="1" style="SlicerStyleDark1" rowHeight="457200"/>
  <slicer name="Date (Year) 8" xr10:uid="{57234B65-6531-435E-A0FE-73E948CA86E6}" cache="Slicer_Date__Year1" caption="Date (Year)" level="1" style="SlicerStyleDark1" rowHeight="4572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47D017A3-EA9B-4FF8-8D71-D9F772225383}" cache="Slicer_Date__Month" caption="Date (Month)" level="1" rowHeight="241300"/>
  <slicer name="Date (Year)" xr10:uid="{E15CE28F-DAD6-4B6B-91EE-ED2120C5A2B4}" cache="Slicer_Date__Year" caption="Date (Year)" level="1" rowHeight="241300"/>
  <slicer name="Status" xr10:uid="{DF182E45-EB26-4332-B85F-0CED5FCFD733}" cache="Slicer_Status" caption="Status"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drawing" Target="../drawings/drawing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rinterSettings" Target="../printerSettings/printerSettings1.bin"/><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2.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25.xml"/><Relationship Id="rId7" Type="http://schemas.openxmlformats.org/officeDocument/2006/relationships/drawing" Target="../drawings/drawing2.xml"/><Relationship Id="rId2" Type="http://schemas.openxmlformats.org/officeDocument/2006/relationships/pivotTable" Target="../pivotTables/pivotTable24.xml"/><Relationship Id="rId1" Type="http://schemas.openxmlformats.org/officeDocument/2006/relationships/pivotTable" Target="../pivotTables/pivotTable23.xml"/><Relationship Id="rId6" Type="http://schemas.openxmlformats.org/officeDocument/2006/relationships/printerSettings" Target="../printerSettings/printerSettings2.bin"/><Relationship Id="rId5" Type="http://schemas.openxmlformats.org/officeDocument/2006/relationships/pivotTable" Target="../pivotTables/pivotTable27.xml"/><Relationship Id="rId4" Type="http://schemas.openxmlformats.org/officeDocument/2006/relationships/pivotTable" Target="../pivotTables/pivotTable26.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35.xml"/><Relationship Id="rId3" Type="http://schemas.openxmlformats.org/officeDocument/2006/relationships/pivotTable" Target="../pivotTables/pivotTable30.xml"/><Relationship Id="rId7" Type="http://schemas.openxmlformats.org/officeDocument/2006/relationships/pivotTable" Target="../pivotTables/pivotTable34.xml"/><Relationship Id="rId2" Type="http://schemas.openxmlformats.org/officeDocument/2006/relationships/pivotTable" Target="../pivotTables/pivotTable29.xml"/><Relationship Id="rId1" Type="http://schemas.openxmlformats.org/officeDocument/2006/relationships/pivotTable" Target="../pivotTables/pivotTable28.xml"/><Relationship Id="rId6" Type="http://schemas.openxmlformats.org/officeDocument/2006/relationships/pivotTable" Target="../pivotTables/pivotTable33.xml"/><Relationship Id="rId11" Type="http://schemas.microsoft.com/office/2007/relationships/slicer" Target="../slicers/slicer6.xml"/><Relationship Id="rId5" Type="http://schemas.openxmlformats.org/officeDocument/2006/relationships/pivotTable" Target="../pivotTables/pivotTable32.xml"/><Relationship Id="rId10" Type="http://schemas.openxmlformats.org/officeDocument/2006/relationships/drawing" Target="../drawings/drawing6.xml"/><Relationship Id="rId4" Type="http://schemas.openxmlformats.org/officeDocument/2006/relationships/pivotTable" Target="../pivotTables/pivotTable31.xml"/><Relationship Id="rId9" Type="http://schemas.openxmlformats.org/officeDocument/2006/relationships/pivotTable" Target="../pivotTables/pivotTable36.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9.xml"/><Relationship Id="rId2" Type="http://schemas.openxmlformats.org/officeDocument/2006/relationships/pivotTable" Target="../pivotTables/pivotTable38.xml"/><Relationship Id="rId1" Type="http://schemas.openxmlformats.org/officeDocument/2006/relationships/pivotTable" Target="../pivotTables/pivotTable37.xml"/><Relationship Id="rId6" Type="http://schemas.openxmlformats.org/officeDocument/2006/relationships/drawing" Target="../drawings/drawing7.xml"/><Relationship Id="rId5" Type="http://schemas.openxmlformats.org/officeDocument/2006/relationships/pivotTable" Target="../pivotTables/pivotTable41.xml"/><Relationship Id="rId4" Type="http://schemas.openxmlformats.org/officeDocument/2006/relationships/pivotTable" Target="../pivotTables/pivotTable4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ABDB0-DAF3-4E6A-A2F7-E3AF5B1B4267}">
  <dimension ref="A1:EF100"/>
  <sheetViews>
    <sheetView topLeftCell="BZ1" zoomScaleNormal="100" workbookViewId="0">
      <selection activeCell="CE3" sqref="CE3:CF8"/>
    </sheetView>
  </sheetViews>
  <sheetFormatPr defaultRowHeight="13.8" x14ac:dyDescent="0.25"/>
  <cols>
    <col min="1" max="1" width="11.3984375" bestFit="1" customWidth="1"/>
    <col min="2" max="2" width="13.5" bestFit="1" customWidth="1"/>
    <col min="3" max="3" width="18.09765625" customWidth="1"/>
    <col min="4" max="5" width="11.8984375" bestFit="1" customWidth="1"/>
    <col min="6" max="6" width="6.8984375" bestFit="1" customWidth="1"/>
    <col min="7" max="7" width="13.69921875" customWidth="1"/>
    <col min="8" max="8" width="11.3984375" bestFit="1" customWidth="1"/>
    <col min="9" max="9" width="20.19921875" bestFit="1" customWidth="1"/>
    <col min="10" max="10" width="18" bestFit="1" customWidth="1"/>
    <col min="11" max="11" width="13.19921875" bestFit="1" customWidth="1"/>
    <col min="12" max="12" width="11.8984375" bestFit="1" customWidth="1"/>
    <col min="13" max="13" width="28.3984375" bestFit="1" customWidth="1"/>
    <col min="14" max="14" width="13" bestFit="1" customWidth="1"/>
    <col min="15" max="15" width="49.19921875" bestFit="1" customWidth="1"/>
    <col min="16" max="16" width="18.3984375" bestFit="1" customWidth="1"/>
    <col min="17" max="17" width="13.5" bestFit="1" customWidth="1"/>
    <col min="18" max="18" width="11.8984375" bestFit="1" customWidth="1"/>
    <col min="19" max="19" width="12.19921875" customWidth="1"/>
    <col min="20" max="20" width="47" bestFit="1" customWidth="1"/>
    <col min="21" max="21" width="20.69921875" bestFit="1" customWidth="1"/>
    <col min="22" max="22" width="14" bestFit="1" customWidth="1"/>
    <col min="23" max="23" width="9.3984375" bestFit="1" customWidth="1"/>
    <col min="24" max="24" width="12.69921875" customWidth="1"/>
    <col min="25" max="25" width="20.5" bestFit="1" customWidth="1"/>
    <col min="26" max="27" width="20.19921875" bestFit="1" customWidth="1"/>
    <col min="28" max="28" width="9.8984375" bestFit="1" customWidth="1"/>
    <col min="29" max="29" width="13.5" customWidth="1"/>
    <col min="30" max="30" width="18" bestFit="1" customWidth="1"/>
    <col min="31" max="31" width="14.69921875" bestFit="1" customWidth="1"/>
    <col min="32" max="32" width="20.19921875" bestFit="1" customWidth="1"/>
    <col min="33" max="34" width="11.8984375" bestFit="1" customWidth="1"/>
    <col min="35" max="35" width="13.69921875" customWidth="1"/>
    <col min="36" max="36" width="27.5" bestFit="1" customWidth="1"/>
    <col min="37" max="37" width="16.09765625" bestFit="1" customWidth="1"/>
    <col min="38" max="38" width="21.59765625" bestFit="1" customWidth="1"/>
    <col min="39" max="39" width="13.09765625" customWidth="1"/>
    <col min="40" max="40" width="17.59765625" bestFit="1" customWidth="1"/>
    <col min="41" max="41" width="13.19921875" bestFit="1" customWidth="1"/>
    <col min="42" max="42" width="13.5" bestFit="1" customWidth="1"/>
    <col min="43" max="43" width="11.8984375" bestFit="1" customWidth="1"/>
    <col min="44" max="44" width="12.09765625" customWidth="1"/>
    <col min="45" max="45" width="17.59765625" bestFit="1" customWidth="1"/>
    <col min="46" max="46" width="13.19921875" bestFit="1" customWidth="1"/>
    <col min="47" max="47" width="20.19921875" bestFit="1" customWidth="1"/>
    <col min="48" max="48" width="11.8984375" bestFit="1" customWidth="1"/>
    <col min="49" max="49" width="13.5" bestFit="1" customWidth="1"/>
    <col min="50" max="50" width="9.3984375" bestFit="1" customWidth="1"/>
    <col min="51" max="51" width="15.8984375" bestFit="1" customWidth="1"/>
    <col min="52" max="52" width="16.09765625" bestFit="1" customWidth="1"/>
    <col min="53" max="53" width="26.5" bestFit="1" customWidth="1"/>
    <col min="54" max="54" width="47.3984375" bestFit="1" customWidth="1"/>
    <col min="55" max="55" width="11.59765625" bestFit="1" customWidth="1"/>
    <col min="56" max="56" width="23.8984375" bestFit="1" customWidth="1"/>
    <col min="57" max="57" width="11.8984375" bestFit="1" customWidth="1"/>
    <col min="58" max="58" width="16.09765625" bestFit="1" customWidth="1"/>
    <col min="59" max="59" width="13.09765625" bestFit="1" customWidth="1"/>
    <col min="60" max="60" width="20.3984375" bestFit="1" customWidth="1"/>
    <col min="61" max="61" width="18.19921875" bestFit="1" customWidth="1"/>
    <col min="62" max="62" width="15.8984375" bestFit="1" customWidth="1"/>
    <col min="63" max="63" width="13" bestFit="1" customWidth="1"/>
    <col min="64" max="64" width="20.19921875" bestFit="1" customWidth="1"/>
    <col min="65" max="65" width="16.19921875" bestFit="1" customWidth="1"/>
    <col min="66" max="66" width="15" bestFit="1" customWidth="1"/>
    <col min="67" max="67" width="14.09765625" bestFit="1" customWidth="1"/>
    <col min="68" max="68" width="13.5" bestFit="1" customWidth="1"/>
    <col min="69" max="69" width="20.3984375" bestFit="1" customWidth="1"/>
    <col min="70" max="70" width="16.09765625" bestFit="1" customWidth="1"/>
    <col min="71" max="71" width="20.3984375" bestFit="1" customWidth="1"/>
    <col min="72" max="72" width="16.3984375" bestFit="1" customWidth="1"/>
    <col min="73" max="73" width="14.69921875" bestFit="1" customWidth="1"/>
    <col min="74" max="74" width="13.69921875" bestFit="1" customWidth="1"/>
    <col min="75" max="75" width="11" bestFit="1" customWidth="1"/>
    <col min="76" max="77" width="16.09765625" bestFit="1" customWidth="1"/>
    <col min="78" max="78" width="23.59765625" bestFit="1" customWidth="1"/>
    <col min="79" max="79" width="14.69921875" bestFit="1" customWidth="1"/>
    <col min="80" max="80" width="15" bestFit="1" customWidth="1"/>
    <col min="81" max="81" width="14.09765625" bestFit="1" customWidth="1"/>
    <col min="82" max="82" width="11.3984375" bestFit="1" customWidth="1"/>
    <col min="83" max="83" width="23.59765625" bestFit="1" customWidth="1"/>
    <col min="84" max="84" width="20.19921875" bestFit="1" customWidth="1"/>
    <col min="85" max="85" width="19.5" bestFit="1" customWidth="1"/>
    <col min="86" max="86" width="23.59765625" bestFit="1" customWidth="1"/>
    <col min="87" max="87" width="13.19921875" bestFit="1" customWidth="1"/>
    <col min="88" max="88" width="18" bestFit="1" customWidth="1"/>
    <col min="89" max="89" width="23.59765625" bestFit="1" customWidth="1"/>
    <col min="90" max="90" width="16.09765625" bestFit="1" customWidth="1"/>
    <col min="91" max="91" width="31.8984375" bestFit="1" customWidth="1"/>
    <col min="92" max="92" width="15.59765625" bestFit="1" customWidth="1"/>
    <col min="93" max="93" width="44.3984375" bestFit="1" customWidth="1"/>
    <col min="94" max="94" width="16.09765625" bestFit="1" customWidth="1"/>
    <col min="95" max="95" width="15.8984375" bestFit="1" customWidth="1"/>
    <col min="96" max="96" width="25.5" bestFit="1" customWidth="1"/>
    <col min="97" max="97" width="21.5" bestFit="1" customWidth="1"/>
    <col min="98" max="98" width="9.59765625" bestFit="1" customWidth="1"/>
    <col min="99" max="100" width="11.3984375" bestFit="1" customWidth="1"/>
    <col min="101" max="101" width="7" bestFit="1" customWidth="1"/>
    <col min="102" max="102" width="20.19921875" bestFit="1" customWidth="1"/>
    <col min="103" max="103" width="16.09765625" bestFit="1" customWidth="1"/>
    <col min="104" max="104" width="15.8984375" bestFit="1" customWidth="1"/>
    <col min="105" max="105" width="25.5" bestFit="1" customWidth="1"/>
    <col min="106" max="106" width="21.5" bestFit="1" customWidth="1"/>
    <col min="107" max="107" width="9.59765625" bestFit="1" customWidth="1"/>
    <col min="108" max="108" width="18.5" bestFit="1" customWidth="1"/>
    <col min="109" max="109" width="11.3984375" bestFit="1" customWidth="1"/>
    <col min="110" max="110" width="16.8984375" bestFit="1" customWidth="1"/>
    <col min="111" max="111" width="20.19921875" bestFit="1" customWidth="1"/>
    <col min="112" max="112" width="16.09765625" bestFit="1" customWidth="1"/>
    <col min="113" max="113" width="15.8984375" bestFit="1" customWidth="1"/>
    <col min="114" max="114" width="25.5" bestFit="1" customWidth="1"/>
    <col min="115" max="115" width="21.5" bestFit="1" customWidth="1"/>
    <col min="116" max="116" width="9.59765625" bestFit="1" customWidth="1"/>
    <col min="117" max="117" width="18.5" bestFit="1" customWidth="1"/>
    <col min="118" max="118" width="11.3984375" bestFit="1" customWidth="1"/>
    <col min="119" max="119" width="30.59765625" bestFit="1" customWidth="1"/>
    <col min="120" max="120" width="44.3984375" bestFit="1" customWidth="1"/>
    <col min="121" max="121" width="16.09765625" bestFit="1" customWidth="1"/>
    <col min="122" max="122" width="15.8984375" bestFit="1" customWidth="1"/>
    <col min="123" max="123" width="25.5" bestFit="1" customWidth="1"/>
    <col min="124" max="124" width="21.5" bestFit="1" customWidth="1"/>
    <col min="125" max="125" width="9.59765625" bestFit="1" customWidth="1"/>
    <col min="126" max="127" width="11.3984375" bestFit="1" customWidth="1"/>
    <col min="128" max="128" width="13.09765625" bestFit="1" customWidth="1"/>
    <col min="129" max="129" width="20.19921875" bestFit="1" customWidth="1"/>
    <col min="130" max="130" width="18" bestFit="1" customWidth="1"/>
    <col min="131" max="131" width="18.8984375" bestFit="1" customWidth="1"/>
    <col min="132" max="132" width="22.3984375" bestFit="1" customWidth="1"/>
    <col min="133" max="133" width="13.09765625" bestFit="1" customWidth="1"/>
    <col min="134" max="134" width="18.3984375" bestFit="1" customWidth="1"/>
    <col min="135" max="135" width="15.8984375" bestFit="1" customWidth="1"/>
    <col min="136" max="136" width="25.5" bestFit="1" customWidth="1"/>
    <col min="137" max="137" width="21.5" bestFit="1" customWidth="1"/>
    <col min="138" max="138" width="9.59765625" bestFit="1" customWidth="1"/>
    <col min="139" max="139" width="18.5" bestFit="1" customWidth="1"/>
    <col min="140" max="140" width="11.3984375" bestFit="1" customWidth="1"/>
    <col min="141" max="141" width="16.09765625" bestFit="1" customWidth="1"/>
    <col min="142" max="143" width="14.59765625" bestFit="1" customWidth="1"/>
    <col min="144" max="144" width="19" bestFit="1" customWidth="1"/>
    <col min="145" max="145" width="5.8984375" bestFit="1" customWidth="1"/>
    <col min="146" max="146" width="33.09765625" bestFit="1" customWidth="1"/>
    <col min="147" max="147" width="41" bestFit="1" customWidth="1"/>
    <col min="148" max="148" width="24.3984375" bestFit="1" customWidth="1"/>
    <col min="149" max="149" width="9.3984375" bestFit="1" customWidth="1"/>
    <col min="150" max="150" width="29.69921875" bestFit="1" customWidth="1"/>
    <col min="151" max="151" width="10.59765625" bestFit="1" customWidth="1"/>
    <col min="152" max="152" width="13.09765625" bestFit="1" customWidth="1"/>
    <col min="153" max="153" width="47.3984375" bestFit="1" customWidth="1"/>
    <col min="154" max="154" width="12.59765625" bestFit="1" customWidth="1"/>
    <col min="155" max="155" width="32.59765625" bestFit="1" customWidth="1"/>
    <col min="156" max="156" width="12.3984375" bestFit="1" customWidth="1"/>
    <col min="157" max="157" width="18.8984375" bestFit="1" customWidth="1"/>
    <col min="158" max="158" width="21.8984375" bestFit="1" customWidth="1"/>
    <col min="159" max="159" width="16.8984375" bestFit="1" customWidth="1"/>
    <col min="160" max="160" width="17.59765625" bestFit="1" customWidth="1"/>
    <col min="161" max="161" width="25.3984375" bestFit="1" customWidth="1"/>
    <col min="162" max="162" width="11.59765625" bestFit="1" customWidth="1"/>
    <col min="163" max="163" width="12.5" bestFit="1" customWidth="1"/>
    <col min="164" max="164" width="13" bestFit="1" customWidth="1"/>
    <col min="165" max="165" width="8" bestFit="1" customWidth="1"/>
    <col min="166" max="166" width="24" bestFit="1" customWidth="1"/>
    <col min="167" max="167" width="12.59765625" bestFit="1" customWidth="1"/>
    <col min="168" max="168" width="26.59765625" bestFit="1" customWidth="1"/>
    <col min="169" max="169" width="11.5" bestFit="1" customWidth="1"/>
    <col min="170" max="170" width="21.59765625" bestFit="1" customWidth="1"/>
    <col min="171" max="171" width="18.3984375" bestFit="1" customWidth="1"/>
    <col min="172" max="172" width="7.5" bestFit="1" customWidth="1"/>
    <col min="173" max="173" width="11.3984375" bestFit="1" customWidth="1"/>
    <col min="174" max="174" width="9.09765625" bestFit="1" customWidth="1"/>
    <col min="175" max="175" width="18.8984375" bestFit="1" customWidth="1"/>
    <col min="176" max="176" width="27.19921875" bestFit="1" customWidth="1"/>
    <col min="177" max="177" width="12.3984375" bestFit="1" customWidth="1"/>
    <col min="178" max="178" width="11.3984375" bestFit="1" customWidth="1"/>
    <col min="179" max="428" width="16.8984375" bestFit="1" customWidth="1"/>
    <col min="429" max="429" width="11.19921875" bestFit="1" customWidth="1"/>
  </cols>
  <sheetData>
    <row r="1" spans="1:136" ht="16.2" thickBot="1" x14ac:dyDescent="0.35">
      <c r="A1" s="27" t="s">
        <v>92</v>
      </c>
      <c r="B1" s="28"/>
      <c r="C1" s="28"/>
      <c r="D1" s="28"/>
      <c r="E1" s="28"/>
      <c r="F1" s="29"/>
      <c r="H1" s="21" t="s">
        <v>93</v>
      </c>
      <c r="I1" s="22"/>
      <c r="J1" s="22"/>
      <c r="K1" s="22"/>
      <c r="L1" s="22"/>
      <c r="M1" s="23"/>
      <c r="O1" s="21" t="s">
        <v>62</v>
      </c>
      <c r="P1" s="22"/>
      <c r="Q1" s="22"/>
      <c r="R1" s="23"/>
      <c r="T1" s="21" t="s">
        <v>61</v>
      </c>
      <c r="U1" s="22"/>
      <c r="V1" s="22"/>
      <c r="W1" s="23"/>
      <c r="Y1" s="21" t="s">
        <v>105</v>
      </c>
      <c r="Z1" s="22"/>
      <c r="AA1" s="22"/>
      <c r="AB1" s="23"/>
      <c r="AD1" s="21" t="s">
        <v>106</v>
      </c>
      <c r="AE1" s="22"/>
      <c r="AF1" s="22"/>
      <c r="AG1" s="23"/>
      <c r="AI1" s="24" t="s">
        <v>107</v>
      </c>
      <c r="AJ1" s="25"/>
      <c r="AK1" s="25"/>
      <c r="AL1" s="26"/>
      <c r="AY1" s="1" t="s">
        <v>34</v>
      </c>
      <c r="AZ1" t="s" vm="1">
        <v>35</v>
      </c>
      <c r="BG1" s="1" t="s">
        <v>34</v>
      </c>
      <c r="BH1" t="s" vm="1">
        <v>35</v>
      </c>
      <c r="BP1" s="1" t="s">
        <v>34</v>
      </c>
      <c r="BQ1" t="s" vm="1">
        <v>35</v>
      </c>
      <c r="BZ1" s="1" t="s">
        <v>82</v>
      </c>
      <c r="CA1" t="s">
        <v>83</v>
      </c>
    </row>
    <row r="2" spans="1:136" x14ac:dyDescent="0.25">
      <c r="A2" s="1" t="s">
        <v>38</v>
      </c>
      <c r="B2" t="s" vm="3">
        <v>35</v>
      </c>
      <c r="H2" s="1" t="s">
        <v>38</v>
      </c>
      <c r="I2" t="s" vm="3">
        <v>35</v>
      </c>
      <c r="O2" s="1" t="s">
        <v>34</v>
      </c>
      <c r="P2" t="s" vm="1">
        <v>35</v>
      </c>
      <c r="T2" s="1" t="s">
        <v>3</v>
      </c>
      <c r="U2" t="s" vm="6">
        <v>35</v>
      </c>
      <c r="Y2" s="1" t="s">
        <v>34</v>
      </c>
      <c r="Z2" t="s" vm="1">
        <v>35</v>
      </c>
      <c r="AD2" s="1" t="s">
        <v>34</v>
      </c>
      <c r="AE2" t="s" vm="1">
        <v>35</v>
      </c>
      <c r="AI2" s="1" t="s">
        <v>34</v>
      </c>
      <c r="AJ2" t="s" vm="7">
        <v>37</v>
      </c>
      <c r="AN2" s="1" t="s">
        <v>34</v>
      </c>
      <c r="AO2" t="s" vm="1">
        <v>35</v>
      </c>
      <c r="AS2" s="1" t="s">
        <v>34</v>
      </c>
      <c r="AT2" t="s" vm="1">
        <v>35</v>
      </c>
      <c r="AY2" s="1" t="s">
        <v>115</v>
      </c>
      <c r="AZ2" t="s" vm="8">
        <v>35</v>
      </c>
      <c r="BG2" s="1" t="s">
        <v>115</v>
      </c>
      <c r="BH2" t="s" vm="8">
        <v>35</v>
      </c>
      <c r="BP2" s="1" t="s">
        <v>36</v>
      </c>
      <c r="BQ2" t="s" vm="2">
        <v>35</v>
      </c>
      <c r="BZ2" s="2" t="s">
        <v>9</v>
      </c>
      <c r="CA2">
        <v>37</v>
      </c>
      <c r="CC2">
        <f>GETPIVOTDATA("[Measures].[Count of Status]",$BZ$1,"[Transactions].[Status]","[Transactions].[Status].&amp;[Authorized]")</f>
        <v>37</v>
      </c>
      <c r="CE2" s="1" t="s">
        <v>82</v>
      </c>
      <c r="CF2" t="s">
        <v>81</v>
      </c>
      <c r="CH2" s="1" t="s">
        <v>82</v>
      </c>
      <c r="CI2" t="s">
        <v>79</v>
      </c>
      <c r="CK2" s="1" t="s">
        <v>82</v>
      </c>
      <c r="CL2" t="s">
        <v>80</v>
      </c>
      <c r="CO2" s="1" t="s">
        <v>81</v>
      </c>
      <c r="CP2" s="1" t="s">
        <v>88</v>
      </c>
      <c r="CX2" s="1" t="s">
        <v>81</v>
      </c>
      <c r="CY2" s="1" t="s">
        <v>88</v>
      </c>
      <c r="DG2" s="1" t="s">
        <v>81</v>
      </c>
      <c r="DH2" s="1" t="s">
        <v>88</v>
      </c>
      <c r="DP2" s="1" t="s">
        <v>83</v>
      </c>
      <c r="DQ2" s="1" t="s">
        <v>88</v>
      </c>
    </row>
    <row r="3" spans="1:136" x14ac:dyDescent="0.25">
      <c r="O3" s="1" t="s">
        <v>38</v>
      </c>
      <c r="P3" t="s" vm="3">
        <v>35</v>
      </c>
      <c r="T3" s="1" t="s">
        <v>38</v>
      </c>
      <c r="U3" t="s" vm="3">
        <v>35</v>
      </c>
      <c r="Y3" s="1" t="s">
        <v>38</v>
      </c>
      <c r="Z3" t="s" vm="5">
        <v>8</v>
      </c>
      <c r="AD3" s="1" t="s">
        <v>36</v>
      </c>
      <c r="AE3" t="s" vm="2">
        <v>35</v>
      </c>
      <c r="AI3" s="1" t="s">
        <v>36</v>
      </c>
      <c r="AJ3" t="s" vm="4">
        <v>29</v>
      </c>
      <c r="AN3" s="1" t="s">
        <v>36</v>
      </c>
      <c r="AO3" t="s" vm="2">
        <v>35</v>
      </c>
      <c r="AS3" s="1" t="s">
        <v>36</v>
      </c>
      <c r="AT3" t="s" vm="2">
        <v>35</v>
      </c>
      <c r="BP3" s="1" t="s">
        <v>115</v>
      </c>
      <c r="BQ3" t="s" vm="8">
        <v>35</v>
      </c>
      <c r="BS3" s="1" t="s">
        <v>34</v>
      </c>
      <c r="BT3" t="s" vm="1">
        <v>35</v>
      </c>
      <c r="BZ3" s="2" t="s">
        <v>6</v>
      </c>
      <c r="CA3">
        <v>1994</v>
      </c>
      <c r="CC3">
        <f>GETPIVOTDATA("[Measures].[Count of Status]",$BZ$1,"[Transactions].[Status]","[Transactions].[Status].&amp;[Paid to merchant]")</f>
        <v>1994</v>
      </c>
      <c r="CE3" s="2" t="s">
        <v>9</v>
      </c>
      <c r="CF3">
        <v>32679</v>
      </c>
      <c r="CH3" s="2" t="s">
        <v>9</v>
      </c>
      <c r="CI3">
        <v>406.9717</v>
      </c>
      <c r="CK3" s="2" t="s">
        <v>9</v>
      </c>
      <c r="CL3">
        <v>81.164300000000338</v>
      </c>
      <c r="CO3" s="1" t="s">
        <v>82</v>
      </c>
      <c r="CP3" t="s">
        <v>9</v>
      </c>
      <c r="CQ3" t="s">
        <v>6</v>
      </c>
      <c r="CR3" t="s">
        <v>7</v>
      </c>
      <c r="CS3" t="s">
        <v>10</v>
      </c>
      <c r="CT3" t="s">
        <v>8</v>
      </c>
      <c r="CU3" t="s">
        <v>2</v>
      </c>
      <c r="CX3" s="1" t="s">
        <v>82</v>
      </c>
      <c r="CY3" t="s">
        <v>9</v>
      </c>
      <c r="CZ3" t="s">
        <v>6</v>
      </c>
      <c r="DA3" t="s">
        <v>7</v>
      </c>
      <c r="DB3" t="s">
        <v>10</v>
      </c>
      <c r="DC3" t="s">
        <v>8</v>
      </c>
      <c r="DD3" t="s">
        <v>11</v>
      </c>
      <c r="DE3" t="s">
        <v>2</v>
      </c>
      <c r="DG3" s="1" t="s">
        <v>82</v>
      </c>
      <c r="DH3" t="s">
        <v>9</v>
      </c>
      <c r="DI3" t="s">
        <v>6</v>
      </c>
      <c r="DJ3" t="s">
        <v>7</v>
      </c>
      <c r="DK3" t="s">
        <v>10</v>
      </c>
      <c r="DL3" t="s">
        <v>8</v>
      </c>
      <c r="DM3" t="s">
        <v>11</v>
      </c>
      <c r="DN3" t="s">
        <v>2</v>
      </c>
      <c r="DP3" s="1" t="s">
        <v>82</v>
      </c>
      <c r="DQ3" t="s">
        <v>9</v>
      </c>
      <c r="DR3" t="s">
        <v>6</v>
      </c>
      <c r="DS3" t="s">
        <v>7</v>
      </c>
      <c r="DT3" t="s">
        <v>10</v>
      </c>
      <c r="DU3" t="s">
        <v>8</v>
      </c>
      <c r="DV3" t="s">
        <v>2</v>
      </c>
      <c r="EC3" s="1" t="s">
        <v>82</v>
      </c>
      <c r="ED3" t="s">
        <v>116</v>
      </c>
    </row>
    <row r="4" spans="1:136" x14ac:dyDescent="0.25">
      <c r="A4" s="1" t="s">
        <v>3</v>
      </c>
      <c r="B4" t="s">
        <v>69</v>
      </c>
      <c r="C4" t="s">
        <v>63</v>
      </c>
      <c r="D4" t="s">
        <v>64</v>
      </c>
      <c r="E4" t="s">
        <v>65</v>
      </c>
      <c r="F4" t="s">
        <v>66</v>
      </c>
      <c r="H4" s="1" t="s">
        <v>78</v>
      </c>
      <c r="I4" t="s">
        <v>81</v>
      </c>
      <c r="J4" t="s">
        <v>86</v>
      </c>
      <c r="K4" t="s">
        <v>79</v>
      </c>
      <c r="L4" t="s">
        <v>65</v>
      </c>
      <c r="M4" t="s">
        <v>114</v>
      </c>
      <c r="N4" t="s">
        <v>89</v>
      </c>
      <c r="AD4" s="1" t="s">
        <v>38</v>
      </c>
      <c r="AE4" t="s" vm="3">
        <v>35</v>
      </c>
      <c r="AI4" s="1" t="s">
        <v>38</v>
      </c>
      <c r="AJ4" t="s" vm="3">
        <v>35</v>
      </c>
      <c r="AN4" s="1" t="s">
        <v>38</v>
      </c>
      <c r="AO4" t="s" vm="3">
        <v>35</v>
      </c>
      <c r="AS4" s="1" t="s">
        <v>38</v>
      </c>
      <c r="AT4" t="s" vm="3">
        <v>35</v>
      </c>
      <c r="AY4" s="1" t="s">
        <v>80</v>
      </c>
      <c r="AZ4" s="1" t="s">
        <v>88</v>
      </c>
      <c r="BG4" s="1" t="s">
        <v>82</v>
      </c>
      <c r="BH4" t="s">
        <v>81</v>
      </c>
      <c r="BI4" t="s">
        <v>86</v>
      </c>
      <c r="BJ4" t="s">
        <v>80</v>
      </c>
      <c r="BK4" t="s">
        <v>79</v>
      </c>
      <c r="BS4" s="1" t="s">
        <v>115</v>
      </c>
      <c r="BT4" t="s" vm="8">
        <v>35</v>
      </c>
      <c r="BZ4" s="2" t="s">
        <v>7</v>
      </c>
      <c r="CA4">
        <v>19143</v>
      </c>
      <c r="CC4">
        <f>GETPIVOTDATA("[Measures].[Count of Status]",$BZ$1,"[Transactions].[Status]","[Transactions].[Status].&amp;[Paid to payment in advance]")</f>
        <v>19143</v>
      </c>
      <c r="CE4" s="2" t="s">
        <v>6</v>
      </c>
      <c r="CF4">
        <v>13588632</v>
      </c>
      <c r="CH4" s="2" t="s">
        <v>6</v>
      </c>
      <c r="CI4">
        <v>203323.36269999979</v>
      </c>
      <c r="CK4" s="2" t="s">
        <v>6</v>
      </c>
      <c r="CL4">
        <v>36744.800799999888</v>
      </c>
      <c r="CO4" s="2" t="s">
        <v>39</v>
      </c>
      <c r="CP4">
        <v>9340</v>
      </c>
      <c r="CR4">
        <v>7524581</v>
      </c>
      <c r="CS4">
        <v>90727</v>
      </c>
      <c r="CT4">
        <v>33516</v>
      </c>
      <c r="CU4">
        <v>7658164</v>
      </c>
      <c r="CX4" s="2" t="s">
        <v>15</v>
      </c>
      <c r="CY4">
        <v>14797</v>
      </c>
      <c r="CZ4">
        <v>1758</v>
      </c>
      <c r="DA4">
        <v>22348266</v>
      </c>
      <c r="DB4">
        <v>132994</v>
      </c>
      <c r="DC4">
        <v>58191</v>
      </c>
      <c r="DE4">
        <v>22556006</v>
      </c>
      <c r="DG4" s="2" t="s">
        <v>12</v>
      </c>
      <c r="DH4">
        <v>11337</v>
      </c>
      <c r="DI4">
        <v>7845585</v>
      </c>
      <c r="DJ4">
        <v>22370664</v>
      </c>
      <c r="DK4">
        <v>94414</v>
      </c>
      <c r="DL4">
        <v>63576</v>
      </c>
      <c r="DM4">
        <v>37300</v>
      </c>
      <c r="DN4">
        <v>30422876</v>
      </c>
      <c r="DP4" s="2" t="s">
        <v>39</v>
      </c>
      <c r="DQ4">
        <v>5</v>
      </c>
      <c r="DS4">
        <v>1777</v>
      </c>
      <c r="DT4">
        <v>29</v>
      </c>
      <c r="DU4">
        <v>5</v>
      </c>
      <c r="DV4">
        <v>1816</v>
      </c>
      <c r="EC4" s="2" t="s">
        <v>13</v>
      </c>
      <c r="ED4">
        <v>18761</v>
      </c>
      <c r="EF4">
        <f>GETPIVOTDATA("[Measures].[Count of Card Type]",$EC$3,"[Transactions].[Card Type]","[Transactions].[Card Type].&amp;[OFF_US]")</f>
        <v>18761</v>
      </c>
    </row>
    <row r="5" spans="1:136" x14ac:dyDescent="0.25">
      <c r="A5" s="2">
        <v>2022</v>
      </c>
      <c r="H5" s="2" t="s">
        <v>108</v>
      </c>
      <c r="O5" s="1" t="s">
        <v>67</v>
      </c>
      <c r="P5" t="s">
        <v>68</v>
      </c>
      <c r="Q5" t="s">
        <v>69</v>
      </c>
      <c r="R5" t="s">
        <v>65</v>
      </c>
      <c r="T5" s="1" t="s">
        <v>67</v>
      </c>
      <c r="U5" t="s">
        <v>60</v>
      </c>
      <c r="V5" t="s">
        <v>70</v>
      </c>
      <c r="W5" t="s">
        <v>65</v>
      </c>
      <c r="Y5" s="1" t="s">
        <v>72</v>
      </c>
      <c r="Z5" t="s">
        <v>73</v>
      </c>
      <c r="AA5" t="s">
        <v>81</v>
      </c>
      <c r="AB5" t="s">
        <v>65</v>
      </c>
      <c r="AY5" s="1" t="s">
        <v>82</v>
      </c>
      <c r="AZ5" t="s">
        <v>50</v>
      </c>
      <c r="BA5" t="s">
        <v>39</v>
      </c>
      <c r="BB5" t="s">
        <v>20</v>
      </c>
      <c r="BC5" t="s">
        <v>41</v>
      </c>
      <c r="BD5" t="s">
        <v>49</v>
      </c>
      <c r="BE5" t="s">
        <v>2</v>
      </c>
      <c r="BG5" s="2" t="s">
        <v>32</v>
      </c>
      <c r="BH5" s="32">
        <v>8119096</v>
      </c>
      <c r="BI5" s="32">
        <v>8012127.2600000044</v>
      </c>
      <c r="BJ5" s="32">
        <v>30139.824900000232</v>
      </c>
      <c r="BK5" s="32">
        <v>106934.39999999976</v>
      </c>
      <c r="BP5" s="1" t="s">
        <v>82</v>
      </c>
      <c r="BQ5" t="s">
        <v>81</v>
      </c>
      <c r="BZ5" s="2" t="s">
        <v>10</v>
      </c>
      <c r="CA5">
        <v>94</v>
      </c>
      <c r="CC5">
        <f>GETPIVOTDATA("[Measures].[Count of Status]",$BZ$1,"[Transactions].[Status]","[Transactions].[Status].&amp;[Reconciliation initiated]")</f>
        <v>94</v>
      </c>
      <c r="CE5" s="2" t="s">
        <v>7</v>
      </c>
      <c r="CF5">
        <v>39755097</v>
      </c>
      <c r="CH5" s="2" t="s">
        <v>7</v>
      </c>
      <c r="CI5">
        <v>496874.74339999864</v>
      </c>
      <c r="CK5" s="2" t="s">
        <v>7</v>
      </c>
      <c r="CL5">
        <v>141116.98087999978</v>
      </c>
      <c r="CO5" s="2" t="s">
        <v>41</v>
      </c>
      <c r="CR5">
        <v>2443921</v>
      </c>
      <c r="CU5">
        <v>2443921</v>
      </c>
      <c r="CX5" s="2" t="s">
        <v>58</v>
      </c>
      <c r="CY5">
        <v>17882</v>
      </c>
      <c r="CZ5">
        <v>3284706</v>
      </c>
      <c r="DA5">
        <v>6846293</v>
      </c>
      <c r="DB5">
        <v>39915</v>
      </c>
      <c r="DC5">
        <v>61026</v>
      </c>
      <c r="DD5">
        <v>69225</v>
      </c>
      <c r="DE5">
        <v>10319047</v>
      </c>
      <c r="DG5" s="2" t="s">
        <v>18</v>
      </c>
      <c r="DH5">
        <v>782</v>
      </c>
      <c r="DI5">
        <v>268961</v>
      </c>
      <c r="DJ5">
        <v>877078</v>
      </c>
      <c r="DK5">
        <v>4675</v>
      </c>
      <c r="DL5">
        <v>31380</v>
      </c>
      <c r="DM5">
        <v>1150</v>
      </c>
      <c r="DN5">
        <v>1184026</v>
      </c>
      <c r="DP5" s="2" t="s">
        <v>14</v>
      </c>
      <c r="DR5">
        <v>1</v>
      </c>
      <c r="DS5">
        <v>3086</v>
      </c>
      <c r="DU5">
        <v>7</v>
      </c>
      <c r="DV5">
        <v>3094</v>
      </c>
      <c r="EC5" s="2" t="s">
        <v>16</v>
      </c>
      <c r="ED5">
        <v>2689</v>
      </c>
      <c r="EF5">
        <f>GETPIVOTDATA("[Measures].[Count of Card Type]",$EC$3,"[Transactions].[Card Type]","[Transactions].[Card Type].&amp;[ON_US]")</f>
        <v>2689</v>
      </c>
    </row>
    <row r="6" spans="1:136" x14ac:dyDescent="0.25">
      <c r="A6" s="3" t="s">
        <v>23</v>
      </c>
      <c r="B6">
        <v>10</v>
      </c>
      <c r="C6">
        <v>9.82</v>
      </c>
      <c r="D6">
        <v>0.15000000000000036</v>
      </c>
      <c r="E6">
        <v>2.9999999999999361E-2</v>
      </c>
      <c r="F6">
        <v>0</v>
      </c>
      <c r="H6" s="3">
        <v>4</v>
      </c>
      <c r="I6">
        <v>10</v>
      </c>
      <c r="J6">
        <v>9.85</v>
      </c>
      <c r="K6">
        <v>0.15000000000000036</v>
      </c>
      <c r="L6">
        <v>2.9999999999999361E-2</v>
      </c>
      <c r="M6">
        <v>9.82</v>
      </c>
      <c r="N6">
        <v>0</v>
      </c>
      <c r="O6" s="2" t="s">
        <v>50</v>
      </c>
      <c r="T6" s="2" t="s">
        <v>44</v>
      </c>
      <c r="Y6" s="2" t="s">
        <v>15</v>
      </c>
      <c r="AD6" s="1" t="s">
        <v>67</v>
      </c>
      <c r="AE6" t="s">
        <v>83</v>
      </c>
      <c r="AF6" t="s">
        <v>81</v>
      </c>
      <c r="AG6" t="s">
        <v>65</v>
      </c>
      <c r="AI6" s="1" t="s">
        <v>75</v>
      </c>
      <c r="AJ6" t="s">
        <v>76</v>
      </c>
      <c r="AK6" t="s">
        <v>69</v>
      </c>
      <c r="AL6" t="s">
        <v>65</v>
      </c>
      <c r="AN6" s="1" t="s">
        <v>75</v>
      </c>
      <c r="AO6" t="s">
        <v>76</v>
      </c>
      <c r="AP6" t="s">
        <v>69</v>
      </c>
      <c r="AQ6" t="s">
        <v>65</v>
      </c>
      <c r="AS6" s="1" t="s">
        <v>77</v>
      </c>
      <c r="AT6" t="s">
        <v>76</v>
      </c>
      <c r="AU6" t="s">
        <v>81</v>
      </c>
      <c r="AV6" t="s">
        <v>65</v>
      </c>
      <c r="AY6" s="2" t="s">
        <v>32</v>
      </c>
      <c r="AZ6" s="32">
        <v>18020.540000000179</v>
      </c>
      <c r="BA6" s="32">
        <v>2604.4888500000106</v>
      </c>
      <c r="BB6" s="32">
        <v>1426.5110300000022</v>
      </c>
      <c r="BC6" s="32"/>
      <c r="BD6" s="32">
        <v>1111.848300000001</v>
      </c>
      <c r="BE6" s="32">
        <v>23163.388180000195</v>
      </c>
      <c r="BG6" s="2" t="s">
        <v>24</v>
      </c>
      <c r="BH6" s="32">
        <v>11596366</v>
      </c>
      <c r="BI6" s="32">
        <v>11438140.28999999</v>
      </c>
      <c r="BJ6" s="32">
        <v>37112.942479999889</v>
      </c>
      <c r="BK6" s="32">
        <v>158195.71999999994</v>
      </c>
      <c r="BP6" s="2" t="s">
        <v>12</v>
      </c>
      <c r="BQ6" s="32">
        <v>30422876</v>
      </c>
      <c r="BS6" s="1" t="s">
        <v>81</v>
      </c>
      <c r="BT6" s="1" t="s">
        <v>88</v>
      </c>
      <c r="BZ6" s="2" t="s">
        <v>8</v>
      </c>
      <c r="CA6">
        <v>91</v>
      </c>
      <c r="CC6">
        <f>GETPIVOTDATA("[Measures].[Count of Status]",$BZ$1,"[Transactions].[Status]","[Transactions].[Status].&amp;[Reversed]")</f>
        <v>91</v>
      </c>
      <c r="CE6" s="2" t="s">
        <v>10</v>
      </c>
      <c r="CF6">
        <v>172909</v>
      </c>
      <c r="CH6" s="2" t="s">
        <v>10</v>
      </c>
      <c r="CI6">
        <v>2109.0184999999983</v>
      </c>
      <c r="CK6" s="2" t="s">
        <v>10</v>
      </c>
      <c r="CL6">
        <v>592.3555000000016</v>
      </c>
      <c r="CO6" s="2" t="s">
        <v>49</v>
      </c>
      <c r="CP6">
        <v>16730</v>
      </c>
      <c r="CR6">
        <v>3529759</v>
      </c>
      <c r="CS6">
        <v>5565</v>
      </c>
      <c r="CT6">
        <v>15910</v>
      </c>
      <c r="CU6">
        <v>3567964</v>
      </c>
      <c r="CX6" s="2" t="s">
        <v>59</v>
      </c>
      <c r="CZ6">
        <v>10302168</v>
      </c>
      <c r="DA6">
        <v>10560538</v>
      </c>
      <c r="DC6">
        <v>4130</v>
      </c>
      <c r="DE6">
        <v>20866836</v>
      </c>
      <c r="DG6" s="2" t="s">
        <v>17</v>
      </c>
      <c r="DH6">
        <v>20560</v>
      </c>
      <c r="DI6">
        <v>5474086</v>
      </c>
      <c r="DJ6">
        <v>16507355</v>
      </c>
      <c r="DK6">
        <v>73820</v>
      </c>
      <c r="DL6">
        <v>28391</v>
      </c>
      <c r="DM6">
        <v>30775</v>
      </c>
      <c r="DN6">
        <v>22134987</v>
      </c>
      <c r="DP6" s="2" t="s">
        <v>46</v>
      </c>
      <c r="DR6">
        <v>288</v>
      </c>
      <c r="DS6">
        <v>1506</v>
      </c>
      <c r="DU6">
        <v>5</v>
      </c>
      <c r="DV6">
        <v>1799</v>
      </c>
      <c r="EC6" s="2" t="s">
        <v>2</v>
      </c>
      <c r="ED6">
        <v>21450</v>
      </c>
    </row>
    <row r="7" spans="1:136" x14ac:dyDescent="0.25">
      <c r="A7" s="2">
        <v>2023</v>
      </c>
      <c r="H7" s="2" t="s">
        <v>21</v>
      </c>
      <c r="O7" s="3" t="s">
        <v>94</v>
      </c>
      <c r="P7">
        <v>2</v>
      </c>
      <c r="Q7">
        <v>347128</v>
      </c>
      <c r="R7">
        <v>1492.6440000000364</v>
      </c>
      <c r="T7" s="3" t="s">
        <v>28</v>
      </c>
      <c r="U7">
        <v>3</v>
      </c>
      <c r="V7">
        <v>30</v>
      </c>
      <c r="W7">
        <v>8.9999999999998082E-2</v>
      </c>
      <c r="Y7" s="3" t="s">
        <v>32</v>
      </c>
      <c r="Z7">
        <v>7</v>
      </c>
      <c r="AA7">
        <v>8675</v>
      </c>
      <c r="AB7">
        <v>21.439999999999703</v>
      </c>
      <c r="AD7" s="2" t="s">
        <v>15</v>
      </c>
      <c r="AI7" s="4">
        <v>45170</v>
      </c>
      <c r="AJ7">
        <v>29</v>
      </c>
      <c r="AK7">
        <v>33693</v>
      </c>
      <c r="AL7">
        <v>63.48004999999992</v>
      </c>
      <c r="AN7" s="2" t="s">
        <v>4</v>
      </c>
      <c r="AS7" s="2" t="s">
        <v>13</v>
      </c>
      <c r="AY7" s="2" t="s">
        <v>24</v>
      </c>
      <c r="AZ7" s="32">
        <v>20727.249999999902</v>
      </c>
      <c r="BA7" s="32">
        <v>2050.6700000000137</v>
      </c>
      <c r="BB7" s="32">
        <v>2244.3444599999984</v>
      </c>
      <c r="BC7" s="32">
        <v>3149.3719999999826</v>
      </c>
      <c r="BD7" s="32">
        <v>852.17999999999972</v>
      </c>
      <c r="BE7" s="32">
        <v>29023.816459999896</v>
      </c>
      <c r="BG7" s="2" t="s">
        <v>25</v>
      </c>
      <c r="BH7" s="32">
        <v>6903093</v>
      </c>
      <c r="BI7" s="32">
        <v>6808935.8099999968</v>
      </c>
      <c r="BJ7" s="32">
        <v>22640.576010000113</v>
      </c>
      <c r="BK7" s="32">
        <v>94137.44999999991</v>
      </c>
      <c r="BP7" s="2" t="s">
        <v>18</v>
      </c>
      <c r="BQ7" s="32">
        <v>1184026</v>
      </c>
      <c r="BS7" s="1" t="s">
        <v>82</v>
      </c>
      <c r="BT7" t="s">
        <v>15</v>
      </c>
      <c r="BU7" t="s">
        <v>58</v>
      </c>
      <c r="BV7" t="s">
        <v>59</v>
      </c>
      <c r="BW7" t="s">
        <v>2</v>
      </c>
      <c r="BZ7" s="2" t="s">
        <v>11</v>
      </c>
      <c r="CA7">
        <v>91</v>
      </c>
      <c r="CC7">
        <f>GETPIVOTDATA("[Measures].[Count of Status]",$BZ$1,"[Transactions].[Status]","[Transactions].[Status].&amp;[Settled to merchant]")</f>
        <v>91</v>
      </c>
      <c r="CE7" s="2" t="s">
        <v>8</v>
      </c>
      <c r="CF7">
        <v>123347</v>
      </c>
      <c r="CH7" s="2" t="s">
        <v>8</v>
      </c>
      <c r="CI7">
        <v>1633.9264999999998</v>
      </c>
      <c r="CK7" s="2" t="s">
        <v>8</v>
      </c>
      <c r="CL7">
        <v>284.52625000000216</v>
      </c>
      <c r="CO7" s="2" t="s">
        <v>20</v>
      </c>
      <c r="CP7">
        <v>2270</v>
      </c>
      <c r="CR7">
        <v>3114465</v>
      </c>
      <c r="CS7">
        <v>33067</v>
      </c>
      <c r="CT7">
        <v>3365</v>
      </c>
      <c r="CU7">
        <v>3153167</v>
      </c>
      <c r="CX7" s="2" t="s">
        <v>2</v>
      </c>
      <c r="CY7">
        <v>32679</v>
      </c>
      <c r="CZ7">
        <v>13588632</v>
      </c>
      <c r="DA7">
        <v>39755097</v>
      </c>
      <c r="DB7">
        <v>172909</v>
      </c>
      <c r="DC7">
        <v>123347</v>
      </c>
      <c r="DD7">
        <v>69225</v>
      </c>
      <c r="DE7">
        <v>53741889</v>
      </c>
      <c r="DG7" s="2" t="s">
        <v>2</v>
      </c>
      <c r="DH7">
        <v>32679</v>
      </c>
      <c r="DI7">
        <v>13588632</v>
      </c>
      <c r="DJ7">
        <v>39755097</v>
      </c>
      <c r="DK7">
        <v>172909</v>
      </c>
      <c r="DL7">
        <v>123347</v>
      </c>
      <c r="DM7">
        <v>69225</v>
      </c>
      <c r="DN7">
        <v>53741889</v>
      </c>
      <c r="DP7" s="2" t="s">
        <v>19</v>
      </c>
      <c r="DQ7">
        <v>17</v>
      </c>
      <c r="DR7">
        <v>1</v>
      </c>
      <c r="DS7">
        <v>2680</v>
      </c>
      <c r="DU7">
        <v>8</v>
      </c>
      <c r="DV7">
        <v>2706</v>
      </c>
    </row>
    <row r="8" spans="1:136" x14ac:dyDescent="0.25">
      <c r="A8" s="3" t="s">
        <v>24</v>
      </c>
      <c r="B8">
        <v>5326190</v>
      </c>
      <c r="C8">
        <v>5230318.5800000019</v>
      </c>
      <c r="D8">
        <v>79892.85000000002</v>
      </c>
      <c r="E8">
        <v>15978.569999999936</v>
      </c>
      <c r="F8">
        <v>0</v>
      </c>
      <c r="H8" s="3">
        <v>1</v>
      </c>
      <c r="I8">
        <v>8180610</v>
      </c>
      <c r="J8">
        <v>8057900.8499999996</v>
      </c>
      <c r="K8">
        <v>122709.15000000002</v>
      </c>
      <c r="L8">
        <v>24541.829999999984</v>
      </c>
      <c r="M8">
        <v>8033359.0200000023</v>
      </c>
      <c r="N8">
        <v>0</v>
      </c>
      <c r="O8" s="3" t="s">
        <v>95</v>
      </c>
      <c r="P8">
        <v>4</v>
      </c>
      <c r="Q8">
        <v>259000</v>
      </c>
      <c r="R8">
        <v>958.30000000000291</v>
      </c>
      <c r="T8" s="2" t="s">
        <v>54</v>
      </c>
      <c r="Y8" s="3" t="s">
        <v>24</v>
      </c>
      <c r="Z8">
        <v>11</v>
      </c>
      <c r="AA8">
        <v>27019</v>
      </c>
      <c r="AB8">
        <v>73.019150000002412</v>
      </c>
      <c r="AD8" s="3" t="s">
        <v>12</v>
      </c>
      <c r="AE8">
        <v>8058</v>
      </c>
      <c r="AF8">
        <v>13756449</v>
      </c>
      <c r="AG8">
        <v>44143.61536999997</v>
      </c>
      <c r="AI8" s="4">
        <v>45171</v>
      </c>
      <c r="AJ8">
        <v>33</v>
      </c>
      <c r="AK8">
        <v>98846</v>
      </c>
      <c r="AL8">
        <v>165.93699999999956</v>
      </c>
      <c r="AN8" s="3" t="s">
        <v>12</v>
      </c>
      <c r="AO8">
        <v>122</v>
      </c>
      <c r="AP8">
        <v>169327</v>
      </c>
      <c r="AQ8">
        <v>476.70145000000139</v>
      </c>
      <c r="AS8" s="3" t="s">
        <v>12</v>
      </c>
      <c r="AT8">
        <v>10891</v>
      </c>
      <c r="AU8">
        <v>28641022</v>
      </c>
      <c r="AV8">
        <v>82294.364489999745</v>
      </c>
      <c r="AY8" s="2" t="s">
        <v>25</v>
      </c>
      <c r="AZ8" s="32">
        <v>11668.610000000106</v>
      </c>
      <c r="BA8" s="32">
        <v>1358.8300000000006</v>
      </c>
      <c r="BB8" s="32">
        <v>1607.3906099999965</v>
      </c>
      <c r="BC8" s="32">
        <v>690.93919999999753</v>
      </c>
      <c r="BD8" s="32">
        <v>575.46939999999768</v>
      </c>
      <c r="BE8" s="32">
        <v>15901.239210000098</v>
      </c>
      <c r="BG8" s="2" t="s">
        <v>33</v>
      </c>
      <c r="BH8" s="32">
        <v>4640718</v>
      </c>
      <c r="BI8" s="32">
        <v>4583059.530000004</v>
      </c>
      <c r="BJ8" s="32">
        <v>15220.950850000019</v>
      </c>
      <c r="BK8" s="32">
        <v>57644.960000000014</v>
      </c>
      <c r="BP8" s="2" t="s">
        <v>17</v>
      </c>
      <c r="BQ8" s="32">
        <v>22134987</v>
      </c>
      <c r="BS8" s="2" t="s">
        <v>32</v>
      </c>
      <c r="BT8" s="32">
        <v>2833932</v>
      </c>
      <c r="BU8" s="32">
        <v>1906734</v>
      </c>
      <c r="BV8" s="32">
        <v>3378430</v>
      </c>
      <c r="BW8" s="32">
        <v>8119096</v>
      </c>
      <c r="BZ8" s="2" t="s">
        <v>2</v>
      </c>
      <c r="CA8">
        <v>21450</v>
      </c>
      <c r="CE8" s="2" t="s">
        <v>11</v>
      </c>
      <c r="CF8">
        <v>69225</v>
      </c>
      <c r="CH8" s="2" t="s">
        <v>11</v>
      </c>
      <c r="CI8">
        <v>848.67249999999899</v>
      </c>
      <c r="CK8" s="2" t="s">
        <v>11</v>
      </c>
      <c r="CL8">
        <v>192.40250000000037</v>
      </c>
      <c r="CO8" s="2" t="s">
        <v>50</v>
      </c>
      <c r="CQ8">
        <v>11483710</v>
      </c>
      <c r="CR8">
        <v>9372313</v>
      </c>
      <c r="CU8">
        <v>20856023</v>
      </c>
      <c r="DP8" s="2" t="s">
        <v>20</v>
      </c>
      <c r="DQ8">
        <v>3</v>
      </c>
      <c r="DS8">
        <v>2395</v>
      </c>
      <c r="DT8">
        <v>19</v>
      </c>
      <c r="DU8">
        <v>3</v>
      </c>
      <c r="DV8">
        <v>2420</v>
      </c>
    </row>
    <row r="9" spans="1:136" x14ac:dyDescent="0.25">
      <c r="A9" s="3" t="s">
        <v>25</v>
      </c>
      <c r="B9">
        <v>2854420</v>
      </c>
      <c r="C9">
        <v>2803040.4399999995</v>
      </c>
      <c r="D9">
        <v>42816.3</v>
      </c>
      <c r="E9">
        <v>8563.2600000000566</v>
      </c>
      <c r="F9">
        <v>0</v>
      </c>
      <c r="H9" s="3">
        <v>2</v>
      </c>
      <c r="I9">
        <v>2084404</v>
      </c>
      <c r="J9">
        <v>2053137.6900000004</v>
      </c>
      <c r="K9">
        <v>31266.080000000002</v>
      </c>
      <c r="L9">
        <v>6253.1578600000166</v>
      </c>
      <c r="M9">
        <v>2046884.53214</v>
      </c>
      <c r="N9">
        <v>0.22999999999956344</v>
      </c>
      <c r="O9" s="3" t="s">
        <v>96</v>
      </c>
      <c r="P9">
        <v>16</v>
      </c>
      <c r="Q9">
        <v>1024960</v>
      </c>
      <c r="R9">
        <v>4792.310000000015</v>
      </c>
      <c r="T9" s="3" t="s">
        <v>24</v>
      </c>
      <c r="U9">
        <v>2</v>
      </c>
      <c r="V9">
        <v>11998</v>
      </c>
      <c r="W9">
        <v>0</v>
      </c>
      <c r="Y9" s="3" t="s">
        <v>25</v>
      </c>
      <c r="Z9">
        <v>10</v>
      </c>
      <c r="AA9">
        <v>5343</v>
      </c>
      <c r="AB9">
        <v>18.759700000000112</v>
      </c>
      <c r="AD9" s="3" t="s">
        <v>18</v>
      </c>
      <c r="AE9">
        <v>1019</v>
      </c>
      <c r="AF9">
        <v>729784</v>
      </c>
      <c r="AG9">
        <v>3764.6904200000008</v>
      </c>
      <c r="AI9" s="4">
        <v>45172</v>
      </c>
      <c r="AJ9">
        <v>32</v>
      </c>
      <c r="AK9">
        <v>13584</v>
      </c>
      <c r="AL9">
        <v>43.654999999999873</v>
      </c>
      <c r="AN9" s="3" t="s">
        <v>18</v>
      </c>
      <c r="AO9">
        <v>13</v>
      </c>
      <c r="AP9">
        <v>36837</v>
      </c>
      <c r="AQ9">
        <v>78.73700000000045</v>
      </c>
      <c r="AS9" s="3" t="s">
        <v>18</v>
      </c>
      <c r="AT9">
        <v>811</v>
      </c>
      <c r="AU9">
        <v>990310</v>
      </c>
      <c r="AV9">
        <v>3018.6476699999944</v>
      </c>
      <c r="AY9" s="2" t="s">
        <v>33</v>
      </c>
      <c r="AZ9" s="32">
        <v>1492.6440000000364</v>
      </c>
      <c r="BA9" s="32">
        <v>2966.9622000000168</v>
      </c>
      <c r="BB9" s="32">
        <v>2533.8638200000037</v>
      </c>
      <c r="BC9" s="32">
        <v>1941.0711999999903</v>
      </c>
      <c r="BD9" s="32">
        <v>813.70799999999542</v>
      </c>
      <c r="BE9" s="32">
        <v>9748.2492200000434</v>
      </c>
      <c r="BG9" s="2" t="s">
        <v>1</v>
      </c>
      <c r="BH9" s="32">
        <v>5120574</v>
      </c>
      <c r="BI9" s="32">
        <v>5053484.1146999951</v>
      </c>
      <c r="BJ9" s="32">
        <v>17020.975990000017</v>
      </c>
      <c r="BK9" s="32">
        <v>67087.325299999968</v>
      </c>
      <c r="BP9" s="2" t="s">
        <v>2</v>
      </c>
      <c r="BQ9" s="32">
        <v>53741889</v>
      </c>
      <c r="BS9" s="2" t="s">
        <v>24</v>
      </c>
      <c r="BT9" s="32">
        <v>4018449</v>
      </c>
      <c r="BU9" s="32">
        <v>1081127</v>
      </c>
      <c r="BV9" s="32">
        <v>6496790</v>
      </c>
      <c r="BW9" s="32">
        <v>11596366</v>
      </c>
      <c r="CE9" s="2" t="s">
        <v>2</v>
      </c>
      <c r="CF9">
        <v>53741889</v>
      </c>
      <c r="CH9" s="2" t="s">
        <v>2</v>
      </c>
      <c r="CI9">
        <v>705196.69529999956</v>
      </c>
      <c r="CK9" s="2" t="s">
        <v>2</v>
      </c>
      <c r="CL9">
        <v>179012.23022999975</v>
      </c>
      <c r="CO9" s="2" t="s">
        <v>2</v>
      </c>
      <c r="CP9">
        <v>28340</v>
      </c>
      <c r="CQ9">
        <v>11483710</v>
      </c>
      <c r="CR9">
        <v>25985039</v>
      </c>
      <c r="CS9">
        <v>129359</v>
      </c>
      <c r="CT9">
        <v>52791</v>
      </c>
      <c r="CU9">
        <v>37679239</v>
      </c>
      <c r="DP9" s="2" t="s">
        <v>2</v>
      </c>
      <c r="DQ9">
        <v>25</v>
      </c>
      <c r="DR9">
        <v>290</v>
      </c>
      <c r="DS9">
        <v>11444</v>
      </c>
      <c r="DT9">
        <v>48</v>
      </c>
      <c r="DU9">
        <v>28</v>
      </c>
      <c r="DV9">
        <v>11835</v>
      </c>
    </row>
    <row r="10" spans="1:136" x14ac:dyDescent="0.25">
      <c r="A10" s="3" t="s">
        <v>1</v>
      </c>
      <c r="B10">
        <v>1441348</v>
      </c>
      <c r="C10">
        <v>1415403.5101400001</v>
      </c>
      <c r="D10">
        <v>21620.22</v>
      </c>
      <c r="E10">
        <v>4324.0398600000053</v>
      </c>
      <c r="F10">
        <v>0.22999999999956344</v>
      </c>
      <c r="H10" s="3">
        <v>3</v>
      </c>
      <c r="I10">
        <v>4577632</v>
      </c>
      <c r="J10">
        <v>4517146.3199999938</v>
      </c>
      <c r="K10">
        <v>60497.850000000064</v>
      </c>
      <c r="L10">
        <v>11909.646150000057</v>
      </c>
      <c r="M10">
        <v>4505236.6738499999</v>
      </c>
      <c r="N10">
        <v>-12.170000000000663</v>
      </c>
      <c r="O10" s="3" t="s">
        <v>0</v>
      </c>
      <c r="P10">
        <v>33</v>
      </c>
      <c r="Q10">
        <v>6432980</v>
      </c>
      <c r="R10">
        <v>20727.249999999902</v>
      </c>
      <c r="T10" s="2" t="s">
        <v>53</v>
      </c>
      <c r="Y10" s="3" t="s">
        <v>33</v>
      </c>
      <c r="Z10">
        <v>7</v>
      </c>
      <c r="AA10">
        <v>4116</v>
      </c>
      <c r="AB10">
        <v>10.105100000000107</v>
      </c>
      <c r="AD10" s="3" t="s">
        <v>17</v>
      </c>
      <c r="AE10">
        <v>6029</v>
      </c>
      <c r="AF10">
        <v>8069773</v>
      </c>
      <c r="AG10">
        <v>30429.253259999994</v>
      </c>
      <c r="AI10" s="4">
        <v>45173</v>
      </c>
      <c r="AJ10">
        <v>45</v>
      </c>
      <c r="AK10">
        <v>38059</v>
      </c>
      <c r="AL10">
        <v>60.03749999999922</v>
      </c>
      <c r="AN10" s="3" t="s">
        <v>17</v>
      </c>
      <c r="AO10">
        <v>87</v>
      </c>
      <c r="AP10">
        <v>122771</v>
      </c>
      <c r="AQ10">
        <v>402.60760000000221</v>
      </c>
      <c r="AS10" s="3" t="s">
        <v>17</v>
      </c>
      <c r="AT10">
        <v>7059</v>
      </c>
      <c r="AU10">
        <v>20314104</v>
      </c>
      <c r="AV10">
        <v>63105.171910000456</v>
      </c>
      <c r="AY10" s="2" t="s">
        <v>1</v>
      </c>
      <c r="AZ10" s="32">
        <v>5601.0200000000114</v>
      </c>
      <c r="BA10" s="32">
        <v>3407.2284999999924</v>
      </c>
      <c r="BB10" s="32">
        <v>2651.1271100000004</v>
      </c>
      <c r="BC10" s="32"/>
      <c r="BD10" s="32">
        <v>478.82820000000345</v>
      </c>
      <c r="BE10" s="32">
        <v>12138.203810000008</v>
      </c>
      <c r="BG10" s="2" t="s">
        <v>26</v>
      </c>
      <c r="BH10" s="32">
        <v>643056</v>
      </c>
      <c r="BI10" s="32">
        <v>633410.14</v>
      </c>
      <c r="BJ10" s="32">
        <v>1929.1180000000113</v>
      </c>
      <c r="BK10" s="32">
        <v>9645.8599999999988</v>
      </c>
      <c r="BS10" s="2" t="s">
        <v>25</v>
      </c>
      <c r="BT10" s="32">
        <v>1945508</v>
      </c>
      <c r="BU10" s="32">
        <v>1303015</v>
      </c>
      <c r="BV10" s="32">
        <v>3654570</v>
      </c>
      <c r="BW10" s="32">
        <v>6903093</v>
      </c>
    </row>
    <row r="11" spans="1:136" x14ac:dyDescent="0.25">
      <c r="A11" s="3" t="s">
        <v>26</v>
      </c>
      <c r="B11">
        <v>643056</v>
      </c>
      <c r="C11">
        <v>631481.022</v>
      </c>
      <c r="D11">
        <v>9645.8599999999988</v>
      </c>
      <c r="E11">
        <v>1929.1180000000113</v>
      </c>
      <c r="F11">
        <v>0</v>
      </c>
      <c r="H11" s="3">
        <v>4</v>
      </c>
      <c r="I11">
        <v>12141344</v>
      </c>
      <c r="J11">
        <v>11990227.820000002</v>
      </c>
      <c r="K11">
        <v>151052.97999999989</v>
      </c>
      <c r="L11">
        <v>43038.16585000007</v>
      </c>
      <c r="M11">
        <v>11947189.654149996</v>
      </c>
      <c r="N11">
        <v>63.199999999999939</v>
      </c>
      <c r="O11" s="3" t="s">
        <v>97</v>
      </c>
      <c r="P11">
        <v>22</v>
      </c>
      <c r="Q11">
        <v>4568700</v>
      </c>
      <c r="R11">
        <v>18020.540000000179</v>
      </c>
      <c r="T11" s="3" t="s">
        <v>25</v>
      </c>
      <c r="U11">
        <v>2</v>
      </c>
      <c r="V11">
        <v>8500</v>
      </c>
      <c r="W11">
        <v>0</v>
      </c>
      <c r="Y11" s="3" t="s">
        <v>1</v>
      </c>
      <c r="Z11">
        <v>3</v>
      </c>
      <c r="AA11">
        <v>998</v>
      </c>
      <c r="AB11">
        <v>5.2400000000000375</v>
      </c>
      <c r="AD11" s="2" t="s">
        <v>58</v>
      </c>
      <c r="AI11" s="4">
        <v>45174</v>
      </c>
      <c r="AJ11">
        <v>26</v>
      </c>
      <c r="AK11">
        <v>12444</v>
      </c>
      <c r="AL11">
        <v>40.207000000000221</v>
      </c>
      <c r="AN11" s="2" t="s">
        <v>5</v>
      </c>
      <c r="AS11" s="2" t="s">
        <v>16</v>
      </c>
      <c r="AY11" s="2" t="s">
        <v>26</v>
      </c>
      <c r="AZ11" s="32">
        <v>1843.2000000000116</v>
      </c>
      <c r="BA11" s="32"/>
      <c r="BB11" s="32"/>
      <c r="BC11" s="32"/>
      <c r="BD11" s="32"/>
      <c r="BE11" s="32">
        <v>1843.2000000000116</v>
      </c>
      <c r="BG11" s="2" t="s">
        <v>27</v>
      </c>
      <c r="BH11" s="32">
        <v>337841</v>
      </c>
      <c r="BI11" s="32">
        <v>332778.13</v>
      </c>
      <c r="BJ11" s="32">
        <v>250.82114999999899</v>
      </c>
      <c r="BK11" s="32">
        <v>5068.880000000001</v>
      </c>
      <c r="BS11" s="2" t="s">
        <v>33</v>
      </c>
      <c r="BT11" s="32">
        <v>2740818</v>
      </c>
      <c r="BU11" s="32">
        <v>1529032</v>
      </c>
      <c r="BV11" s="32">
        <v>370868</v>
      </c>
      <c r="BW11" s="32">
        <v>4640718</v>
      </c>
    </row>
    <row r="12" spans="1:136" x14ac:dyDescent="0.25">
      <c r="A12" s="3" t="s">
        <v>27</v>
      </c>
      <c r="B12">
        <v>337841</v>
      </c>
      <c r="C12">
        <v>332527.30885000003</v>
      </c>
      <c r="D12">
        <v>5068.880000000001</v>
      </c>
      <c r="E12">
        <v>250.82114999999899</v>
      </c>
      <c r="F12">
        <v>-6.0100000000005451</v>
      </c>
      <c r="H12" s="2" t="s">
        <v>22</v>
      </c>
      <c r="O12" s="3" t="s">
        <v>98</v>
      </c>
      <c r="P12">
        <v>4</v>
      </c>
      <c r="Q12">
        <v>614400</v>
      </c>
      <c r="R12">
        <v>1843.2000000000116</v>
      </c>
      <c r="T12" s="2" t="s">
        <v>45</v>
      </c>
      <c r="Y12" s="3" t="s">
        <v>28</v>
      </c>
      <c r="Z12">
        <v>1</v>
      </c>
      <c r="AA12">
        <v>1527</v>
      </c>
      <c r="AB12">
        <v>5.6490000000001146</v>
      </c>
      <c r="AD12" s="3" t="s">
        <v>12</v>
      </c>
      <c r="AE12">
        <v>3332</v>
      </c>
      <c r="AF12">
        <v>6436336</v>
      </c>
      <c r="AG12">
        <v>15448.234680000043</v>
      </c>
      <c r="AI12" s="4">
        <v>45175</v>
      </c>
      <c r="AJ12">
        <v>26</v>
      </c>
      <c r="AK12">
        <v>10646</v>
      </c>
      <c r="AL12">
        <v>35.070500000000266</v>
      </c>
      <c r="AN12" s="3" t="s">
        <v>12</v>
      </c>
      <c r="AO12">
        <v>11518</v>
      </c>
      <c r="AP12">
        <v>30253549</v>
      </c>
      <c r="AQ12">
        <v>94330.379599999913</v>
      </c>
      <c r="AS12" s="3" t="s">
        <v>12</v>
      </c>
      <c r="AT12">
        <v>749</v>
      </c>
      <c r="AU12">
        <v>1781854</v>
      </c>
      <c r="AV12">
        <v>12512.716560000021</v>
      </c>
      <c r="AY12" s="2" t="s">
        <v>27</v>
      </c>
      <c r="AZ12" s="32"/>
      <c r="BA12" s="32"/>
      <c r="BB12" s="32"/>
      <c r="BC12" s="32"/>
      <c r="BD12" s="32">
        <v>-9.9999999999997868E-3</v>
      </c>
      <c r="BE12" s="32">
        <v>-9.9999999999997868E-3</v>
      </c>
      <c r="BG12" s="2" t="s">
        <v>28</v>
      </c>
      <c r="BH12" s="32">
        <v>1606572</v>
      </c>
      <c r="BI12" s="32">
        <v>1584802.3100000003</v>
      </c>
      <c r="BJ12" s="32">
        <v>3309.1265500000236</v>
      </c>
      <c r="BK12" s="32">
        <v>21771.569999999985</v>
      </c>
      <c r="BS12" s="2" t="s">
        <v>1</v>
      </c>
      <c r="BT12" s="32">
        <v>2473199</v>
      </c>
      <c r="BU12" s="32">
        <v>862052</v>
      </c>
      <c r="BV12" s="32">
        <v>1785323</v>
      </c>
      <c r="BW12" s="32">
        <v>5120574</v>
      </c>
    </row>
    <row r="13" spans="1:136" x14ac:dyDescent="0.25">
      <c r="A13" s="3" t="s">
        <v>28</v>
      </c>
      <c r="B13">
        <v>1606572</v>
      </c>
      <c r="C13">
        <v>1581493.1834499999</v>
      </c>
      <c r="D13">
        <v>21771.569999999985</v>
      </c>
      <c r="E13">
        <v>3309.1265500000236</v>
      </c>
      <c r="F13">
        <v>-1.8800000000000949</v>
      </c>
      <c r="H13" s="3">
        <v>1</v>
      </c>
      <c r="I13">
        <v>18437945</v>
      </c>
      <c r="J13">
        <v>18201302.510000039</v>
      </c>
      <c r="K13">
        <v>236558.41999999998</v>
      </c>
      <c r="L13">
        <v>65351.513390000277</v>
      </c>
      <c r="M13">
        <v>18135950.996609975</v>
      </c>
      <c r="N13">
        <v>84.070000000001031</v>
      </c>
      <c r="O13" s="3" t="s">
        <v>99</v>
      </c>
      <c r="P13">
        <v>26</v>
      </c>
      <c r="Q13">
        <v>3576595</v>
      </c>
      <c r="R13">
        <v>11668.610000000106</v>
      </c>
      <c r="T13" s="3" t="s">
        <v>24</v>
      </c>
      <c r="U13">
        <v>1</v>
      </c>
      <c r="V13">
        <v>10</v>
      </c>
      <c r="W13">
        <v>1.4999999999998792E-2</v>
      </c>
      <c r="Y13" s="3" t="s">
        <v>29</v>
      </c>
      <c r="Z13">
        <v>3</v>
      </c>
      <c r="AA13">
        <v>1499</v>
      </c>
      <c r="AB13">
        <v>5.72300000000007</v>
      </c>
      <c r="AD13" s="3" t="s">
        <v>18</v>
      </c>
      <c r="AE13">
        <v>209</v>
      </c>
      <c r="AF13">
        <v>454242</v>
      </c>
      <c r="AG13">
        <v>965.95839999999271</v>
      </c>
      <c r="AI13" s="4">
        <v>45176</v>
      </c>
      <c r="AJ13">
        <v>34</v>
      </c>
      <c r="AK13">
        <v>11761</v>
      </c>
      <c r="AL13">
        <v>48.145500000000169</v>
      </c>
      <c r="AN13" s="3" t="s">
        <v>18</v>
      </c>
      <c r="AO13">
        <v>1215</v>
      </c>
      <c r="AP13">
        <v>1147189</v>
      </c>
      <c r="AQ13">
        <v>4651.9118199999893</v>
      </c>
      <c r="AS13" s="3" t="s">
        <v>18</v>
      </c>
      <c r="AT13">
        <v>417</v>
      </c>
      <c r="AU13">
        <v>193716</v>
      </c>
      <c r="AV13">
        <v>1712.0011499999987</v>
      </c>
      <c r="AY13" s="2" t="s">
        <v>28</v>
      </c>
      <c r="AZ13" s="32">
        <v>958.30000000000291</v>
      </c>
      <c r="BA13" s="32"/>
      <c r="BB13" s="32">
        <v>459.99400000000128</v>
      </c>
      <c r="BC13" s="32"/>
      <c r="BD13" s="32">
        <v>229.8317000000003</v>
      </c>
      <c r="BE13" s="32">
        <v>1648.1257000000044</v>
      </c>
      <c r="BG13" s="2" t="s">
        <v>29</v>
      </c>
      <c r="BH13" s="32">
        <v>2633219</v>
      </c>
      <c r="BI13" s="32">
        <v>2599565.8799999957</v>
      </c>
      <c r="BJ13" s="32">
        <v>8349.6984500000126</v>
      </c>
      <c r="BK13" s="32">
        <v>33657.400000000089</v>
      </c>
      <c r="BS13" s="2" t="s">
        <v>26</v>
      </c>
      <c r="BT13" s="32"/>
      <c r="BU13" s="32">
        <v>10</v>
      </c>
      <c r="BV13" s="32">
        <v>643046</v>
      </c>
      <c r="BW13" s="32">
        <v>643056</v>
      </c>
    </row>
    <row r="14" spans="1:136" x14ac:dyDescent="0.25">
      <c r="A14" s="3" t="s">
        <v>29</v>
      </c>
      <c r="B14">
        <v>2633219</v>
      </c>
      <c r="C14">
        <v>2591216.1815500045</v>
      </c>
      <c r="D14">
        <v>33657.400000000089</v>
      </c>
      <c r="E14">
        <v>8349.6984500000126</v>
      </c>
      <c r="F14">
        <v>-4.2800000000000225</v>
      </c>
      <c r="H14" s="3">
        <v>2</v>
      </c>
      <c r="I14">
        <v>8319944</v>
      </c>
      <c r="J14">
        <v>8216816.0946999993</v>
      </c>
      <c r="K14">
        <v>103112.06529999996</v>
      </c>
      <c r="L14">
        <v>27917.886980000007</v>
      </c>
      <c r="M14">
        <v>8188898.2077199975</v>
      </c>
      <c r="N14">
        <v>15.840000000000146</v>
      </c>
      <c r="O14" s="3" t="s">
        <v>1</v>
      </c>
      <c r="P14">
        <v>8</v>
      </c>
      <c r="Q14">
        <v>1735100</v>
      </c>
      <c r="R14">
        <v>5601.0200000000114</v>
      </c>
      <c r="T14" s="3" t="s">
        <v>25</v>
      </c>
      <c r="U14">
        <v>1</v>
      </c>
      <c r="V14">
        <v>10</v>
      </c>
      <c r="W14">
        <v>8.4999999999999076E-2</v>
      </c>
      <c r="Y14" s="3" t="s">
        <v>30</v>
      </c>
      <c r="Z14">
        <v>5</v>
      </c>
      <c r="AA14">
        <v>4745</v>
      </c>
      <c r="AB14">
        <v>13.915000000000219</v>
      </c>
      <c r="AD14" s="3" t="s">
        <v>17</v>
      </c>
      <c r="AE14">
        <v>2313</v>
      </c>
      <c r="AF14">
        <v>3428469</v>
      </c>
      <c r="AG14">
        <v>9557.5672399999912</v>
      </c>
      <c r="AI14" s="4">
        <v>45177</v>
      </c>
      <c r="AJ14">
        <v>37</v>
      </c>
      <c r="AK14">
        <v>22000</v>
      </c>
      <c r="AL14">
        <v>120.91646000000026</v>
      </c>
      <c r="AN14" s="3" t="s">
        <v>17</v>
      </c>
      <c r="AO14">
        <v>8495</v>
      </c>
      <c r="AP14">
        <v>22012216</v>
      </c>
      <c r="AQ14">
        <v>79071.892760000352</v>
      </c>
      <c r="AS14" s="3" t="s">
        <v>17</v>
      </c>
      <c r="AT14">
        <v>1523</v>
      </c>
      <c r="AU14">
        <v>1820883</v>
      </c>
      <c r="AV14">
        <v>16369.328449999995</v>
      </c>
      <c r="AY14" s="2" t="s">
        <v>29</v>
      </c>
      <c r="AZ14" s="32">
        <v>2529.3700000000063</v>
      </c>
      <c r="BA14" s="32">
        <v>407.48000000000167</v>
      </c>
      <c r="BB14" s="32">
        <v>1750.0575000000049</v>
      </c>
      <c r="BC14" s="32">
        <v>558.48999999999955</v>
      </c>
      <c r="BD14" s="32">
        <v>472.31299999999862</v>
      </c>
      <c r="BE14" s="32">
        <v>5717.7105000000129</v>
      </c>
      <c r="BG14" s="2" t="s">
        <v>30</v>
      </c>
      <c r="BH14" s="32">
        <v>3496101</v>
      </c>
      <c r="BI14" s="32">
        <v>3452433.6199999973</v>
      </c>
      <c r="BJ14" s="32">
        <v>11283.179799999989</v>
      </c>
      <c r="BK14" s="32">
        <v>43643.260000000038</v>
      </c>
      <c r="BS14" s="2" t="s">
        <v>27</v>
      </c>
      <c r="BT14" s="32">
        <v>66122</v>
      </c>
      <c r="BU14" s="32">
        <v>207907</v>
      </c>
      <c r="BV14" s="32">
        <v>63812</v>
      </c>
      <c r="BW14" s="32">
        <v>337841</v>
      </c>
    </row>
    <row r="15" spans="1:136" x14ac:dyDescent="0.25">
      <c r="A15" s="3" t="s">
        <v>30</v>
      </c>
      <c r="B15">
        <v>3496101</v>
      </c>
      <c r="C15">
        <v>3441150.4401999991</v>
      </c>
      <c r="D15">
        <v>43643.260000000038</v>
      </c>
      <c r="E15">
        <v>11283.179799999989</v>
      </c>
      <c r="F15">
        <v>24.120000000000172</v>
      </c>
      <c r="H15" s="2" t="s">
        <v>2</v>
      </c>
      <c r="I15">
        <v>53741889</v>
      </c>
      <c r="J15">
        <v>53036541.134700216</v>
      </c>
      <c r="K15">
        <v>705196.69529999956</v>
      </c>
      <c r="L15">
        <v>179012.23022999975</v>
      </c>
      <c r="M15">
        <v>52857528.904469974</v>
      </c>
      <c r="N15">
        <v>151.1700000000001</v>
      </c>
      <c r="O15" s="3" t="s">
        <v>100</v>
      </c>
      <c r="P15">
        <v>8</v>
      </c>
      <c r="Q15">
        <v>1216200</v>
      </c>
      <c r="R15">
        <v>5229.660000000029</v>
      </c>
      <c r="T15" s="2" t="s">
        <v>55</v>
      </c>
      <c r="Y15" s="3" t="s">
        <v>31</v>
      </c>
      <c r="Z15">
        <v>1</v>
      </c>
      <c r="AA15">
        <v>1598</v>
      </c>
      <c r="AB15">
        <v>6.8659999999999854</v>
      </c>
      <c r="AD15" s="2" t="s">
        <v>59</v>
      </c>
      <c r="AI15" s="4">
        <v>45178</v>
      </c>
      <c r="AJ15">
        <v>56</v>
      </c>
      <c r="AK15">
        <v>32456</v>
      </c>
      <c r="AL15">
        <v>123.66474999999977</v>
      </c>
      <c r="AN15" s="2" t="s">
        <v>2</v>
      </c>
      <c r="AO15">
        <v>21450</v>
      </c>
      <c r="AP15">
        <v>53741889</v>
      </c>
      <c r="AQ15">
        <v>179012.23022999975</v>
      </c>
      <c r="AS15" s="2" t="s">
        <v>2</v>
      </c>
      <c r="AT15">
        <v>21450</v>
      </c>
      <c r="AU15">
        <v>53741889</v>
      </c>
      <c r="AV15">
        <v>179012.23022999975</v>
      </c>
      <c r="AY15" s="2" t="s">
        <v>30</v>
      </c>
      <c r="AZ15" s="32">
        <v>2094.7399999999943</v>
      </c>
      <c r="BA15" s="32">
        <v>3264.3550000000068</v>
      </c>
      <c r="BB15" s="32">
        <v>1656.6108800000013</v>
      </c>
      <c r="BC15" s="32">
        <v>347.9699999999998</v>
      </c>
      <c r="BD15" s="32">
        <v>812.19300000000078</v>
      </c>
      <c r="BE15" s="32">
        <v>8175.8688800000027</v>
      </c>
      <c r="BG15" s="2" t="s">
        <v>31</v>
      </c>
      <c r="BH15" s="32">
        <v>4271440</v>
      </c>
      <c r="BI15" s="32">
        <v>4217641.9800000014</v>
      </c>
      <c r="BJ15" s="32">
        <v>15243.589430000036</v>
      </c>
      <c r="BK15" s="32">
        <v>53768.990000000034</v>
      </c>
      <c r="BS15" s="2" t="s">
        <v>28</v>
      </c>
      <c r="BT15" s="32">
        <v>530514</v>
      </c>
      <c r="BU15" s="32">
        <v>716196</v>
      </c>
      <c r="BV15" s="32">
        <v>359862</v>
      </c>
      <c r="BW15" s="32">
        <v>1606572</v>
      </c>
    </row>
    <row r="16" spans="1:136" x14ac:dyDescent="0.25">
      <c r="A16" s="3" t="s">
        <v>31</v>
      </c>
      <c r="B16">
        <v>4271440</v>
      </c>
      <c r="C16">
        <v>4202398.3905700017</v>
      </c>
      <c r="D16">
        <v>53768.990000000034</v>
      </c>
      <c r="E16">
        <v>15243.589430000036</v>
      </c>
      <c r="F16">
        <v>29.029999999999777</v>
      </c>
      <c r="O16" s="3" t="s">
        <v>101</v>
      </c>
      <c r="P16">
        <v>5</v>
      </c>
      <c r="Q16">
        <v>487150</v>
      </c>
      <c r="R16">
        <v>2094.7399999999943</v>
      </c>
      <c r="T16" s="3" t="s">
        <v>24</v>
      </c>
      <c r="U16">
        <v>1</v>
      </c>
      <c r="V16">
        <v>200000</v>
      </c>
      <c r="W16">
        <v>-40</v>
      </c>
      <c r="Y16" s="3" t="s">
        <v>23</v>
      </c>
      <c r="Z16">
        <v>4</v>
      </c>
      <c r="AA16">
        <v>2671</v>
      </c>
      <c r="AB16">
        <v>17.529799999999923</v>
      </c>
      <c r="AD16" s="3" t="s">
        <v>12</v>
      </c>
      <c r="AE16">
        <v>250</v>
      </c>
      <c r="AF16">
        <v>10230091</v>
      </c>
      <c r="AG16">
        <v>35215.231000000007</v>
      </c>
      <c r="AI16" s="4">
        <v>45179</v>
      </c>
      <c r="AJ16">
        <v>43</v>
      </c>
      <c r="AK16">
        <v>57086</v>
      </c>
      <c r="AL16">
        <v>127.17009999999918</v>
      </c>
      <c r="AY16" s="2" t="s">
        <v>31</v>
      </c>
      <c r="AZ16" s="32">
        <v>5229.660000000029</v>
      </c>
      <c r="BA16" s="32">
        <v>2598.2750000000096</v>
      </c>
      <c r="BB16" s="32">
        <v>819.58099999999945</v>
      </c>
      <c r="BC16" s="32">
        <v>572.65399999999863</v>
      </c>
      <c r="BD16" s="32">
        <v>980.4689000000019</v>
      </c>
      <c r="BE16" s="32">
        <v>10200.638900000038</v>
      </c>
      <c r="BG16" s="2" t="s">
        <v>23</v>
      </c>
      <c r="BH16" s="32">
        <v>4373813</v>
      </c>
      <c r="BI16" s="32">
        <v>4320162.0699999984</v>
      </c>
      <c r="BJ16" s="32">
        <v>16511.426620000031</v>
      </c>
      <c r="BK16" s="32">
        <v>53640.880000000019</v>
      </c>
      <c r="BS16" s="2" t="s">
        <v>29</v>
      </c>
      <c r="BT16" s="32">
        <v>774579</v>
      </c>
      <c r="BU16" s="32">
        <v>979272</v>
      </c>
      <c r="BV16" s="32">
        <v>879368</v>
      </c>
      <c r="BW16" s="32">
        <v>2633219</v>
      </c>
      <c r="BZ16" s="2" t="s">
        <v>9</v>
      </c>
    </row>
    <row r="17" spans="1:84" x14ac:dyDescent="0.25">
      <c r="A17" s="3" t="s">
        <v>23</v>
      </c>
      <c r="B17">
        <v>4373803</v>
      </c>
      <c r="C17">
        <v>4303640.8233799972</v>
      </c>
      <c r="D17">
        <v>53640.730000000018</v>
      </c>
      <c r="E17">
        <v>16511.396620000032</v>
      </c>
      <c r="F17">
        <v>10.049999999999963</v>
      </c>
      <c r="O17" s="3" t="s">
        <v>102</v>
      </c>
      <c r="P17">
        <v>8</v>
      </c>
      <c r="Q17">
        <v>593810</v>
      </c>
      <c r="R17">
        <v>2529.3700000000063</v>
      </c>
      <c r="T17" s="2" t="s">
        <v>57</v>
      </c>
      <c r="Y17" s="2" t="s">
        <v>58</v>
      </c>
      <c r="AD17" s="3" t="s">
        <v>17</v>
      </c>
      <c r="AE17">
        <v>240</v>
      </c>
      <c r="AF17">
        <v>10636745</v>
      </c>
      <c r="AG17">
        <v>39487.679860000295</v>
      </c>
      <c r="AI17" s="4">
        <v>45180</v>
      </c>
      <c r="AJ17">
        <v>37</v>
      </c>
      <c r="AK17">
        <v>29660</v>
      </c>
      <c r="AL17">
        <v>171.52470000000028</v>
      </c>
      <c r="AY17" s="2" t="s">
        <v>23</v>
      </c>
      <c r="AZ17" s="32">
        <v>4792.310000000015</v>
      </c>
      <c r="BA17" s="32">
        <v>2272.3350000000155</v>
      </c>
      <c r="BB17" s="32">
        <v>1180.8920800000001</v>
      </c>
      <c r="BC17" s="32">
        <v>216.34439999999495</v>
      </c>
      <c r="BD17" s="32">
        <v>606.11400000000185</v>
      </c>
      <c r="BE17" s="32">
        <v>9067.9954800000269</v>
      </c>
      <c r="BG17" s="2" t="s">
        <v>2</v>
      </c>
      <c r="BH17" s="32">
        <v>53741889</v>
      </c>
      <c r="BI17" s="32">
        <v>53036541.134700216</v>
      </c>
      <c r="BJ17" s="32">
        <v>179012.23022999975</v>
      </c>
      <c r="BK17" s="32">
        <v>705196.69529999956</v>
      </c>
      <c r="BS17" s="2" t="s">
        <v>30</v>
      </c>
      <c r="BT17" s="32">
        <v>2080004</v>
      </c>
      <c r="BU17" s="32">
        <v>498410</v>
      </c>
      <c r="BV17" s="32">
        <v>917687</v>
      </c>
      <c r="BW17" s="32">
        <v>3496101</v>
      </c>
      <c r="BZ17" s="2" t="s">
        <v>6</v>
      </c>
    </row>
    <row r="18" spans="1:84" x14ac:dyDescent="0.25">
      <c r="A18" s="2">
        <v>2024</v>
      </c>
      <c r="O18" s="2" t="s">
        <v>39</v>
      </c>
      <c r="T18" s="3" t="s">
        <v>24</v>
      </c>
      <c r="U18">
        <v>1</v>
      </c>
      <c r="V18">
        <v>10</v>
      </c>
      <c r="W18">
        <v>3.9999999999999147E-2</v>
      </c>
      <c r="Y18" s="3" t="s">
        <v>32</v>
      </c>
      <c r="Z18">
        <v>5</v>
      </c>
      <c r="AA18">
        <v>2163</v>
      </c>
      <c r="AB18">
        <v>4.9554499999999848</v>
      </c>
      <c r="AD18" s="2" t="s">
        <v>2</v>
      </c>
      <c r="AE18">
        <v>21450</v>
      </c>
      <c r="AF18">
        <v>53741889</v>
      </c>
      <c r="AG18">
        <v>179012.23022999975</v>
      </c>
      <c r="AI18" s="4">
        <v>45181</v>
      </c>
      <c r="AJ18">
        <v>41</v>
      </c>
      <c r="AK18">
        <v>24250</v>
      </c>
      <c r="AL18">
        <v>103.40874999999983</v>
      </c>
      <c r="AY18" s="2" t="s">
        <v>2</v>
      </c>
      <c r="AZ18" s="32">
        <v>74957.644000000306</v>
      </c>
      <c r="BA18" s="32">
        <v>20930.624550000066</v>
      </c>
      <c r="BB18" s="32">
        <v>16330.372490000005</v>
      </c>
      <c r="BC18" s="32">
        <v>7476.8407999999636</v>
      </c>
      <c r="BD18" s="32">
        <v>6932.944499999996</v>
      </c>
      <c r="BE18" s="32">
        <v>126628.42634000031</v>
      </c>
      <c r="BS18" s="2" t="s">
        <v>31</v>
      </c>
      <c r="BT18" s="32">
        <v>2407083</v>
      </c>
      <c r="BU18" s="32">
        <v>578337</v>
      </c>
      <c r="BV18" s="32">
        <v>1286020</v>
      </c>
      <c r="BW18" s="32">
        <v>4271440</v>
      </c>
      <c r="BZ18" s="2" t="s">
        <v>7</v>
      </c>
    </row>
    <row r="19" spans="1:84" x14ac:dyDescent="0.25">
      <c r="A19" s="3" t="s">
        <v>32</v>
      </c>
      <c r="B19">
        <v>8119096</v>
      </c>
      <c r="C19">
        <v>7981987.4351000013</v>
      </c>
      <c r="D19">
        <v>106934.39999999976</v>
      </c>
      <c r="E19">
        <v>30139.824900000232</v>
      </c>
      <c r="F19">
        <v>34.340000000000202</v>
      </c>
      <c r="O19" s="3" t="s">
        <v>94</v>
      </c>
      <c r="P19">
        <v>388</v>
      </c>
      <c r="Q19">
        <v>1036901</v>
      </c>
      <c r="R19">
        <v>2966.9622000000168</v>
      </c>
      <c r="T19" s="2" t="s">
        <v>56</v>
      </c>
      <c r="Y19" s="3" t="s">
        <v>24</v>
      </c>
      <c r="Z19">
        <v>4</v>
      </c>
      <c r="AA19">
        <v>915</v>
      </c>
      <c r="AB19">
        <v>2.0870500000000369</v>
      </c>
      <c r="AI19" s="4">
        <v>45182</v>
      </c>
      <c r="AJ19">
        <v>55</v>
      </c>
      <c r="AK19">
        <v>32962</v>
      </c>
      <c r="AL19">
        <v>115.96272000000033</v>
      </c>
      <c r="BS19" s="2" t="s">
        <v>23</v>
      </c>
      <c r="BT19" s="32">
        <v>2685798</v>
      </c>
      <c r="BU19" s="32">
        <v>656955</v>
      </c>
      <c r="BV19" s="32">
        <v>1031060</v>
      </c>
      <c r="BW19" s="32">
        <v>4373813</v>
      </c>
      <c r="BZ19" s="2" t="s">
        <v>10</v>
      </c>
    </row>
    <row r="20" spans="1:84" x14ac:dyDescent="0.25">
      <c r="A20" s="3" t="s">
        <v>24</v>
      </c>
      <c r="B20">
        <v>6270176</v>
      </c>
      <c r="C20">
        <v>6170708.767520004</v>
      </c>
      <c r="D20">
        <v>78302.869999999923</v>
      </c>
      <c r="E20">
        <v>21134.372479999951</v>
      </c>
      <c r="F20">
        <v>29.990000000000542</v>
      </c>
      <c r="O20" s="3" t="s">
        <v>96</v>
      </c>
      <c r="P20">
        <v>172</v>
      </c>
      <c r="Q20">
        <v>833865</v>
      </c>
      <c r="R20">
        <v>2272.3350000000155</v>
      </c>
      <c r="T20" s="3" t="s">
        <v>27</v>
      </c>
      <c r="U20">
        <v>1</v>
      </c>
      <c r="V20">
        <v>10</v>
      </c>
      <c r="W20">
        <v>0</v>
      </c>
      <c r="Y20" s="3" t="s">
        <v>25</v>
      </c>
      <c r="Z20">
        <v>8</v>
      </c>
      <c r="AA20">
        <v>1190</v>
      </c>
      <c r="AB20">
        <v>1.7800000000000367</v>
      </c>
      <c r="AI20" s="4">
        <v>45183</v>
      </c>
      <c r="AJ20">
        <v>45</v>
      </c>
      <c r="AK20">
        <v>45598</v>
      </c>
      <c r="AL20">
        <v>163.42659999999947</v>
      </c>
      <c r="BS20" s="2" t="s">
        <v>2</v>
      </c>
      <c r="BT20" s="32">
        <v>22556006</v>
      </c>
      <c r="BU20" s="32">
        <v>10319047</v>
      </c>
      <c r="BV20" s="32">
        <v>20866836</v>
      </c>
      <c r="BW20" s="32">
        <v>53741889</v>
      </c>
      <c r="BZ20" s="2" t="s">
        <v>8</v>
      </c>
    </row>
    <row r="21" spans="1:84" x14ac:dyDescent="0.25">
      <c r="A21" s="3" t="s">
        <v>25</v>
      </c>
      <c r="B21">
        <v>4048673</v>
      </c>
      <c r="C21">
        <v>3983254.7939900085</v>
      </c>
      <c r="D21">
        <v>51321.149999999958</v>
      </c>
      <c r="E21">
        <v>14077.31601000007</v>
      </c>
      <c r="F21">
        <v>19.740000000000308</v>
      </c>
      <c r="O21" s="3" t="s">
        <v>0</v>
      </c>
      <c r="P21">
        <v>158</v>
      </c>
      <c r="Q21">
        <v>738092</v>
      </c>
      <c r="R21">
        <v>2050.6700000000137</v>
      </c>
      <c r="T21" s="2" t="s">
        <v>47</v>
      </c>
      <c r="Y21" s="3" t="s">
        <v>33</v>
      </c>
      <c r="Z21">
        <v>4</v>
      </c>
      <c r="AA21">
        <v>33275</v>
      </c>
      <c r="AB21">
        <v>29.994999999999891</v>
      </c>
      <c r="AI21" s="4">
        <v>45184</v>
      </c>
      <c r="AJ21">
        <v>48</v>
      </c>
      <c r="AK21">
        <v>64220</v>
      </c>
      <c r="AL21">
        <v>201.80400000000085</v>
      </c>
      <c r="BZ21" s="2" t="s">
        <v>11</v>
      </c>
    </row>
    <row r="22" spans="1:84" x14ac:dyDescent="0.25">
      <c r="A22" s="3" t="s">
        <v>33</v>
      </c>
      <c r="B22">
        <v>4640718</v>
      </c>
      <c r="C22">
        <v>4567838.5791500006</v>
      </c>
      <c r="D22">
        <v>57644.960000000014</v>
      </c>
      <c r="E22">
        <v>15220.950850000028</v>
      </c>
      <c r="F22">
        <v>13.510000000000122</v>
      </c>
      <c r="O22" s="3" t="s">
        <v>97</v>
      </c>
      <c r="P22">
        <v>171</v>
      </c>
      <c r="Q22">
        <v>968503</v>
      </c>
      <c r="R22">
        <v>2604.4888500000106</v>
      </c>
      <c r="T22" s="3" t="s">
        <v>24</v>
      </c>
      <c r="U22">
        <v>1</v>
      </c>
      <c r="V22">
        <v>100</v>
      </c>
      <c r="W22">
        <v>0.20000000000000284</v>
      </c>
      <c r="Y22" s="3" t="s">
        <v>1</v>
      </c>
      <c r="Z22">
        <v>2</v>
      </c>
      <c r="AA22">
        <v>2275</v>
      </c>
      <c r="AB22">
        <v>3.2324999999999022</v>
      </c>
      <c r="AI22" s="4">
        <v>45185</v>
      </c>
      <c r="AJ22">
        <v>61</v>
      </c>
      <c r="AK22">
        <v>65626</v>
      </c>
      <c r="AL22">
        <v>237.86375000000024</v>
      </c>
    </row>
    <row r="23" spans="1:84" x14ac:dyDescent="0.25">
      <c r="A23" s="3" t="s">
        <v>1</v>
      </c>
      <c r="B23">
        <v>3679226</v>
      </c>
      <c r="C23">
        <v>3621059.6285700002</v>
      </c>
      <c r="D23">
        <v>45467.105299999988</v>
      </c>
      <c r="E23">
        <v>12696.936130000007</v>
      </c>
      <c r="F23">
        <v>2.3300000000000232</v>
      </c>
      <c r="O23" s="3" t="s">
        <v>99</v>
      </c>
      <c r="P23">
        <v>104</v>
      </c>
      <c r="Q23">
        <v>349630</v>
      </c>
      <c r="R23">
        <v>1358.8300000000006</v>
      </c>
      <c r="T23" s="2" t="s">
        <v>42</v>
      </c>
      <c r="Y23" s="3" t="s">
        <v>27</v>
      </c>
      <c r="Z23">
        <v>5</v>
      </c>
      <c r="AA23">
        <v>1955</v>
      </c>
      <c r="AB23">
        <v>-2.199999999999136E-2</v>
      </c>
      <c r="AD23" s="18"/>
      <c r="AI23" s="4">
        <v>45186</v>
      </c>
      <c r="AJ23">
        <v>63</v>
      </c>
      <c r="AK23">
        <v>174376</v>
      </c>
      <c r="AL23">
        <v>583.38601000000062</v>
      </c>
    </row>
    <row r="24" spans="1:84" x14ac:dyDescent="0.25">
      <c r="A24" s="2" t="s">
        <v>2</v>
      </c>
      <c r="B24">
        <v>53741889</v>
      </c>
      <c r="C24">
        <v>52857528.904469974</v>
      </c>
      <c r="D24">
        <v>705196.69529999956</v>
      </c>
      <c r="E24">
        <v>179012.23022999975</v>
      </c>
      <c r="F24">
        <v>151.1700000000001</v>
      </c>
      <c r="O24" s="3" t="s">
        <v>1</v>
      </c>
      <c r="P24">
        <v>316</v>
      </c>
      <c r="Q24">
        <v>1248581</v>
      </c>
      <c r="R24">
        <v>3407.2284999999924</v>
      </c>
      <c r="T24" s="3" t="s">
        <v>28</v>
      </c>
      <c r="U24">
        <v>1</v>
      </c>
      <c r="V24">
        <v>10</v>
      </c>
      <c r="W24">
        <v>9.9999999999997868E-3</v>
      </c>
      <c r="Y24" s="3" t="s">
        <v>28</v>
      </c>
      <c r="Z24">
        <v>7</v>
      </c>
      <c r="AA24">
        <v>11885</v>
      </c>
      <c r="AB24">
        <v>10.425499999999687</v>
      </c>
      <c r="AI24" s="4">
        <v>45187</v>
      </c>
      <c r="AJ24">
        <v>56</v>
      </c>
      <c r="AK24">
        <v>111252</v>
      </c>
      <c r="AL24">
        <v>352.81760000000168</v>
      </c>
    </row>
    <row r="25" spans="1:84" x14ac:dyDescent="0.25">
      <c r="O25" s="3" t="s">
        <v>100</v>
      </c>
      <c r="P25">
        <v>191</v>
      </c>
      <c r="Q25">
        <v>905059</v>
      </c>
      <c r="R25">
        <v>2598.2750000000096</v>
      </c>
      <c r="T25" s="2" t="s">
        <v>52</v>
      </c>
      <c r="Y25" s="3" t="s">
        <v>29</v>
      </c>
      <c r="Z25">
        <v>1</v>
      </c>
      <c r="AA25">
        <v>2958</v>
      </c>
      <c r="AB25">
        <v>12.715999999999894</v>
      </c>
      <c r="AI25" s="4">
        <v>45188</v>
      </c>
      <c r="AJ25">
        <v>57</v>
      </c>
      <c r="AK25">
        <v>109629</v>
      </c>
      <c r="AL25">
        <v>417.57075000000009</v>
      </c>
    </row>
    <row r="26" spans="1:84" ht="14.4" thickBot="1" x14ac:dyDescent="0.3">
      <c r="O26" s="3" t="s">
        <v>101</v>
      </c>
      <c r="P26">
        <v>253</v>
      </c>
      <c r="Q26">
        <v>1298063</v>
      </c>
      <c r="R26">
        <v>3264.3550000000068</v>
      </c>
      <c r="T26" s="3" t="s">
        <v>23</v>
      </c>
      <c r="U26">
        <v>1</v>
      </c>
      <c r="V26">
        <v>100</v>
      </c>
      <c r="W26">
        <v>0.73000000000000398</v>
      </c>
      <c r="Y26" s="3" t="s">
        <v>30</v>
      </c>
      <c r="Z26">
        <v>1</v>
      </c>
      <c r="AA26">
        <v>3000</v>
      </c>
      <c r="AB26">
        <v>24</v>
      </c>
      <c r="AI26" s="4">
        <v>45189</v>
      </c>
      <c r="AJ26">
        <v>44</v>
      </c>
      <c r="AK26">
        <v>78861</v>
      </c>
      <c r="AL26">
        <v>245.38164000000125</v>
      </c>
    </row>
    <row r="27" spans="1:84" ht="16.2" thickBot="1" x14ac:dyDescent="0.35">
      <c r="A27" s="30" t="s">
        <v>91</v>
      </c>
      <c r="B27" s="31"/>
      <c r="O27" s="3" t="s">
        <v>102</v>
      </c>
      <c r="P27">
        <v>63</v>
      </c>
      <c r="Q27">
        <v>279470</v>
      </c>
      <c r="R27">
        <v>407.48000000000167</v>
      </c>
      <c r="T27" s="2" t="s">
        <v>2</v>
      </c>
      <c r="U27">
        <v>15</v>
      </c>
      <c r="V27">
        <v>220778</v>
      </c>
      <c r="W27">
        <v>-38.83</v>
      </c>
      <c r="Y27" s="3" t="s">
        <v>23</v>
      </c>
      <c r="Z27">
        <v>1</v>
      </c>
      <c r="AA27">
        <v>1410</v>
      </c>
      <c r="AB27">
        <v>1.8299999999999272</v>
      </c>
      <c r="AI27" s="4">
        <v>45190</v>
      </c>
      <c r="AJ27">
        <v>27</v>
      </c>
      <c r="AK27">
        <v>75229</v>
      </c>
      <c r="AL27">
        <v>381.70809999999994</v>
      </c>
    </row>
    <row r="28" spans="1:84" ht="27.6" x14ac:dyDescent="0.25">
      <c r="A28" s="8" t="s">
        <v>71</v>
      </c>
      <c r="B28" s="9">
        <f>GETPIVOTDATA("[Measures].[Sum of Net Profit]",$A$4)/GETPIVOTDATA("[Measures].[Sum of Gross Amount]",$A$4)</f>
        <v>3.3309627473273179E-3</v>
      </c>
      <c r="O28" s="2" t="s">
        <v>20</v>
      </c>
      <c r="Y28" s="10" t="s">
        <v>59</v>
      </c>
      <c r="AI28" s="4">
        <v>45191</v>
      </c>
      <c r="AJ28">
        <v>27</v>
      </c>
      <c r="AK28">
        <v>25421</v>
      </c>
      <c r="AL28">
        <v>108.56974999999998</v>
      </c>
    </row>
    <row r="29" spans="1:84" ht="27.6" x14ac:dyDescent="0.25">
      <c r="A29" s="7" t="s">
        <v>90</v>
      </c>
      <c r="B29" s="6">
        <f>GETPIVOTDATA("[Measures].[Sum of Taxes]",$A$4)/GETPIVOTDATA("[Measures].[Sum of Net Profit]",$A$4)</f>
        <v>8.4446744116741521E-4</v>
      </c>
      <c r="O29" s="3" t="s">
        <v>94</v>
      </c>
      <c r="P29">
        <v>283</v>
      </c>
      <c r="Q29">
        <v>501108</v>
      </c>
      <c r="R29">
        <v>2533.8638200000037</v>
      </c>
      <c r="Y29" s="3" t="s">
        <v>28</v>
      </c>
      <c r="Z29">
        <v>1</v>
      </c>
      <c r="AA29">
        <v>4130</v>
      </c>
      <c r="AB29">
        <v>15.2800000000002</v>
      </c>
      <c r="AI29" s="4">
        <v>45192</v>
      </c>
      <c r="AJ29">
        <v>33</v>
      </c>
      <c r="AK29">
        <v>37232</v>
      </c>
      <c r="AL29">
        <v>128.9915900000004</v>
      </c>
    </row>
    <row r="30" spans="1:84" x14ac:dyDescent="0.25">
      <c r="O30" s="3" t="s">
        <v>95</v>
      </c>
      <c r="P30">
        <v>140</v>
      </c>
      <c r="Q30">
        <v>124492</v>
      </c>
      <c r="R30">
        <v>459.99400000000128</v>
      </c>
      <c r="Y30" s="2" t="s">
        <v>2</v>
      </c>
      <c r="Z30">
        <v>91</v>
      </c>
      <c r="AA30">
        <v>123347</v>
      </c>
      <c r="AB30">
        <v>284.52625000000234</v>
      </c>
      <c r="AI30" s="4">
        <v>45193</v>
      </c>
      <c r="AJ30">
        <v>39</v>
      </c>
      <c r="AK30">
        <v>258420</v>
      </c>
      <c r="AL30">
        <v>593.00599999999883</v>
      </c>
    </row>
    <row r="31" spans="1:84" x14ac:dyDescent="0.25">
      <c r="O31" s="3" t="s">
        <v>96</v>
      </c>
      <c r="P31">
        <v>177</v>
      </c>
      <c r="Q31">
        <v>209684</v>
      </c>
      <c r="R31">
        <v>1180.8920800000001</v>
      </c>
      <c r="AI31" s="4">
        <v>45194</v>
      </c>
      <c r="AJ31">
        <v>26</v>
      </c>
      <c r="AK31">
        <v>24073</v>
      </c>
      <c r="AL31">
        <v>98.277500000000373</v>
      </c>
    </row>
    <row r="32" spans="1:84" x14ac:dyDescent="0.25">
      <c r="O32" s="3" t="s">
        <v>0</v>
      </c>
      <c r="P32">
        <v>275</v>
      </c>
      <c r="Q32">
        <v>415285</v>
      </c>
      <c r="R32">
        <v>2244.3444599999984</v>
      </c>
      <c r="AI32" s="4">
        <v>45195</v>
      </c>
      <c r="AJ32">
        <v>42</v>
      </c>
      <c r="AK32">
        <v>660911</v>
      </c>
      <c r="AL32">
        <v>2401.3438000000069</v>
      </c>
      <c r="CF32" s="2"/>
    </row>
    <row r="33" spans="15:69" x14ac:dyDescent="0.25">
      <c r="O33" s="3" t="s">
        <v>97</v>
      </c>
      <c r="P33">
        <v>181</v>
      </c>
      <c r="Q33">
        <v>258354</v>
      </c>
      <c r="R33">
        <v>1426.5110300000022</v>
      </c>
      <c r="AI33" s="4">
        <v>45196</v>
      </c>
      <c r="AJ33">
        <v>34</v>
      </c>
      <c r="AK33">
        <v>68679</v>
      </c>
      <c r="AL33">
        <v>189.50752000000043</v>
      </c>
    </row>
    <row r="34" spans="15:69" x14ac:dyDescent="0.25">
      <c r="O34" s="3" t="s">
        <v>99</v>
      </c>
      <c r="P34">
        <v>211</v>
      </c>
      <c r="Q34">
        <v>284826</v>
      </c>
      <c r="R34">
        <v>1607.3906099999965</v>
      </c>
      <c r="AI34" s="4">
        <v>45197</v>
      </c>
      <c r="AJ34">
        <v>46</v>
      </c>
      <c r="AK34">
        <v>132685</v>
      </c>
      <c r="AL34">
        <v>271.68780000000146</v>
      </c>
    </row>
    <row r="35" spans="15:69" x14ac:dyDescent="0.25">
      <c r="O35" s="3" t="s">
        <v>1</v>
      </c>
      <c r="P35">
        <v>367</v>
      </c>
      <c r="Q35">
        <v>510246</v>
      </c>
      <c r="R35">
        <v>2651.1271100000004</v>
      </c>
      <c r="AI35" s="4">
        <v>45198</v>
      </c>
      <c r="AJ35">
        <v>58</v>
      </c>
      <c r="AK35">
        <v>125374</v>
      </c>
      <c r="AL35">
        <v>236.8272500000017</v>
      </c>
    </row>
    <row r="36" spans="15:69" x14ac:dyDescent="0.25">
      <c r="O36" s="3" t="s">
        <v>100</v>
      </c>
      <c r="P36">
        <v>186</v>
      </c>
      <c r="Q36">
        <v>158013</v>
      </c>
      <c r="R36">
        <v>819.58099999999945</v>
      </c>
      <c r="AI36" s="4">
        <v>45199</v>
      </c>
      <c r="AJ36">
        <v>47</v>
      </c>
      <c r="AK36">
        <v>158186</v>
      </c>
      <c r="AL36">
        <v>518.34875999999917</v>
      </c>
    </row>
    <row r="37" spans="15:69" x14ac:dyDescent="0.25">
      <c r="O37" s="3" t="s">
        <v>101</v>
      </c>
      <c r="P37">
        <v>305</v>
      </c>
      <c r="Q37">
        <v>342961</v>
      </c>
      <c r="R37">
        <v>1656.6108800000013</v>
      </c>
      <c r="AI37" s="2" t="s">
        <v>2</v>
      </c>
      <c r="AJ37">
        <v>1247</v>
      </c>
      <c r="AK37">
        <v>2633219</v>
      </c>
      <c r="AL37">
        <v>8349.6984500000108</v>
      </c>
      <c r="BQ37">
        <f>GETPIVOTDATA("[Measures].[Sum of Net Profit]",$AI$6)/GETPIVOTDATA("[Measures].[Sum of Gross Amount]",$AI$6)*100</f>
        <v>0.31709092369453545</v>
      </c>
    </row>
    <row r="38" spans="15:69" x14ac:dyDescent="0.25">
      <c r="O38" s="3" t="s">
        <v>102</v>
      </c>
      <c r="P38">
        <v>295</v>
      </c>
      <c r="Q38">
        <v>348198</v>
      </c>
      <c r="R38">
        <v>1750.0575000000049</v>
      </c>
    </row>
    <row r="39" spans="15:69" x14ac:dyDescent="0.25">
      <c r="O39" s="2" t="s">
        <v>41</v>
      </c>
    </row>
    <row r="40" spans="15:69" x14ac:dyDescent="0.25">
      <c r="O40" s="3" t="s">
        <v>94</v>
      </c>
      <c r="P40">
        <v>5</v>
      </c>
      <c r="Q40">
        <v>286369</v>
      </c>
      <c r="R40">
        <v>1941.0711999999903</v>
      </c>
    </row>
    <row r="41" spans="15:69" x14ac:dyDescent="0.25">
      <c r="O41" s="3" t="s">
        <v>96</v>
      </c>
      <c r="P41">
        <v>5</v>
      </c>
      <c r="Q41">
        <v>103028</v>
      </c>
      <c r="R41">
        <v>216.34439999999495</v>
      </c>
    </row>
    <row r="42" spans="15:69" x14ac:dyDescent="0.25">
      <c r="O42" s="3" t="s">
        <v>0</v>
      </c>
      <c r="P42">
        <v>10</v>
      </c>
      <c r="Q42">
        <v>1021140</v>
      </c>
      <c r="R42">
        <v>3149.3719999999826</v>
      </c>
    </row>
    <row r="43" spans="15:69" x14ac:dyDescent="0.25">
      <c r="O43" s="3" t="s">
        <v>99</v>
      </c>
      <c r="P43">
        <v>9</v>
      </c>
      <c r="Q43">
        <v>329029</v>
      </c>
      <c r="R43">
        <v>690.93919999999753</v>
      </c>
    </row>
    <row r="44" spans="15:69" x14ac:dyDescent="0.25">
      <c r="O44" s="3" t="s">
        <v>100</v>
      </c>
      <c r="P44">
        <v>8</v>
      </c>
      <c r="Q44">
        <v>272705</v>
      </c>
      <c r="R44">
        <v>572.65399999999863</v>
      </c>
    </row>
    <row r="45" spans="15:69" x14ac:dyDescent="0.25">
      <c r="O45" s="3" t="s">
        <v>101</v>
      </c>
      <c r="P45">
        <v>3</v>
      </c>
      <c r="Q45">
        <v>165700</v>
      </c>
      <c r="R45">
        <v>347.9699999999998</v>
      </c>
    </row>
    <row r="46" spans="15:69" x14ac:dyDescent="0.25">
      <c r="O46" s="3" t="s">
        <v>102</v>
      </c>
      <c r="P46">
        <v>5</v>
      </c>
      <c r="Q46">
        <v>265950</v>
      </c>
      <c r="R46">
        <v>558.48999999999955</v>
      </c>
    </row>
    <row r="47" spans="15:69" x14ac:dyDescent="0.25">
      <c r="O47" s="2" t="s">
        <v>49</v>
      </c>
    </row>
    <row r="48" spans="15:69" x14ac:dyDescent="0.25">
      <c r="O48" s="3" t="s">
        <v>94</v>
      </c>
      <c r="P48">
        <v>134</v>
      </c>
      <c r="Q48">
        <v>390507</v>
      </c>
      <c r="R48">
        <v>813.70799999999542</v>
      </c>
    </row>
    <row r="49" spans="15:18" x14ac:dyDescent="0.25">
      <c r="O49" s="3" t="s">
        <v>95</v>
      </c>
      <c r="P49">
        <v>168</v>
      </c>
      <c r="Q49">
        <v>333592</v>
      </c>
      <c r="R49">
        <v>229.8317000000003</v>
      </c>
    </row>
    <row r="50" spans="15:18" x14ac:dyDescent="0.25">
      <c r="O50" s="3" t="s">
        <v>96</v>
      </c>
      <c r="P50">
        <v>121</v>
      </c>
      <c r="Q50">
        <v>325171</v>
      </c>
      <c r="R50">
        <v>606.11400000000185</v>
      </c>
    </row>
    <row r="51" spans="15:18" x14ac:dyDescent="0.25">
      <c r="O51" s="3" t="s">
        <v>0</v>
      </c>
      <c r="P51">
        <v>115</v>
      </c>
      <c r="Q51">
        <v>341385</v>
      </c>
      <c r="R51">
        <v>852.17999999999972</v>
      </c>
    </row>
    <row r="52" spans="15:18" x14ac:dyDescent="0.25">
      <c r="O52" s="3" t="s">
        <v>97</v>
      </c>
      <c r="P52">
        <v>108</v>
      </c>
      <c r="Q52">
        <v>353428</v>
      </c>
      <c r="R52">
        <v>1111.848300000001</v>
      </c>
    </row>
    <row r="53" spans="15:18" x14ac:dyDescent="0.25">
      <c r="O53" s="3" t="s">
        <v>103</v>
      </c>
      <c r="P53">
        <v>1</v>
      </c>
      <c r="Q53">
        <v>10</v>
      </c>
      <c r="R53">
        <v>-9.9999999999997868E-3</v>
      </c>
    </row>
    <row r="54" spans="15:18" x14ac:dyDescent="0.25">
      <c r="O54" s="3" t="s">
        <v>99</v>
      </c>
      <c r="P54">
        <v>130</v>
      </c>
      <c r="Q54">
        <v>393268</v>
      </c>
      <c r="R54">
        <v>575.46939999999768</v>
      </c>
    </row>
    <row r="55" spans="15:18" x14ac:dyDescent="0.25">
      <c r="O55" s="3" t="s">
        <v>1</v>
      </c>
      <c r="P55">
        <v>107</v>
      </c>
      <c r="Q55">
        <v>248894</v>
      </c>
      <c r="R55">
        <v>478.82820000000345</v>
      </c>
    </row>
    <row r="56" spans="15:18" x14ac:dyDescent="0.25">
      <c r="O56" s="3" t="s">
        <v>100</v>
      </c>
      <c r="P56">
        <v>179</v>
      </c>
      <c r="Q56">
        <v>377726</v>
      </c>
      <c r="R56">
        <v>980.4689000000019</v>
      </c>
    </row>
    <row r="57" spans="15:18" x14ac:dyDescent="0.25">
      <c r="O57" s="3" t="s">
        <v>101</v>
      </c>
      <c r="P57">
        <v>201</v>
      </c>
      <c r="Q57">
        <v>416104</v>
      </c>
      <c r="R57">
        <v>812.19300000000078</v>
      </c>
    </row>
    <row r="58" spans="15:18" x14ac:dyDescent="0.25">
      <c r="O58" s="3" t="s">
        <v>102</v>
      </c>
      <c r="P58">
        <v>106</v>
      </c>
      <c r="Q58">
        <v>387879</v>
      </c>
      <c r="R58">
        <v>472.31299999999862</v>
      </c>
    </row>
    <row r="59" spans="15:18" x14ac:dyDescent="0.25">
      <c r="O59" s="2" t="s">
        <v>19</v>
      </c>
    </row>
    <row r="60" spans="15:18" x14ac:dyDescent="0.25">
      <c r="O60" s="3" t="s">
        <v>94</v>
      </c>
      <c r="P60">
        <v>285</v>
      </c>
      <c r="Q60">
        <v>122463</v>
      </c>
      <c r="R60">
        <v>790.36063999999942</v>
      </c>
    </row>
    <row r="61" spans="15:18" x14ac:dyDescent="0.25">
      <c r="O61" s="3" t="s">
        <v>96</v>
      </c>
      <c r="P61">
        <v>289</v>
      </c>
      <c r="Q61">
        <v>79418</v>
      </c>
      <c r="R61">
        <v>540.66193999999916</v>
      </c>
    </row>
    <row r="62" spans="15:18" x14ac:dyDescent="0.25">
      <c r="O62" s="3" t="s">
        <v>0</v>
      </c>
      <c r="P62">
        <v>318</v>
      </c>
      <c r="Q62">
        <v>130384</v>
      </c>
      <c r="R62">
        <v>842.17085999999972</v>
      </c>
    </row>
    <row r="63" spans="15:18" x14ac:dyDescent="0.25">
      <c r="O63" s="3" t="s">
        <v>97</v>
      </c>
      <c r="P63">
        <v>422</v>
      </c>
      <c r="Q63">
        <v>156664</v>
      </c>
      <c r="R63">
        <v>1020.1815799999979</v>
      </c>
    </row>
    <row r="64" spans="15:18" x14ac:dyDescent="0.25">
      <c r="O64" s="3" t="s">
        <v>99</v>
      </c>
      <c r="P64">
        <v>336</v>
      </c>
      <c r="Q64">
        <v>164968</v>
      </c>
      <c r="R64">
        <v>983.83545999999876</v>
      </c>
    </row>
    <row r="65" spans="15:18" x14ac:dyDescent="0.25">
      <c r="O65" s="3" t="s">
        <v>1</v>
      </c>
      <c r="P65">
        <v>310</v>
      </c>
      <c r="Q65">
        <v>102321</v>
      </c>
      <c r="R65">
        <v>590.77591999999959</v>
      </c>
    </row>
    <row r="66" spans="15:18" x14ac:dyDescent="0.25">
      <c r="O66" s="3" t="s">
        <v>100</v>
      </c>
      <c r="P66">
        <v>391</v>
      </c>
      <c r="Q66">
        <v>106256</v>
      </c>
      <c r="R66">
        <v>668.89441999999917</v>
      </c>
    </row>
    <row r="67" spans="15:18" x14ac:dyDescent="0.25">
      <c r="O67" s="3" t="s">
        <v>101</v>
      </c>
      <c r="P67">
        <v>351</v>
      </c>
      <c r="Q67">
        <v>108549</v>
      </c>
      <c r="R67">
        <v>712.02611999999908</v>
      </c>
    </row>
    <row r="68" spans="15:18" x14ac:dyDescent="0.25">
      <c r="O68" s="3" t="s">
        <v>102</v>
      </c>
      <c r="P68">
        <v>4</v>
      </c>
      <c r="Q68">
        <v>2584</v>
      </c>
      <c r="R68">
        <v>12.624339999999989</v>
      </c>
    </row>
    <row r="69" spans="15:18" x14ac:dyDescent="0.25">
      <c r="O69" s="2" t="s">
        <v>43</v>
      </c>
    </row>
    <row r="70" spans="15:18" x14ac:dyDescent="0.25">
      <c r="O70" s="3" t="s">
        <v>94</v>
      </c>
      <c r="P70">
        <v>10</v>
      </c>
      <c r="Q70">
        <v>310600</v>
      </c>
      <c r="R70">
        <v>1335.5799999999945</v>
      </c>
    </row>
    <row r="71" spans="15:18" x14ac:dyDescent="0.25">
      <c r="O71" s="3" t="s">
        <v>96</v>
      </c>
      <c r="P71">
        <v>14</v>
      </c>
      <c r="Q71">
        <v>148000</v>
      </c>
      <c r="R71">
        <v>636.40000000000236</v>
      </c>
    </row>
    <row r="72" spans="15:18" x14ac:dyDescent="0.25">
      <c r="O72" s="3" t="s">
        <v>0</v>
      </c>
      <c r="P72">
        <v>4</v>
      </c>
      <c r="Q72">
        <v>100000</v>
      </c>
      <c r="R72">
        <v>430</v>
      </c>
    </row>
    <row r="73" spans="15:18" x14ac:dyDescent="0.25">
      <c r="O73" s="3" t="s">
        <v>97</v>
      </c>
      <c r="P73">
        <v>8</v>
      </c>
      <c r="Q73">
        <v>231000</v>
      </c>
      <c r="R73">
        <v>993.30000000000291</v>
      </c>
    </row>
    <row r="74" spans="15:18" x14ac:dyDescent="0.25">
      <c r="O74" s="3" t="s">
        <v>99</v>
      </c>
      <c r="P74">
        <v>8</v>
      </c>
      <c r="Q74">
        <v>234800</v>
      </c>
      <c r="R74">
        <v>1009.6399999999967</v>
      </c>
    </row>
    <row r="75" spans="15:18" x14ac:dyDescent="0.25">
      <c r="O75" s="3" t="s">
        <v>101</v>
      </c>
      <c r="P75">
        <v>1</v>
      </c>
      <c r="Q75">
        <v>100</v>
      </c>
      <c r="R75">
        <v>0.43000000000000682</v>
      </c>
    </row>
    <row r="76" spans="15:18" x14ac:dyDescent="0.25">
      <c r="O76" s="2" t="s">
        <v>51</v>
      </c>
    </row>
    <row r="77" spans="15:18" x14ac:dyDescent="0.25">
      <c r="O77" s="3" t="s">
        <v>94</v>
      </c>
      <c r="P77">
        <v>173</v>
      </c>
      <c r="Q77">
        <v>349325</v>
      </c>
      <c r="R77">
        <v>659.92999999999415</v>
      </c>
    </row>
    <row r="78" spans="15:18" x14ac:dyDescent="0.25">
      <c r="O78" s="3" t="s">
        <v>95</v>
      </c>
      <c r="P78">
        <v>1</v>
      </c>
      <c r="Q78">
        <v>100</v>
      </c>
      <c r="R78">
        <v>7.000000000000739E-2</v>
      </c>
    </row>
    <row r="79" spans="15:18" x14ac:dyDescent="0.25">
      <c r="O79" s="3" t="s">
        <v>96</v>
      </c>
      <c r="P79">
        <v>184</v>
      </c>
      <c r="Q79">
        <v>345995</v>
      </c>
      <c r="R79">
        <v>688.78000000000111</v>
      </c>
    </row>
    <row r="80" spans="15:18" x14ac:dyDescent="0.25">
      <c r="O80" s="3" t="s">
        <v>0</v>
      </c>
      <c r="P80">
        <v>153</v>
      </c>
      <c r="Q80">
        <v>335675</v>
      </c>
      <c r="R80">
        <v>678.61999999999921</v>
      </c>
    </row>
    <row r="81" spans="15:18" x14ac:dyDescent="0.25">
      <c r="O81" s="3" t="s">
        <v>97</v>
      </c>
      <c r="P81">
        <v>143</v>
      </c>
      <c r="Q81">
        <v>316529</v>
      </c>
      <c r="R81">
        <v>542.52600000000405</v>
      </c>
    </row>
    <row r="82" spans="15:18" x14ac:dyDescent="0.25">
      <c r="O82" s="3" t="s">
        <v>99</v>
      </c>
      <c r="P82">
        <v>82</v>
      </c>
      <c r="Q82">
        <v>166290</v>
      </c>
      <c r="R82">
        <v>315.9200000000003</v>
      </c>
    </row>
    <row r="83" spans="15:18" x14ac:dyDescent="0.25">
      <c r="O83" s="3" t="s">
        <v>1</v>
      </c>
      <c r="P83">
        <v>135</v>
      </c>
      <c r="Q83">
        <v>220585</v>
      </c>
      <c r="R83">
        <v>320.4708</v>
      </c>
    </row>
    <row r="84" spans="15:18" x14ac:dyDescent="0.25">
      <c r="O84" s="3" t="s">
        <v>100</v>
      </c>
      <c r="P84">
        <v>78</v>
      </c>
      <c r="Q84">
        <v>132210</v>
      </c>
      <c r="R84">
        <v>349.70999999999992</v>
      </c>
    </row>
    <row r="85" spans="15:18" x14ac:dyDescent="0.25">
      <c r="O85" s="3" t="s">
        <v>101</v>
      </c>
      <c r="P85">
        <v>74</v>
      </c>
      <c r="Q85">
        <v>130160</v>
      </c>
      <c r="R85">
        <v>209.95999999999944</v>
      </c>
    </row>
    <row r="86" spans="15:18" x14ac:dyDescent="0.25">
      <c r="O86" s="3" t="s">
        <v>102</v>
      </c>
      <c r="P86">
        <v>7</v>
      </c>
      <c r="Q86">
        <v>15350</v>
      </c>
      <c r="R86">
        <v>19.930000000000348</v>
      </c>
    </row>
    <row r="87" spans="15:18" x14ac:dyDescent="0.25">
      <c r="O87" s="2" t="s">
        <v>46</v>
      </c>
    </row>
    <row r="88" spans="15:18" x14ac:dyDescent="0.25">
      <c r="O88" s="3" t="s">
        <v>94</v>
      </c>
      <c r="P88">
        <v>257</v>
      </c>
      <c r="Q88">
        <v>155779</v>
      </c>
      <c r="R88">
        <v>428.57500000000016</v>
      </c>
    </row>
    <row r="89" spans="15:18" x14ac:dyDescent="0.25">
      <c r="O89" s="3" t="s">
        <v>96</v>
      </c>
      <c r="P89">
        <v>255</v>
      </c>
      <c r="Q89">
        <v>132260</v>
      </c>
      <c r="R89">
        <v>345.52000000000061</v>
      </c>
    </row>
    <row r="90" spans="15:18" x14ac:dyDescent="0.25">
      <c r="O90" s="3" t="s">
        <v>0</v>
      </c>
      <c r="P90">
        <v>315</v>
      </c>
      <c r="Q90">
        <v>219196</v>
      </c>
      <c r="R90">
        <v>599.94999999999948</v>
      </c>
    </row>
    <row r="91" spans="15:18" x14ac:dyDescent="0.25">
      <c r="O91" s="3" t="s">
        <v>97</v>
      </c>
      <c r="P91">
        <v>243</v>
      </c>
      <c r="Q91">
        <v>184695</v>
      </c>
      <c r="R91">
        <v>485.88605000000155</v>
      </c>
    </row>
    <row r="92" spans="15:18" x14ac:dyDescent="0.25">
      <c r="O92" s="3" t="s">
        <v>99</v>
      </c>
      <c r="P92">
        <v>382</v>
      </c>
      <c r="Q92">
        <v>345473</v>
      </c>
      <c r="R92">
        <v>1335.6249999999961</v>
      </c>
    </row>
    <row r="93" spans="15:18" x14ac:dyDescent="0.25">
      <c r="O93" s="3" t="s">
        <v>1</v>
      </c>
      <c r="P93">
        <v>254</v>
      </c>
      <c r="Q93">
        <v>131972</v>
      </c>
      <c r="R93">
        <v>296.07020000000136</v>
      </c>
    </row>
    <row r="94" spans="15:18" x14ac:dyDescent="0.25">
      <c r="O94" s="3" t="s">
        <v>100</v>
      </c>
      <c r="P94">
        <v>93</v>
      </c>
      <c r="Q94">
        <v>75439</v>
      </c>
      <c r="R94">
        <v>217.17499999999848</v>
      </c>
    </row>
    <row r="95" spans="15:18" x14ac:dyDescent="0.25">
      <c r="O95" s="2" t="s">
        <v>48</v>
      </c>
    </row>
    <row r="96" spans="15:18" x14ac:dyDescent="0.25">
      <c r="O96" s="3" t="s">
        <v>96</v>
      </c>
      <c r="P96">
        <v>11</v>
      </c>
      <c r="Q96">
        <v>415100</v>
      </c>
      <c r="R96">
        <v>1423.73</v>
      </c>
    </row>
    <row r="97" spans="15:18" x14ac:dyDescent="0.25">
      <c r="O97" s="3" t="s">
        <v>0</v>
      </c>
      <c r="P97">
        <v>2</v>
      </c>
      <c r="Q97">
        <v>550000</v>
      </c>
      <c r="R97">
        <v>1265</v>
      </c>
    </row>
    <row r="98" spans="15:18" x14ac:dyDescent="0.25">
      <c r="O98" s="3" t="s">
        <v>97</v>
      </c>
      <c r="P98">
        <v>13</v>
      </c>
      <c r="Q98">
        <v>239550</v>
      </c>
      <c r="R98">
        <v>651.46000000000186</v>
      </c>
    </row>
    <row r="99" spans="15:18" x14ac:dyDescent="0.25">
      <c r="O99" s="3" t="s">
        <v>99</v>
      </c>
      <c r="P99">
        <v>2</v>
      </c>
      <c r="Q99">
        <v>54000</v>
      </c>
      <c r="R99">
        <v>124.20000000000073</v>
      </c>
    </row>
    <row r="100" spans="15:18" x14ac:dyDescent="0.25">
      <c r="O100" s="2" t="s">
        <v>2</v>
      </c>
      <c r="P100">
        <v>11395</v>
      </c>
      <c r="Q100">
        <v>44193029</v>
      </c>
      <c r="R100">
        <v>148154.41567000028</v>
      </c>
    </row>
  </sheetData>
  <mergeCells count="8">
    <mergeCell ref="Y1:AB1"/>
    <mergeCell ref="AD1:AG1"/>
    <mergeCell ref="AI1:AL1"/>
    <mergeCell ref="A1:F1"/>
    <mergeCell ref="A27:B27"/>
    <mergeCell ref="H1:M1"/>
    <mergeCell ref="O1:R1"/>
    <mergeCell ref="T1:W1"/>
  </mergeCells>
  <conditionalFormatting pivot="1" sqref="E12:E17 E19:E23">
    <cfRule type="colorScale" priority="12">
      <colorScale>
        <cfvo type="min"/>
        <cfvo type="percentile" val="50"/>
        <cfvo type="max"/>
        <color rgb="FFF8696B"/>
        <color rgb="FFFCFCFF"/>
        <color rgb="FF5A8AC6"/>
      </colorScale>
    </cfRule>
  </conditionalFormatting>
  <conditionalFormatting pivot="1" sqref="L8:L11 L13:L14">
    <cfRule type="colorScale" priority="11">
      <colorScale>
        <cfvo type="min"/>
        <cfvo type="percentile" val="50"/>
        <cfvo type="max"/>
        <color rgb="FFF8696B"/>
        <color rgb="FFFCFCFF"/>
        <color rgb="FF5A8AC6"/>
      </colorScale>
    </cfRule>
  </conditionalFormatting>
  <conditionalFormatting pivot="1">
    <cfRule type="dataBar" priority="10">
      <dataBar>
        <cfvo type="min"/>
        <cfvo type="max"/>
        <color rgb="FF638EC6"/>
      </dataBar>
      <extLst>
        <ext xmlns:x14="http://schemas.microsoft.com/office/spreadsheetml/2009/9/main" uri="{B025F937-C7B1-47D3-B67F-A62EFF666E3E}">
          <x14:id>{4E35D844-DCEA-4163-85A8-95542077CD58}</x14:id>
        </ext>
      </extLst>
    </cfRule>
  </conditionalFormatting>
  <conditionalFormatting pivot="1">
    <cfRule type="dataBar" priority="9">
      <dataBar>
        <cfvo type="min"/>
        <cfvo type="max"/>
        <color rgb="FF638EC6"/>
      </dataBar>
      <extLst>
        <ext xmlns:x14="http://schemas.microsoft.com/office/spreadsheetml/2009/9/main" uri="{B025F937-C7B1-47D3-B67F-A62EFF666E3E}">
          <x14:id>{81072AEC-EA18-4F48-97BB-2AE605FE4AE5}</x14:id>
        </ext>
      </extLst>
    </cfRule>
  </conditionalFormatting>
  <conditionalFormatting sqref="V5">
    <cfRule type="colorScale" priority="7">
      <colorScale>
        <cfvo type="min"/>
        <cfvo type="percentile" val="50"/>
        <cfvo type="max"/>
        <color rgb="FFF8696B"/>
        <color rgb="FFFCFCFF"/>
        <color rgb="FF5A8AC6"/>
      </colorScale>
    </cfRule>
  </conditionalFormatting>
  <conditionalFormatting pivot="1">
    <cfRule type="colorScale" priority="6">
      <colorScale>
        <cfvo type="min"/>
        <cfvo type="percentile" val="50"/>
        <cfvo type="max"/>
        <color rgb="FFF8696B"/>
        <color rgb="FFFCFCFF"/>
        <color rgb="FF5A8AC6"/>
      </colorScale>
    </cfRule>
  </conditionalFormatting>
  <conditionalFormatting pivot="1" sqref="F8:F17 F6 F19:F23">
    <cfRule type="colorScale" priority="5">
      <colorScale>
        <cfvo type="min"/>
        <cfvo type="percentile" val="50"/>
        <cfvo type="max"/>
        <color rgb="FFF8696B"/>
        <color rgb="FFFCFCFF"/>
        <color rgb="FF5A8AC6"/>
      </colorScale>
    </cfRule>
  </conditionalFormatting>
  <conditionalFormatting pivot="1" sqref="D8:D17 D6 D19:D23">
    <cfRule type="colorScale" priority="4">
      <colorScale>
        <cfvo type="min"/>
        <cfvo type="percentile" val="50"/>
        <cfvo type="max"/>
        <color rgb="FFF8696B"/>
        <color rgb="FFFCFCFF"/>
        <color rgb="FF5A8AC6"/>
      </colorScale>
    </cfRule>
  </conditionalFormatting>
  <conditionalFormatting pivot="1" sqref="C8:C17 C6 C19:C23">
    <cfRule type="colorScale" priority="3">
      <colorScale>
        <cfvo type="min"/>
        <cfvo type="percentile" val="50"/>
        <cfvo type="max"/>
        <color rgb="FFF8696B"/>
        <color rgb="FFFCFCFF"/>
        <color rgb="FF5A8AC6"/>
      </colorScale>
    </cfRule>
  </conditionalFormatting>
  <conditionalFormatting pivot="1" sqref="B8:B17 B6 B19:B23">
    <cfRule type="colorScale" priority="2">
      <colorScale>
        <cfvo type="min"/>
        <cfvo type="percentile" val="50"/>
        <cfvo type="max"/>
        <color rgb="FFF8696B"/>
        <color rgb="FFFCFCFF"/>
        <color rgb="FF5A8AC6"/>
      </colorScale>
    </cfRule>
  </conditionalFormatting>
  <conditionalFormatting pivot="1" sqref="E8:E17 E6 E19:E23">
    <cfRule type="colorScale" priority="1">
      <colorScale>
        <cfvo type="min"/>
        <cfvo type="percentile" val="50"/>
        <cfvo type="max"/>
        <color rgb="FFF8696B"/>
        <color rgb="FFFCFCFF"/>
        <color rgb="FF5A8AC6"/>
      </colorScale>
    </cfRule>
  </conditionalFormatting>
  <conditionalFormatting sqref="W28:W90">
    <cfRule type="top10" dxfId="10" priority="16" bottom="1" rank="10"/>
  </conditionalFormatting>
  <pageMargins left="0.7" right="0.7" top="0.75" bottom="0.75" header="0.3" footer="0.3"/>
  <pageSetup orientation="portrait" r:id="rId23"/>
  <drawing r:id="rId24"/>
  <extLst>
    <ext xmlns:x14="http://schemas.microsoft.com/office/spreadsheetml/2009/9/main" uri="{78C0D931-6437-407d-A8EE-F0AAD7539E65}">
      <x14:conditionalFormattings>
        <x14:conditionalFormatting xmlns:xm="http://schemas.microsoft.com/office/excel/2006/main" pivot="1">
          <x14:cfRule type="dataBar" id="{4E35D844-DCEA-4163-85A8-95542077CD58}">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81072AEC-EA18-4F48-97BB-2AE605FE4AE5}">
            <x14:dataBar minLength="0" maxLength="100" gradient="0">
              <x14:cfvo type="autoMin"/>
              <x14:cfvo type="autoMax"/>
              <x14:negativeFillColor rgb="FFFF0000"/>
              <x14:axisColor rgb="FF000000"/>
            </x14:dataBar>
          </x14:cfRule>
        </x14:conditionalFormatting>
      </x14:conditionalFormattings>
    </ext>
    <ext xmlns:x14="http://schemas.microsoft.com/office/spreadsheetml/2009/9/main" uri="{A8765BA9-456A-4dab-B4F3-ACF838C121DE}">
      <x14:slicerList>
        <x14:slicer r:id="rId2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9C184-4196-49FC-B39D-52D003D8AA8A}">
  <dimension ref="A2:Y23"/>
  <sheetViews>
    <sheetView topLeftCell="J1" workbookViewId="0">
      <selection activeCell="O4" sqref="O4"/>
    </sheetView>
  </sheetViews>
  <sheetFormatPr defaultRowHeight="13.8" x14ac:dyDescent="0.25"/>
  <cols>
    <col min="1" max="1" width="13.09765625" bestFit="1" customWidth="1"/>
    <col min="2" max="2" width="16.09765625" bestFit="1" customWidth="1"/>
    <col min="8" max="8" width="15" customWidth="1"/>
    <col min="9" max="9" width="16.09765625" bestFit="1" customWidth="1"/>
    <col min="10" max="10" width="20.19921875" bestFit="1" customWidth="1"/>
    <col min="11" max="11" width="14.69921875" bestFit="1" customWidth="1"/>
    <col min="12" max="12" width="18" bestFit="1" customWidth="1"/>
    <col min="14" max="14" width="13.09765625" bestFit="1" customWidth="1"/>
    <col min="15" max="15" width="23.69921875" customWidth="1"/>
    <col min="16" max="16" width="13.19921875" bestFit="1" customWidth="1"/>
    <col min="17" max="17" width="18" bestFit="1" customWidth="1"/>
    <col min="18" max="18" width="16.09765625" bestFit="1" customWidth="1"/>
    <col min="19" max="19" width="14.69921875" bestFit="1" customWidth="1"/>
    <col min="22" max="22" width="13.09765625" bestFit="1" customWidth="1"/>
    <col min="23" max="23" width="20.19921875" bestFit="1" customWidth="1"/>
    <col min="24" max="24" width="18" bestFit="1" customWidth="1"/>
    <col min="25" max="25" width="13.19921875" bestFit="1" customWidth="1"/>
    <col min="26" max="33" width="16.09765625" bestFit="1" customWidth="1"/>
    <col min="34" max="34" width="11.3984375" bestFit="1" customWidth="1"/>
  </cols>
  <sheetData>
    <row r="2" spans="1:25" x14ac:dyDescent="0.25">
      <c r="A2" s="1" t="s">
        <v>82</v>
      </c>
      <c r="B2" t="s">
        <v>80</v>
      </c>
      <c r="H2" t="s">
        <v>79</v>
      </c>
      <c r="I2" t="s">
        <v>80</v>
      </c>
      <c r="J2" t="s">
        <v>81</v>
      </c>
      <c r="K2" t="s">
        <v>83</v>
      </c>
      <c r="L2" t="s">
        <v>86</v>
      </c>
      <c r="N2" s="1" t="s">
        <v>82</v>
      </c>
      <c r="O2" t="s">
        <v>81</v>
      </c>
      <c r="P2" t="s">
        <v>79</v>
      </c>
      <c r="Q2" t="s">
        <v>86</v>
      </c>
      <c r="R2" t="s">
        <v>80</v>
      </c>
      <c r="S2" t="s">
        <v>83</v>
      </c>
    </row>
    <row r="3" spans="1:25" x14ac:dyDescent="0.25">
      <c r="A3" s="2" t="s">
        <v>108</v>
      </c>
      <c r="H3" s="5">
        <v>705196.69529999956</v>
      </c>
      <c r="I3" s="5">
        <v>179012.23022999975</v>
      </c>
      <c r="J3" s="5">
        <v>53741889</v>
      </c>
      <c r="K3">
        <v>21450</v>
      </c>
      <c r="L3" s="5">
        <v>53036541.134700216</v>
      </c>
      <c r="N3" s="2" t="s">
        <v>21</v>
      </c>
      <c r="O3">
        <v>26983990</v>
      </c>
      <c r="P3">
        <v>365526.05999999994</v>
      </c>
      <c r="Q3">
        <v>26618412.680000015</v>
      </c>
      <c r="R3">
        <v>85742.799860000188</v>
      </c>
      <c r="S3">
        <v>9158</v>
      </c>
    </row>
    <row r="4" spans="1:25" x14ac:dyDescent="0.25">
      <c r="A4" s="3" t="s">
        <v>23</v>
      </c>
      <c r="B4">
        <v>2.9999999999999361E-2</v>
      </c>
      <c r="N4" s="2" t="s">
        <v>22</v>
      </c>
      <c r="O4">
        <v>26757889</v>
      </c>
      <c r="P4">
        <v>339670.4852999993</v>
      </c>
      <c r="Q4">
        <v>26418118.604700014</v>
      </c>
      <c r="R4">
        <v>93269.400370000163</v>
      </c>
      <c r="S4">
        <v>12291</v>
      </c>
    </row>
    <row r="5" spans="1:25" x14ac:dyDescent="0.25">
      <c r="A5" s="2" t="s">
        <v>21</v>
      </c>
      <c r="H5" s="16">
        <f>GETPIVOTDATA("[Measures].[Sum of COGS]",$H$2)</f>
        <v>705196.69529999956</v>
      </c>
      <c r="I5" s="17">
        <f>I3</f>
        <v>179012.23022999975</v>
      </c>
      <c r="J5">
        <f>J3</f>
        <v>53741889</v>
      </c>
      <c r="K5">
        <f>K3</f>
        <v>21450</v>
      </c>
      <c r="L5" s="17">
        <f>L3</f>
        <v>53036541.134700216</v>
      </c>
      <c r="N5" s="2" t="s">
        <v>2</v>
      </c>
      <c r="O5">
        <v>53741879</v>
      </c>
      <c r="P5">
        <v>705196.54529999988</v>
      </c>
      <c r="Q5">
        <v>53036531.284700036</v>
      </c>
      <c r="R5">
        <v>179012.20023000034</v>
      </c>
      <c r="S5">
        <v>21449</v>
      </c>
    </row>
    <row r="6" spans="1:25" x14ac:dyDescent="0.25">
      <c r="A6" s="3" t="s">
        <v>24</v>
      </c>
      <c r="B6">
        <v>15978.569999999936</v>
      </c>
    </row>
    <row r="7" spans="1:25" x14ac:dyDescent="0.25">
      <c r="A7" s="3" t="s">
        <v>25</v>
      </c>
      <c r="B7">
        <v>8563.2600000000566</v>
      </c>
    </row>
    <row r="8" spans="1:25" x14ac:dyDescent="0.25">
      <c r="A8" s="3" t="s">
        <v>1</v>
      </c>
      <c r="B8">
        <v>4324.0398600000053</v>
      </c>
    </row>
    <row r="9" spans="1:25" x14ac:dyDescent="0.25">
      <c r="A9" s="3" t="s">
        <v>26</v>
      </c>
      <c r="B9">
        <v>1929.1180000000113</v>
      </c>
    </row>
    <row r="10" spans="1:25" x14ac:dyDescent="0.25">
      <c r="A10" s="3" t="s">
        <v>27</v>
      </c>
      <c r="B10">
        <v>250.82114999999899</v>
      </c>
      <c r="V10" s="1" t="s">
        <v>82</v>
      </c>
      <c r="W10" t="s">
        <v>81</v>
      </c>
      <c r="X10" t="s">
        <v>86</v>
      </c>
      <c r="Y10" t="s">
        <v>79</v>
      </c>
    </row>
    <row r="11" spans="1:25" x14ac:dyDescent="0.25">
      <c r="A11" s="3" t="s">
        <v>28</v>
      </c>
      <c r="B11">
        <v>3309.1265500000236</v>
      </c>
      <c r="V11" s="2" t="s">
        <v>32</v>
      </c>
      <c r="W11">
        <v>8119096</v>
      </c>
      <c r="X11">
        <v>8012127.2600000044</v>
      </c>
      <c r="Y11">
        <v>106934.39999999976</v>
      </c>
    </row>
    <row r="12" spans="1:25" ht="15.6" x14ac:dyDescent="0.25">
      <c r="A12" s="3" t="s">
        <v>29</v>
      </c>
      <c r="B12">
        <v>8349.6984500000126</v>
      </c>
      <c r="O12" s="13" t="s">
        <v>109</v>
      </c>
      <c r="P12" s="15">
        <f>((GETPIVOTDATA("[Measures].[Sum of Gross Amount]",$N$2,"[Transactions].[Date (Year)]","[Transactions].[Date (Year)].&amp;[2024]")-GETPIVOTDATA("[Measures].[Sum of Gross Amount]",$N$2,"[Transactions].[Date (Year)]","[Transactions].[Date (Year)].&amp;[2023]"))/GETPIVOTDATA("[Measures].[Sum of Gross Amount]",$N$2,"[Transactions].[Date (Year)]","[Transactions].[Date (Year)].&amp;[2023]"))</f>
        <v>-8.3790795949746505E-3</v>
      </c>
      <c r="V12" s="2" t="s">
        <v>24</v>
      </c>
      <c r="W12">
        <v>11596366</v>
      </c>
      <c r="X12">
        <v>11438140.28999999</v>
      </c>
      <c r="Y12">
        <v>158195.71999999994</v>
      </c>
    </row>
    <row r="13" spans="1:25" ht="15.6" x14ac:dyDescent="0.3">
      <c r="A13" s="3" t="s">
        <v>30</v>
      </c>
      <c r="B13">
        <v>11283.179799999989</v>
      </c>
      <c r="O13" s="14" t="s">
        <v>110</v>
      </c>
      <c r="P13" s="15">
        <f>((GETPIVOTDATA("[Measures].[Sum of COGS]",$N$2,"[Transactions].[Date (Year)]","[Transactions].[Date (Year)].&amp;[2024]")-GETPIVOTDATA("[Measures].[Sum of COGS]",$N$2,"[Transactions].[Date (Year)]","[Transactions].[Date (Year)].&amp;[2023]"))/GETPIVOTDATA("[Measures].[Sum of Gross Amount]",$N$2,"[Transactions].[Date (Year)]","[Transactions].[Date (Year)].&amp;[2023]"))</f>
        <v>-9.5818204424181293E-4</v>
      </c>
      <c r="V13" s="2" t="s">
        <v>25</v>
      </c>
      <c r="W13">
        <v>6903093</v>
      </c>
      <c r="X13">
        <v>6808935.8099999968</v>
      </c>
      <c r="Y13">
        <v>94137.44999999991</v>
      </c>
    </row>
    <row r="14" spans="1:25" ht="15.6" x14ac:dyDescent="0.3">
      <c r="A14" s="3" t="s">
        <v>31</v>
      </c>
      <c r="B14">
        <v>15243.589430000036</v>
      </c>
      <c r="O14" s="14" t="s">
        <v>111</v>
      </c>
      <c r="P14" s="15">
        <f>((GETPIVOTDATA("[Measures].[Sum of Net Amount]",$N$2,"[Transactions].[Date (Year)]","[Transactions].[Date (Year)].&amp;[2024]")-GETPIVOTDATA("[Measures].[Sum of Net Amount]",$N$2,"[Transactions].[Date (Year)]","[Transactions].[Date (Year)].&amp;[2023]"))/GETPIVOTDATA("[Measures].[Sum of Net Amount]",$N$2,"[Transactions].[Date (Year)]","[Transactions].[Date (Year)].&amp;[2023]"))</f>
        <v>-7.5246438511524533E-3</v>
      </c>
      <c r="V14" s="2" t="s">
        <v>33</v>
      </c>
      <c r="W14">
        <v>4640718</v>
      </c>
      <c r="X14">
        <v>4583059.530000004</v>
      </c>
      <c r="Y14">
        <v>57644.960000000014</v>
      </c>
    </row>
    <row r="15" spans="1:25" ht="15.6" x14ac:dyDescent="0.3">
      <c r="A15" s="3" t="s">
        <v>23</v>
      </c>
      <c r="B15">
        <v>16511.396620000032</v>
      </c>
      <c r="O15" s="14" t="s">
        <v>112</v>
      </c>
      <c r="P15" s="15">
        <f>((GETPIVOTDATA("[Measures].[Sum of Net Profit]",$N$2,"[Transactions].[Date (Year)]","[Transactions].[Date (Year)].&amp;[2024]")-GETPIVOTDATA("[Measures].[Sum of Net Profit]",$N$2,"[Transactions].[Date (Year)]","[Transactions].[Date (Year)].&amp;[2023]"))/GETPIVOTDATA("[Measures].[Sum of Net Profit]",$N$2,"[Transactions].[Date (Year)]","[Transactions].[Date (Year)].&amp;[2023]"))</f>
        <v>8.7781137568277656E-2</v>
      </c>
      <c r="V15" s="2" t="s">
        <v>1</v>
      </c>
      <c r="W15">
        <v>5120574</v>
      </c>
      <c r="X15">
        <v>5053484.1146999951</v>
      </c>
      <c r="Y15">
        <v>67087.325299999968</v>
      </c>
    </row>
    <row r="16" spans="1:25" ht="15.6" x14ac:dyDescent="0.3">
      <c r="A16" s="2" t="s">
        <v>22</v>
      </c>
      <c r="O16" s="14" t="s">
        <v>113</v>
      </c>
      <c r="P16" s="15">
        <f>((GETPIVOTDATA("[Measures].[Count of Status]",$N$2,"[Transactions].[Date (Year)]","[Transactions].[Date (Year)].&amp;[2024]")-GETPIVOTDATA("[Measures].[Count of Status]",$N$2,"[Transactions].[Date (Year)]","[Transactions].[Date (Year)].&amp;[2023]"))/GETPIVOTDATA("[Measures].[Count of Status]",$N$2,"[Transactions].[Date (Year)]","[Transactions].[Date (Year)].&amp;[2023]"))</f>
        <v>0.34210526315789475</v>
      </c>
      <c r="V16" s="2" t="s">
        <v>26</v>
      </c>
      <c r="W16">
        <v>643056</v>
      </c>
      <c r="X16">
        <v>633410.14</v>
      </c>
      <c r="Y16">
        <v>9645.8599999999988</v>
      </c>
    </row>
    <row r="17" spans="1:25" x14ac:dyDescent="0.25">
      <c r="A17" s="3" t="s">
        <v>32</v>
      </c>
      <c r="B17">
        <v>30139.824900000232</v>
      </c>
      <c r="V17" s="2" t="s">
        <v>27</v>
      </c>
      <c r="W17">
        <v>337841</v>
      </c>
      <c r="X17">
        <v>332778.13</v>
      </c>
      <c r="Y17">
        <v>5068.880000000001</v>
      </c>
    </row>
    <row r="18" spans="1:25" x14ac:dyDescent="0.25">
      <c r="A18" s="3" t="s">
        <v>24</v>
      </c>
      <c r="B18">
        <v>21134.372479999951</v>
      </c>
      <c r="V18" s="2" t="s">
        <v>28</v>
      </c>
      <c r="W18">
        <v>1606572</v>
      </c>
      <c r="X18">
        <v>1584802.3100000003</v>
      </c>
      <c r="Y18">
        <v>21771.569999999985</v>
      </c>
    </row>
    <row r="19" spans="1:25" x14ac:dyDescent="0.25">
      <c r="A19" s="3" t="s">
        <v>25</v>
      </c>
      <c r="B19">
        <v>14077.31601000007</v>
      </c>
      <c r="V19" s="2" t="s">
        <v>29</v>
      </c>
      <c r="W19">
        <v>2633219</v>
      </c>
      <c r="X19">
        <v>2599565.8799999957</v>
      </c>
      <c r="Y19">
        <v>33657.400000000089</v>
      </c>
    </row>
    <row r="20" spans="1:25" x14ac:dyDescent="0.25">
      <c r="A20" s="3" t="s">
        <v>33</v>
      </c>
      <c r="B20">
        <v>15220.950850000028</v>
      </c>
      <c r="V20" s="2" t="s">
        <v>30</v>
      </c>
      <c r="W20">
        <v>3496101</v>
      </c>
      <c r="X20">
        <v>3452433.6199999973</v>
      </c>
      <c r="Y20">
        <v>43643.260000000038</v>
      </c>
    </row>
    <row r="21" spans="1:25" x14ac:dyDescent="0.25">
      <c r="A21" s="3" t="s">
        <v>1</v>
      </c>
      <c r="B21">
        <v>12696.936130000007</v>
      </c>
      <c r="V21" s="2" t="s">
        <v>31</v>
      </c>
      <c r="W21">
        <v>4271440</v>
      </c>
      <c r="X21">
        <v>4217641.9800000014</v>
      </c>
      <c r="Y21">
        <v>53768.990000000034</v>
      </c>
    </row>
    <row r="22" spans="1:25" x14ac:dyDescent="0.25">
      <c r="A22" s="2" t="s">
        <v>2</v>
      </c>
      <c r="B22">
        <v>179012.23022999975</v>
      </c>
      <c r="V22" s="2" t="s">
        <v>23</v>
      </c>
      <c r="W22">
        <v>4373813</v>
      </c>
      <c r="X22">
        <v>4320162.0699999984</v>
      </c>
      <c r="Y22">
        <v>53640.880000000019</v>
      </c>
    </row>
    <row r="23" spans="1:25" x14ac:dyDescent="0.25">
      <c r="V23" s="2" t="s">
        <v>2</v>
      </c>
      <c r="W23">
        <v>53741889</v>
      </c>
      <c r="X23">
        <v>53036541.134700216</v>
      </c>
      <c r="Y23">
        <v>705196.69529999956</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65D25-84C7-4D4B-A85A-ECB85477D698}">
  <dimension ref="A1"/>
  <sheetViews>
    <sheetView zoomScale="55" zoomScaleNormal="55" workbookViewId="0">
      <selection activeCell="AC18" sqref="AC18"/>
    </sheetView>
  </sheetViews>
  <sheetFormatPr defaultColWidth="9" defaultRowHeight="13.8" x14ac:dyDescent="0.25"/>
  <cols>
    <col min="1" max="16384" width="9" style="1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43DB5-8BE6-496A-B7AE-EDA1A2D5B715}">
  <dimension ref="A1"/>
  <sheetViews>
    <sheetView zoomScale="55" zoomScaleNormal="55" workbookViewId="0">
      <selection activeCell="Y19" sqref="Y19"/>
    </sheetView>
  </sheetViews>
  <sheetFormatPr defaultColWidth="9" defaultRowHeight="13.8" x14ac:dyDescent="0.25"/>
  <cols>
    <col min="1" max="16384" width="9" style="2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F562A-E590-4A64-AAE2-B34FFB26A4C6}">
  <dimension ref="A1"/>
  <sheetViews>
    <sheetView showGridLines="0" tabSelected="1" zoomScale="55" zoomScaleNormal="55" workbookViewId="0"/>
  </sheetViews>
  <sheetFormatPr defaultColWidth="9" defaultRowHeight="13.8" x14ac:dyDescent="0.25"/>
  <cols>
    <col min="1" max="16384" width="9"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BBDC0-6B68-4EF7-A3B6-81EDF2106DAE}">
  <dimension ref="B1:AH91"/>
  <sheetViews>
    <sheetView topLeftCell="S40" zoomScaleNormal="100" workbookViewId="0">
      <selection activeCell="C18" sqref="C18"/>
    </sheetView>
  </sheetViews>
  <sheetFormatPr defaultRowHeight="13.8" x14ac:dyDescent="0.25"/>
  <cols>
    <col min="4" max="4" width="23.59765625" bestFit="1" customWidth="1"/>
    <col min="5" max="5" width="14.69921875" bestFit="1" customWidth="1"/>
    <col min="6" max="6" width="47.3984375" bestFit="1" customWidth="1"/>
    <col min="7" max="7" width="23.59765625" bestFit="1" customWidth="1"/>
    <col min="8" max="8" width="16.09765625" bestFit="1" customWidth="1"/>
    <col min="9" max="9" width="26.69921875" bestFit="1" customWidth="1"/>
    <col min="10" max="10" width="14.69921875" bestFit="1" customWidth="1"/>
    <col min="11" max="11" width="16.09765625" bestFit="1" customWidth="1"/>
    <col min="12" max="12" width="15.8984375" bestFit="1" customWidth="1"/>
    <col min="13" max="13" width="25.5" bestFit="1" customWidth="1"/>
    <col min="14" max="14" width="21.5" bestFit="1" customWidth="1"/>
    <col min="15" max="15" width="9.59765625" bestFit="1" customWidth="1"/>
    <col min="16" max="16" width="18.5" bestFit="1" customWidth="1"/>
    <col min="17" max="17" width="11.3984375" bestFit="1" customWidth="1"/>
    <col min="18" max="18" width="18.5" bestFit="1" customWidth="1"/>
    <col min="19" max="19" width="44.3984375" bestFit="1" customWidth="1"/>
    <col min="20" max="20" width="16.09765625" bestFit="1" customWidth="1"/>
    <col min="21" max="21" width="15.8984375" bestFit="1" customWidth="1"/>
    <col min="22" max="22" width="25.5" bestFit="1" customWidth="1"/>
    <col min="23" max="23" width="21.5" bestFit="1" customWidth="1"/>
    <col min="24" max="24" width="9.59765625" bestFit="1" customWidth="1"/>
    <col min="25" max="25" width="11.8984375" bestFit="1" customWidth="1"/>
    <col min="26" max="26" width="20.8984375" bestFit="1" customWidth="1"/>
    <col min="27" max="28" width="16.09765625" bestFit="1" customWidth="1"/>
    <col min="29" max="29" width="15.8984375" bestFit="1" customWidth="1"/>
    <col min="30" max="30" width="25.5" bestFit="1" customWidth="1"/>
    <col min="31" max="31" width="21.5" bestFit="1" customWidth="1"/>
    <col min="32" max="32" width="9.8984375" bestFit="1" customWidth="1"/>
    <col min="33" max="33" width="18.5" bestFit="1" customWidth="1"/>
    <col min="34" max="34" width="11.8984375" bestFit="1" customWidth="1"/>
    <col min="35" max="35" width="26.8984375" bestFit="1" customWidth="1"/>
    <col min="36" max="36" width="11.3984375" bestFit="1" customWidth="1"/>
  </cols>
  <sheetData>
    <row r="1" spans="4:25" x14ac:dyDescent="0.25">
      <c r="D1" s="1" t="s">
        <v>34</v>
      </c>
      <c r="E1" t="s" vm="1">
        <v>35</v>
      </c>
      <c r="L1" s="1" t="s">
        <v>34</v>
      </c>
      <c r="M1" t="s" vm="1">
        <v>35</v>
      </c>
      <c r="U1" s="1" t="s">
        <v>34</v>
      </c>
      <c r="V1" t="s" vm="1">
        <v>35</v>
      </c>
    </row>
    <row r="3" spans="4:25" x14ac:dyDescent="0.25">
      <c r="D3" s="1" t="s">
        <v>80</v>
      </c>
      <c r="E3" s="1" t="s">
        <v>88</v>
      </c>
      <c r="L3" s="1" t="s">
        <v>80</v>
      </c>
      <c r="M3" s="1" t="s">
        <v>88</v>
      </c>
      <c r="U3" s="1" t="s">
        <v>80</v>
      </c>
      <c r="V3" s="1" t="s">
        <v>88</v>
      </c>
    </row>
    <row r="4" spans="4:25" x14ac:dyDescent="0.25">
      <c r="D4" s="1" t="s">
        <v>82</v>
      </c>
      <c r="E4" t="s">
        <v>50</v>
      </c>
      <c r="F4" t="s">
        <v>20</v>
      </c>
      <c r="G4" t="s">
        <v>49</v>
      </c>
      <c r="H4" t="s">
        <v>41</v>
      </c>
      <c r="I4" t="s">
        <v>39</v>
      </c>
      <c r="J4" t="s">
        <v>2</v>
      </c>
      <c r="L4" s="1" t="s">
        <v>82</v>
      </c>
      <c r="M4" t="s">
        <v>9</v>
      </c>
      <c r="N4" t="s">
        <v>6</v>
      </c>
      <c r="O4" t="s">
        <v>7</v>
      </c>
      <c r="P4" t="s">
        <v>10</v>
      </c>
      <c r="Q4" t="s">
        <v>8</v>
      </c>
      <c r="R4" t="s">
        <v>11</v>
      </c>
      <c r="S4" t="s">
        <v>2</v>
      </c>
      <c r="U4" s="1" t="s">
        <v>82</v>
      </c>
      <c r="V4" t="s">
        <v>15</v>
      </c>
      <c r="W4" t="s">
        <v>58</v>
      </c>
      <c r="X4" t="s">
        <v>59</v>
      </c>
      <c r="Y4" t="s">
        <v>2</v>
      </c>
    </row>
    <row r="5" spans="4:25" x14ac:dyDescent="0.25">
      <c r="D5" s="2" t="s">
        <v>28</v>
      </c>
      <c r="E5">
        <v>958.30000000000291</v>
      </c>
      <c r="F5">
        <v>459.99400000000128</v>
      </c>
      <c r="G5">
        <v>229.8317000000003</v>
      </c>
      <c r="J5">
        <v>1648.1257000000044</v>
      </c>
      <c r="L5" s="2" t="s">
        <v>32</v>
      </c>
      <c r="N5">
        <v>3749.799999999997</v>
      </c>
      <c r="O5">
        <v>26363.629450000244</v>
      </c>
      <c r="Q5">
        <v>26.395449999999688</v>
      </c>
      <c r="S5">
        <v>30139.824900000232</v>
      </c>
      <c r="U5" s="2" t="s">
        <v>32</v>
      </c>
      <c r="V5">
        <v>9766.7439000000304</v>
      </c>
      <c r="W5">
        <v>5845.8609999999999</v>
      </c>
      <c r="X5">
        <v>14527.220000000187</v>
      </c>
      <c r="Y5">
        <v>30139.824900000232</v>
      </c>
    </row>
    <row r="6" spans="4:25" x14ac:dyDescent="0.25">
      <c r="D6" s="2" t="s">
        <v>29</v>
      </c>
      <c r="E6">
        <v>2529.3700000000063</v>
      </c>
      <c r="F6">
        <v>1750.0575000000049</v>
      </c>
      <c r="G6">
        <v>472.31299999999862</v>
      </c>
      <c r="H6">
        <v>558.48999999999955</v>
      </c>
      <c r="I6">
        <v>407.48000000000167</v>
      </c>
      <c r="J6">
        <v>5717.7105000000129</v>
      </c>
      <c r="L6" s="2" t="s">
        <v>24</v>
      </c>
      <c r="N6">
        <v>16169.624999999933</v>
      </c>
      <c r="O6">
        <v>20868.211279999952</v>
      </c>
      <c r="Q6">
        <v>75.106200000002445</v>
      </c>
      <c r="S6">
        <v>37112.942479999889</v>
      </c>
      <c r="U6" s="2" t="s">
        <v>24</v>
      </c>
      <c r="V6">
        <v>13470.891729999988</v>
      </c>
      <c r="W6">
        <v>2614.9407500000029</v>
      </c>
      <c r="X6">
        <v>21027.109999999895</v>
      </c>
      <c r="Y6">
        <v>37112.942479999889</v>
      </c>
    </row>
    <row r="7" spans="4:25" x14ac:dyDescent="0.25">
      <c r="D7" s="2" t="s">
        <v>31</v>
      </c>
      <c r="E7">
        <v>5229.660000000029</v>
      </c>
      <c r="F7">
        <v>819.58099999999945</v>
      </c>
      <c r="G7">
        <v>980.4689000000019</v>
      </c>
      <c r="H7">
        <v>572.65399999999863</v>
      </c>
      <c r="I7">
        <v>2598.2750000000096</v>
      </c>
      <c r="J7">
        <v>10200.638900000038</v>
      </c>
      <c r="L7" s="2" t="s">
        <v>25</v>
      </c>
      <c r="N7">
        <v>9141.6481900000545</v>
      </c>
      <c r="O7">
        <v>13478.388120000052</v>
      </c>
      <c r="Q7">
        <v>20.539700000000149</v>
      </c>
      <c r="S7">
        <v>22640.576010000113</v>
      </c>
      <c r="U7" s="2" t="s">
        <v>25</v>
      </c>
      <c r="V7">
        <v>8112.0152199999902</v>
      </c>
      <c r="W7">
        <v>2497.7607899999944</v>
      </c>
      <c r="X7">
        <v>12030.800000000107</v>
      </c>
      <c r="Y7">
        <v>22640.576010000113</v>
      </c>
    </row>
    <row r="8" spans="4:25" x14ac:dyDescent="0.25">
      <c r="D8" s="2" t="s">
        <v>23</v>
      </c>
      <c r="E8">
        <v>4792.310000000015</v>
      </c>
      <c r="F8">
        <v>1180.8920800000001</v>
      </c>
      <c r="G8">
        <v>606.11400000000185</v>
      </c>
      <c r="H8">
        <v>216.34439999999495</v>
      </c>
      <c r="I8">
        <v>2272.3350000000155</v>
      </c>
      <c r="J8">
        <v>9067.9954800000269</v>
      </c>
      <c r="L8" s="2" t="s">
        <v>33</v>
      </c>
      <c r="N8">
        <v>594.8007499999967</v>
      </c>
      <c r="O8">
        <v>14586.050000000023</v>
      </c>
      <c r="Q8">
        <v>40.100099999999998</v>
      </c>
      <c r="S8">
        <v>15220.950850000019</v>
      </c>
      <c r="U8" s="2" t="s">
        <v>33</v>
      </c>
      <c r="V8">
        <v>9877.1899000000085</v>
      </c>
      <c r="W8">
        <v>3730.7569499999754</v>
      </c>
      <c r="X8">
        <v>1613.0040000000356</v>
      </c>
      <c r="Y8">
        <v>15220.950850000019</v>
      </c>
    </row>
    <row r="9" spans="4:25" x14ac:dyDescent="0.25">
      <c r="D9" s="2" t="s">
        <v>27</v>
      </c>
      <c r="G9">
        <v>-9.9999999999997868E-3</v>
      </c>
      <c r="J9">
        <v>-9.9999999999997868E-3</v>
      </c>
      <c r="L9" s="2" t="s">
        <v>1</v>
      </c>
      <c r="M9">
        <v>81.164300000000338</v>
      </c>
      <c r="N9">
        <v>4984.6571600000107</v>
      </c>
      <c r="O9">
        <v>11161.924030000004</v>
      </c>
      <c r="P9">
        <v>592.3555000000016</v>
      </c>
      <c r="Q9">
        <v>8.4724999999999397</v>
      </c>
      <c r="R9">
        <v>192.40250000000037</v>
      </c>
      <c r="S9">
        <v>17020.975990000017</v>
      </c>
      <c r="U9" s="2" t="s">
        <v>1</v>
      </c>
      <c r="V9">
        <v>8506.7243299999973</v>
      </c>
      <c r="W9">
        <v>2711.1438000000057</v>
      </c>
      <c r="X9">
        <v>5803.1078600000119</v>
      </c>
      <c r="Y9">
        <v>17020.975990000017</v>
      </c>
    </row>
    <row r="10" spans="4:25" x14ac:dyDescent="0.25">
      <c r="D10" s="2" t="s">
        <v>32</v>
      </c>
      <c r="E10">
        <v>18020.540000000179</v>
      </c>
      <c r="F10">
        <v>1426.5110300000022</v>
      </c>
      <c r="G10">
        <v>1111.848300000001</v>
      </c>
      <c r="I10">
        <v>2604.4888500000106</v>
      </c>
      <c r="J10">
        <v>23163.388180000195</v>
      </c>
      <c r="L10" s="2" t="s">
        <v>26</v>
      </c>
      <c r="N10">
        <v>1929.1180000000113</v>
      </c>
      <c r="S10">
        <v>1929.1180000000113</v>
      </c>
      <c r="U10" s="2" t="s">
        <v>26</v>
      </c>
      <c r="W10">
        <v>0</v>
      </c>
      <c r="X10">
        <v>1929.1180000000113</v>
      </c>
      <c r="Y10">
        <v>1929.1180000000113</v>
      </c>
    </row>
    <row r="11" spans="4:25" x14ac:dyDescent="0.25">
      <c r="D11" s="2" t="s">
        <v>24</v>
      </c>
      <c r="E11">
        <v>20727.249999999902</v>
      </c>
      <c r="F11">
        <v>2244.3444599999984</v>
      </c>
      <c r="G11">
        <v>852.17999999999972</v>
      </c>
      <c r="H11">
        <v>3149.3719999999826</v>
      </c>
      <c r="I11">
        <v>2050.6700000000137</v>
      </c>
      <c r="J11">
        <v>29023.816459999896</v>
      </c>
      <c r="L11" s="2" t="s">
        <v>27</v>
      </c>
      <c r="N11">
        <v>174.01879999999855</v>
      </c>
      <c r="O11">
        <v>76.824350000000436</v>
      </c>
      <c r="Q11">
        <v>-2.199999999999136E-2</v>
      </c>
      <c r="S11">
        <v>250.82114999999899</v>
      </c>
      <c r="U11" s="2" t="s">
        <v>27</v>
      </c>
      <c r="V11">
        <v>-2.3799999999998533</v>
      </c>
      <c r="W11">
        <v>61.815149999999846</v>
      </c>
      <c r="X11">
        <v>191.385999999999</v>
      </c>
      <c r="Y11">
        <v>250.82114999999899</v>
      </c>
    </row>
    <row r="12" spans="4:25" x14ac:dyDescent="0.25">
      <c r="D12" s="2" t="s">
        <v>1</v>
      </c>
      <c r="E12">
        <v>5601.0200000000114</v>
      </c>
      <c r="F12">
        <v>2651.1271100000004</v>
      </c>
      <c r="G12">
        <v>478.82820000000345</v>
      </c>
      <c r="I12">
        <v>3407.2284999999924</v>
      </c>
      <c r="J12">
        <v>12138.203810000008</v>
      </c>
      <c r="L12" s="2" t="s">
        <v>28</v>
      </c>
      <c r="O12">
        <v>3277.7720500000232</v>
      </c>
      <c r="Q12">
        <v>31.354500000000002</v>
      </c>
      <c r="S12">
        <v>3309.1265500000236</v>
      </c>
      <c r="U12" s="2" t="s">
        <v>28</v>
      </c>
      <c r="V12">
        <v>955.24650000002021</v>
      </c>
      <c r="W12">
        <v>1030.5640500000025</v>
      </c>
      <c r="X12">
        <v>1323.3160000000034</v>
      </c>
      <c r="Y12">
        <v>3309.1265500000236</v>
      </c>
    </row>
    <row r="13" spans="4:25" x14ac:dyDescent="0.25">
      <c r="D13" s="2" t="s">
        <v>26</v>
      </c>
      <c r="E13">
        <v>1843.2000000000116</v>
      </c>
      <c r="J13">
        <v>1843.2000000000116</v>
      </c>
      <c r="L13" s="2" t="s">
        <v>29</v>
      </c>
      <c r="N13">
        <v>1.1029000000000053</v>
      </c>
      <c r="O13">
        <v>8330.1565500000106</v>
      </c>
      <c r="Q13">
        <v>18.438999999999965</v>
      </c>
      <c r="S13">
        <v>8349.6984500000126</v>
      </c>
      <c r="U13" s="2" t="s">
        <v>29</v>
      </c>
      <c r="V13">
        <v>2998.0961000000043</v>
      </c>
      <c r="W13">
        <v>2389.2083500000008</v>
      </c>
      <c r="X13">
        <v>2962.3940000000098</v>
      </c>
      <c r="Y13">
        <v>8349.6984500000126</v>
      </c>
    </row>
    <row r="14" spans="4:25" x14ac:dyDescent="0.25">
      <c r="D14" s="2" t="s">
        <v>25</v>
      </c>
      <c r="E14">
        <v>11668.610000000106</v>
      </c>
      <c r="F14">
        <v>1607.3906099999965</v>
      </c>
      <c r="G14">
        <v>575.46939999999768</v>
      </c>
      <c r="H14">
        <v>690.93919999999753</v>
      </c>
      <c r="I14">
        <v>1358.8300000000006</v>
      </c>
      <c r="J14">
        <v>15901.239210000098</v>
      </c>
      <c r="L14" s="2" t="s">
        <v>30</v>
      </c>
      <c r="O14">
        <v>11245.264799999992</v>
      </c>
      <c r="Q14">
        <v>37.915000000000219</v>
      </c>
      <c r="S14">
        <v>11283.179799999989</v>
      </c>
      <c r="U14" s="2" t="s">
        <v>30</v>
      </c>
      <c r="V14">
        <v>7168.2927600000103</v>
      </c>
      <c r="W14">
        <v>1167.8020400000037</v>
      </c>
      <c r="X14">
        <v>2947.0849999999973</v>
      </c>
      <c r="Y14">
        <v>11283.179799999989</v>
      </c>
    </row>
    <row r="15" spans="4:25" x14ac:dyDescent="0.25">
      <c r="D15" s="2" t="s">
        <v>33</v>
      </c>
      <c r="E15">
        <v>1492.6440000000364</v>
      </c>
      <c r="F15">
        <v>2533.8638200000037</v>
      </c>
      <c r="G15">
        <v>813.70799999999542</v>
      </c>
      <c r="H15">
        <v>1941.0711999999903</v>
      </c>
      <c r="I15">
        <v>2966.9622000000168</v>
      </c>
      <c r="J15">
        <v>9748.2492200000434</v>
      </c>
      <c r="L15" s="2" t="s">
        <v>31</v>
      </c>
      <c r="O15">
        <v>15236.723430000035</v>
      </c>
      <c r="Q15">
        <v>6.8659999999999854</v>
      </c>
      <c r="S15">
        <v>15243.589430000036</v>
      </c>
      <c r="U15" s="2" t="s">
        <v>31</v>
      </c>
      <c r="V15">
        <v>7900.4692800000012</v>
      </c>
      <c r="W15">
        <v>1813.280150000001</v>
      </c>
      <c r="X15">
        <v>5529.8400000000302</v>
      </c>
      <c r="Y15">
        <v>15243.589430000036</v>
      </c>
    </row>
    <row r="16" spans="4:25" x14ac:dyDescent="0.25">
      <c r="D16" s="2" t="s">
        <v>30</v>
      </c>
      <c r="E16">
        <v>2094.7399999999943</v>
      </c>
      <c r="F16">
        <v>1656.6108800000013</v>
      </c>
      <c r="G16">
        <v>812.19300000000078</v>
      </c>
      <c r="H16">
        <v>347.9699999999998</v>
      </c>
      <c r="I16">
        <v>3264.3550000000068</v>
      </c>
      <c r="J16">
        <v>8175.8688800000027</v>
      </c>
      <c r="L16" s="2" t="s">
        <v>23</v>
      </c>
      <c r="N16">
        <v>2.9999999999999361E-2</v>
      </c>
      <c r="O16">
        <v>16492.03682000003</v>
      </c>
      <c r="Q16">
        <v>19.359799999999851</v>
      </c>
      <c r="S16">
        <v>16511.426620000031</v>
      </c>
      <c r="U16" s="2" t="s">
        <v>23</v>
      </c>
      <c r="V16">
        <v>9584.2693300000155</v>
      </c>
      <c r="W16">
        <v>2108.6272899999994</v>
      </c>
      <c r="X16">
        <v>4818.5300000000161</v>
      </c>
      <c r="Y16">
        <v>16511.426620000031</v>
      </c>
    </row>
    <row r="17" spans="4:25" x14ac:dyDescent="0.25">
      <c r="D17" s="2" t="s">
        <v>2</v>
      </c>
      <c r="E17">
        <v>74957.644000000306</v>
      </c>
      <c r="F17">
        <v>16330.372490000005</v>
      </c>
      <c r="G17">
        <v>6932.944499999996</v>
      </c>
      <c r="H17">
        <v>7476.8407999999636</v>
      </c>
      <c r="I17">
        <v>20930.624550000066</v>
      </c>
      <c r="J17">
        <v>126628.42634000031</v>
      </c>
      <c r="L17" s="2" t="s">
        <v>2</v>
      </c>
      <c r="M17">
        <v>81.164300000000338</v>
      </c>
      <c r="N17">
        <v>36744.800799999888</v>
      </c>
      <c r="O17">
        <v>141116.98087999978</v>
      </c>
      <c r="P17">
        <v>592.3555000000016</v>
      </c>
      <c r="Q17">
        <v>284.52625000000216</v>
      </c>
      <c r="R17">
        <v>192.40250000000037</v>
      </c>
      <c r="S17">
        <v>179012.23022999975</v>
      </c>
      <c r="U17" s="2" t="s">
        <v>2</v>
      </c>
      <c r="V17">
        <v>78337.559050000287</v>
      </c>
      <c r="W17">
        <v>25971.760319999954</v>
      </c>
      <c r="X17">
        <v>74702.910860000295</v>
      </c>
      <c r="Y17">
        <v>179012.23022999975</v>
      </c>
    </row>
    <row r="40" spans="4:34" s="12" customFormat="1" x14ac:dyDescent="0.25"/>
    <row r="42" spans="4:34" x14ac:dyDescent="0.25">
      <c r="D42" s="1" t="s">
        <v>82</v>
      </c>
      <c r="E42" t="s">
        <v>83</v>
      </c>
      <c r="G42" s="1" t="s">
        <v>82</v>
      </c>
      <c r="H42" t="s">
        <v>80</v>
      </c>
      <c r="J42" s="1" t="s">
        <v>83</v>
      </c>
      <c r="K42" s="1" t="s">
        <v>88</v>
      </c>
      <c r="S42" s="1" t="s">
        <v>80</v>
      </c>
      <c r="T42" s="1" t="s">
        <v>88</v>
      </c>
      <c r="AA42" s="1" t="s">
        <v>80</v>
      </c>
      <c r="AB42" s="1" t="s">
        <v>88</v>
      </c>
    </row>
    <row r="43" spans="4:34" x14ac:dyDescent="0.25">
      <c r="D43" s="2" t="s">
        <v>9</v>
      </c>
      <c r="E43">
        <v>37</v>
      </c>
      <c r="G43" s="2" t="s">
        <v>9</v>
      </c>
      <c r="H43">
        <v>81.164300000000338</v>
      </c>
      <c r="J43" s="1" t="s">
        <v>82</v>
      </c>
      <c r="K43" t="s">
        <v>9</v>
      </c>
      <c r="L43" t="s">
        <v>6</v>
      </c>
      <c r="M43" t="s">
        <v>7</v>
      </c>
      <c r="N43" t="s">
        <v>10</v>
      </c>
      <c r="O43" t="s">
        <v>8</v>
      </c>
      <c r="P43" t="s">
        <v>11</v>
      </c>
      <c r="Q43" t="s">
        <v>2</v>
      </c>
      <c r="S43" s="1" t="s">
        <v>82</v>
      </c>
      <c r="T43" t="s">
        <v>9</v>
      </c>
      <c r="U43" t="s">
        <v>6</v>
      </c>
      <c r="V43" t="s">
        <v>7</v>
      </c>
      <c r="W43" t="s">
        <v>10</v>
      </c>
      <c r="X43" t="s">
        <v>8</v>
      </c>
      <c r="Y43" t="s">
        <v>2</v>
      </c>
      <c r="AA43" s="1" t="s">
        <v>82</v>
      </c>
      <c r="AB43" t="s">
        <v>9</v>
      </c>
      <c r="AC43" t="s">
        <v>6</v>
      </c>
      <c r="AD43" t="s">
        <v>7</v>
      </c>
      <c r="AE43" t="s">
        <v>10</v>
      </c>
      <c r="AF43" t="s">
        <v>8</v>
      </c>
      <c r="AG43" t="s">
        <v>11</v>
      </c>
      <c r="AH43" t="s">
        <v>2</v>
      </c>
    </row>
    <row r="44" spans="4:34" x14ac:dyDescent="0.25">
      <c r="D44" s="2" t="s">
        <v>6</v>
      </c>
      <c r="E44">
        <v>1994</v>
      </c>
      <c r="G44" s="2" t="s">
        <v>6</v>
      </c>
      <c r="H44">
        <v>36744.800799999888</v>
      </c>
      <c r="J44" s="2" t="s">
        <v>12</v>
      </c>
      <c r="K44">
        <v>21</v>
      </c>
      <c r="L44">
        <v>1116</v>
      </c>
      <c r="M44">
        <v>10355</v>
      </c>
      <c r="N44">
        <v>54</v>
      </c>
      <c r="O44">
        <v>47</v>
      </c>
      <c r="P44">
        <v>47</v>
      </c>
      <c r="Q44">
        <v>11640</v>
      </c>
      <c r="S44" s="2" t="s">
        <v>39</v>
      </c>
      <c r="T44">
        <v>28.718000000000629</v>
      </c>
      <c r="V44">
        <v>20596.14485000007</v>
      </c>
      <c r="W44">
        <v>228.69170000000071</v>
      </c>
      <c r="X44">
        <v>77.070000000002267</v>
      </c>
      <c r="Y44">
        <v>20930.624550000066</v>
      </c>
      <c r="AA44" s="2" t="s">
        <v>15</v>
      </c>
      <c r="AB44">
        <v>56.185700000000523</v>
      </c>
      <c r="AC44">
        <v>1.1579000000000086</v>
      </c>
      <c r="AD44">
        <v>77678.646200000265</v>
      </c>
      <c r="AE44">
        <v>423.32249999999971</v>
      </c>
      <c r="AF44">
        <v>178.24675000000269</v>
      </c>
      <c r="AH44">
        <v>78337.559050000287</v>
      </c>
    </row>
    <row r="45" spans="4:34" x14ac:dyDescent="0.25">
      <c r="D45" s="2" t="s">
        <v>7</v>
      </c>
      <c r="E45">
        <v>19143</v>
      </c>
      <c r="G45" s="2" t="s">
        <v>7</v>
      </c>
      <c r="H45">
        <v>141116.98087999978</v>
      </c>
      <c r="J45" s="2" t="s">
        <v>18</v>
      </c>
      <c r="K45">
        <v>5</v>
      </c>
      <c r="L45">
        <v>79</v>
      </c>
      <c r="M45">
        <v>1133</v>
      </c>
      <c r="N45">
        <v>2</v>
      </c>
      <c r="O45">
        <v>6</v>
      </c>
      <c r="P45">
        <v>3</v>
      </c>
      <c r="Q45">
        <v>1228</v>
      </c>
      <c r="S45" s="2" t="s">
        <v>41</v>
      </c>
      <c r="V45">
        <v>7476.8407999999636</v>
      </c>
      <c r="Y45">
        <v>7476.8407999999636</v>
      </c>
      <c r="AA45" s="2" t="s">
        <v>58</v>
      </c>
      <c r="AB45">
        <v>24.978599999999815</v>
      </c>
      <c r="AC45">
        <v>5837.1930399999947</v>
      </c>
      <c r="AD45">
        <v>19657.153679999978</v>
      </c>
      <c r="AE45">
        <v>169.03300000000183</v>
      </c>
      <c r="AF45">
        <v>90.999499999999372</v>
      </c>
      <c r="AG45">
        <v>192.40250000000037</v>
      </c>
      <c r="AH45">
        <v>25971.760319999954</v>
      </c>
    </row>
    <row r="46" spans="4:34" x14ac:dyDescent="0.25">
      <c r="D46" s="2" t="s">
        <v>10</v>
      </c>
      <c r="E46">
        <v>94</v>
      </c>
      <c r="G46" s="2" t="s">
        <v>10</v>
      </c>
      <c r="H46">
        <v>592.3555000000016</v>
      </c>
      <c r="J46" s="2" t="s">
        <v>17</v>
      </c>
      <c r="K46">
        <v>11</v>
      </c>
      <c r="L46">
        <v>799</v>
      </c>
      <c r="M46">
        <v>7655</v>
      </c>
      <c r="N46">
        <v>38</v>
      </c>
      <c r="O46">
        <v>38</v>
      </c>
      <c r="P46">
        <v>41</v>
      </c>
      <c r="Q46">
        <v>8582</v>
      </c>
      <c r="S46" s="2" t="s">
        <v>49</v>
      </c>
      <c r="T46">
        <v>21.748999999999825</v>
      </c>
      <c r="V46">
        <v>6866.2009999999973</v>
      </c>
      <c r="W46">
        <v>9.9144999999998618</v>
      </c>
      <c r="X46">
        <v>35.079999999999472</v>
      </c>
      <c r="Y46">
        <v>6932.944499999996</v>
      </c>
      <c r="AA46" s="2" t="s">
        <v>59</v>
      </c>
      <c r="AC46">
        <v>30906.449859999997</v>
      </c>
      <c r="AD46">
        <v>43781.181000000295</v>
      </c>
      <c r="AF46">
        <v>15.2800000000002</v>
      </c>
      <c r="AH46">
        <v>74702.910860000295</v>
      </c>
    </row>
    <row r="47" spans="4:34" x14ac:dyDescent="0.25">
      <c r="D47" s="2" t="s">
        <v>8</v>
      </c>
      <c r="E47">
        <v>91</v>
      </c>
      <c r="G47" s="2" t="s">
        <v>8</v>
      </c>
      <c r="H47">
        <v>284.52625000000216</v>
      </c>
      <c r="J47" s="2" t="s">
        <v>2</v>
      </c>
      <c r="K47">
        <v>37</v>
      </c>
      <c r="L47">
        <v>1994</v>
      </c>
      <c r="M47">
        <v>19143</v>
      </c>
      <c r="N47">
        <v>94</v>
      </c>
      <c r="O47">
        <v>91</v>
      </c>
      <c r="P47">
        <v>91</v>
      </c>
      <c r="Q47">
        <v>21450</v>
      </c>
      <c r="S47" s="2" t="s">
        <v>20</v>
      </c>
      <c r="T47">
        <v>9.7609999999999673</v>
      </c>
      <c r="V47">
        <v>16151.103190000005</v>
      </c>
      <c r="W47">
        <v>155.96329999999932</v>
      </c>
      <c r="X47">
        <v>13.545000000000101</v>
      </c>
      <c r="Y47">
        <v>16330.372490000005</v>
      </c>
      <c r="AA47" s="2" t="s">
        <v>2</v>
      </c>
      <c r="AB47">
        <v>81.164300000000338</v>
      </c>
      <c r="AC47">
        <v>36744.800799999888</v>
      </c>
      <c r="AD47">
        <v>141116.98087999978</v>
      </c>
      <c r="AE47">
        <v>592.3555000000016</v>
      </c>
      <c r="AF47">
        <v>284.52625000000216</v>
      </c>
      <c r="AG47">
        <v>192.40250000000037</v>
      </c>
      <c r="AH47">
        <v>179012.23022999975</v>
      </c>
    </row>
    <row r="48" spans="4:34" x14ac:dyDescent="0.25">
      <c r="D48" s="2" t="s">
        <v>11</v>
      </c>
      <c r="E48">
        <v>91</v>
      </c>
      <c r="G48" s="2" t="s">
        <v>11</v>
      </c>
      <c r="H48">
        <v>192.40250000000037</v>
      </c>
      <c r="S48" s="2" t="s">
        <v>50</v>
      </c>
      <c r="U48">
        <v>34451.129999999997</v>
      </c>
      <c r="V48">
        <v>40506.514000000301</v>
      </c>
      <c r="Y48">
        <v>74957.644000000306</v>
      </c>
    </row>
    <row r="49" spans="4:25" x14ac:dyDescent="0.25">
      <c r="D49" s="2" t="s">
        <v>2</v>
      </c>
      <c r="E49">
        <v>21450</v>
      </c>
      <c r="G49" s="2" t="s">
        <v>2</v>
      </c>
      <c r="H49">
        <v>179012.23022999975</v>
      </c>
      <c r="S49" s="2" t="s">
        <v>2</v>
      </c>
      <c r="T49">
        <v>60.228000000000421</v>
      </c>
      <c r="U49">
        <v>34451.129999999997</v>
      </c>
      <c r="V49">
        <v>91596.803840000313</v>
      </c>
      <c r="W49">
        <v>394.56949999999983</v>
      </c>
      <c r="X49">
        <v>125.69500000000184</v>
      </c>
      <c r="Y49">
        <v>126628.42634000031</v>
      </c>
    </row>
    <row r="79" spans="2:6" x14ac:dyDescent="0.25">
      <c r="B79" s="1" t="s">
        <v>87</v>
      </c>
      <c r="C79" s="1" t="s">
        <v>88</v>
      </c>
    </row>
    <row r="80" spans="2:6" x14ac:dyDescent="0.25">
      <c r="B80" s="1" t="s">
        <v>82</v>
      </c>
      <c r="C80" t="s">
        <v>12</v>
      </c>
      <c r="D80" t="s">
        <v>18</v>
      </c>
      <c r="E80" t="s">
        <v>17</v>
      </c>
      <c r="F80" t="s">
        <v>2</v>
      </c>
    </row>
    <row r="81" spans="2:6" x14ac:dyDescent="0.25">
      <c r="B81" s="2" t="s">
        <v>14</v>
      </c>
      <c r="C81">
        <v>1623</v>
      </c>
      <c r="D81">
        <v>238</v>
      </c>
      <c r="E81">
        <v>1233</v>
      </c>
      <c r="F81">
        <v>3094</v>
      </c>
    </row>
    <row r="82" spans="2:6" x14ac:dyDescent="0.25">
      <c r="B82" s="2" t="s">
        <v>19</v>
      </c>
      <c r="C82">
        <v>1277</v>
      </c>
      <c r="D82">
        <v>492</v>
      </c>
      <c r="E82">
        <v>937</v>
      </c>
      <c r="F82">
        <v>2706</v>
      </c>
    </row>
    <row r="83" spans="2:6" x14ac:dyDescent="0.25">
      <c r="B83" s="2" t="s">
        <v>20</v>
      </c>
      <c r="C83">
        <v>1340</v>
      </c>
      <c r="D83">
        <v>115</v>
      </c>
      <c r="E83">
        <v>965</v>
      </c>
      <c r="F83">
        <v>2420</v>
      </c>
    </row>
    <row r="84" spans="2:6" x14ac:dyDescent="0.25">
      <c r="B84" s="2" t="s">
        <v>39</v>
      </c>
      <c r="C84">
        <v>981</v>
      </c>
      <c r="D84">
        <v>21</v>
      </c>
      <c r="E84">
        <v>814</v>
      </c>
      <c r="F84">
        <v>1816</v>
      </c>
    </row>
    <row r="85" spans="2:6" x14ac:dyDescent="0.25">
      <c r="B85" s="2" t="s">
        <v>46</v>
      </c>
      <c r="C85">
        <v>1113</v>
      </c>
      <c r="D85">
        <v>31</v>
      </c>
      <c r="E85">
        <v>655</v>
      </c>
      <c r="F85">
        <v>1799</v>
      </c>
    </row>
    <row r="86" spans="2:6" x14ac:dyDescent="0.25">
      <c r="B86" s="2" t="s">
        <v>49</v>
      </c>
      <c r="C86">
        <v>809</v>
      </c>
      <c r="D86">
        <v>28</v>
      </c>
      <c r="E86">
        <v>533</v>
      </c>
      <c r="F86">
        <v>1370</v>
      </c>
    </row>
    <row r="87" spans="2:6" x14ac:dyDescent="0.25">
      <c r="B87" s="2" t="s">
        <v>40</v>
      </c>
      <c r="C87">
        <v>742</v>
      </c>
      <c r="D87">
        <v>38</v>
      </c>
      <c r="E87">
        <v>485</v>
      </c>
      <c r="F87">
        <v>1265</v>
      </c>
    </row>
    <row r="88" spans="2:6" x14ac:dyDescent="0.25">
      <c r="B88" s="2" t="s">
        <v>51</v>
      </c>
      <c r="C88">
        <v>567</v>
      </c>
      <c r="D88">
        <v>38</v>
      </c>
      <c r="E88">
        <v>425</v>
      </c>
      <c r="F88">
        <v>1030</v>
      </c>
    </row>
    <row r="89" spans="2:6" x14ac:dyDescent="0.25">
      <c r="B89" s="2" t="s">
        <v>85</v>
      </c>
      <c r="C89">
        <v>334</v>
      </c>
      <c r="D89">
        <v>27</v>
      </c>
      <c r="E89">
        <v>231</v>
      </c>
      <c r="F89">
        <v>592</v>
      </c>
    </row>
    <row r="90" spans="2:6" x14ac:dyDescent="0.25">
      <c r="B90" s="2" t="s">
        <v>84</v>
      </c>
      <c r="C90">
        <v>271</v>
      </c>
      <c r="D90">
        <v>28</v>
      </c>
      <c r="E90">
        <v>280</v>
      </c>
      <c r="F90">
        <v>579</v>
      </c>
    </row>
    <row r="91" spans="2:6" x14ac:dyDescent="0.25">
      <c r="B91" s="2" t="s">
        <v>2</v>
      </c>
      <c r="C91">
        <v>9057</v>
      </c>
      <c r="D91">
        <v>1056</v>
      </c>
      <c r="E91">
        <v>6558</v>
      </c>
      <c r="F91">
        <v>16671</v>
      </c>
    </row>
  </sheetData>
  <conditionalFormatting pivot="1" sqref="E5:J13">
    <cfRule type="colorScale" priority="2">
      <colorScale>
        <cfvo type="min"/>
        <cfvo type="percentile" val="50"/>
        <cfvo type="max"/>
        <color rgb="FFF8696B"/>
        <color rgb="FFFCFCFF"/>
        <color rgb="FF5A8AC6"/>
      </colorScale>
    </cfRule>
  </conditionalFormatting>
  <conditionalFormatting sqref="D5:D16">
    <cfRule type="colorScale" priority="1">
      <colorScale>
        <cfvo type="min"/>
        <cfvo type="percentile" val="50"/>
        <cfvo type="max"/>
        <color rgb="FFF8696B"/>
        <color rgb="FFFCFCFF"/>
        <color rgb="FF5A8AC6"/>
      </colorScale>
    </cfRule>
  </conditionalFormatting>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B060-10E5-4BAD-80D2-50143F33B563}">
  <dimension ref="A1:AD17"/>
  <sheetViews>
    <sheetView topLeftCell="P1" workbookViewId="0">
      <selection activeCell="R48" sqref="R48"/>
    </sheetView>
  </sheetViews>
  <sheetFormatPr defaultRowHeight="13.8" x14ac:dyDescent="0.25"/>
  <cols>
    <col min="1" max="1" width="20.19921875" bestFit="1" customWidth="1"/>
    <col min="2" max="2" width="16.09765625" bestFit="1" customWidth="1"/>
    <col min="3" max="3" width="15.8984375" bestFit="1" customWidth="1"/>
    <col min="4" max="4" width="25.5" bestFit="1" customWidth="1"/>
    <col min="5" max="5" width="21.5" bestFit="1" customWidth="1"/>
    <col min="6" max="6" width="9.59765625" bestFit="1" customWidth="1"/>
    <col min="7" max="7" width="18.5" bestFit="1" customWidth="1"/>
    <col min="8" max="8" width="11.3984375" bestFit="1" customWidth="1"/>
    <col min="10" max="10" width="23.59765625" bestFit="1" customWidth="1"/>
    <col min="11" max="11" width="16.09765625" bestFit="1" customWidth="1"/>
    <col min="12" max="12" width="11.8984375" bestFit="1" customWidth="1"/>
    <col min="13" max="13" width="18.5" bestFit="1" customWidth="1"/>
    <col min="14" max="14" width="19.09765625" bestFit="1" customWidth="1"/>
    <col min="15" max="15" width="16.09765625" bestFit="1" customWidth="1"/>
    <col min="16" max="16" width="11.3984375" bestFit="1" customWidth="1"/>
    <col min="17" max="17" width="11.8984375" bestFit="1" customWidth="1"/>
    <col min="20" max="20" width="16.09765625" bestFit="1" customWidth="1"/>
    <col min="21" max="21" width="16.19921875" bestFit="1" customWidth="1"/>
    <col min="22" max="23" width="12.3984375" bestFit="1" customWidth="1"/>
    <col min="24" max="24" width="8.09765625" customWidth="1"/>
    <col min="25" max="25" width="6.59765625" bestFit="1" customWidth="1"/>
    <col min="26" max="26" width="4.8984375" bestFit="1" customWidth="1"/>
    <col min="27" max="27" width="16.09765625" bestFit="1" customWidth="1"/>
    <col min="28" max="28" width="16.19921875" bestFit="1" customWidth="1"/>
    <col min="29" max="30" width="12.3984375" bestFit="1" customWidth="1"/>
  </cols>
  <sheetData>
    <row r="1" spans="1:30" x14ac:dyDescent="0.25">
      <c r="A1" s="1" t="s">
        <v>81</v>
      </c>
      <c r="B1" s="1" t="s">
        <v>88</v>
      </c>
      <c r="J1" s="1" t="s">
        <v>80</v>
      </c>
      <c r="K1" s="1" t="s">
        <v>88</v>
      </c>
      <c r="N1" s="1" t="s">
        <v>80</v>
      </c>
      <c r="O1" s="1" t="s">
        <v>88</v>
      </c>
      <c r="T1" s="1" t="s">
        <v>80</v>
      </c>
      <c r="U1" s="1" t="s">
        <v>88</v>
      </c>
      <c r="AA1" s="1" t="s">
        <v>80</v>
      </c>
      <c r="AB1" s="1" t="s">
        <v>88</v>
      </c>
    </row>
    <row r="2" spans="1:30" x14ac:dyDescent="0.25">
      <c r="A2" s="1" t="s">
        <v>82</v>
      </c>
      <c r="B2" t="s">
        <v>9</v>
      </c>
      <c r="C2" t="s">
        <v>6</v>
      </c>
      <c r="D2" t="s">
        <v>7</v>
      </c>
      <c r="E2" t="s">
        <v>10</v>
      </c>
      <c r="F2" t="s">
        <v>8</v>
      </c>
      <c r="G2" t="s">
        <v>11</v>
      </c>
      <c r="H2" t="s">
        <v>2</v>
      </c>
      <c r="J2" s="1" t="s">
        <v>74</v>
      </c>
      <c r="K2" t="s">
        <v>5</v>
      </c>
      <c r="L2" t="s">
        <v>2</v>
      </c>
      <c r="N2" s="1" t="s">
        <v>82</v>
      </c>
      <c r="O2" t="s">
        <v>4</v>
      </c>
      <c r="P2" t="s">
        <v>2</v>
      </c>
      <c r="T2" s="1" t="s">
        <v>82</v>
      </c>
      <c r="U2" t="s">
        <v>4</v>
      </c>
      <c r="V2" t="s">
        <v>5</v>
      </c>
      <c r="W2" t="s">
        <v>2</v>
      </c>
      <c r="AA2" s="1" t="s">
        <v>82</v>
      </c>
      <c r="AB2" t="s">
        <v>4</v>
      </c>
      <c r="AC2" t="s">
        <v>5</v>
      </c>
      <c r="AD2" t="s">
        <v>2</v>
      </c>
    </row>
    <row r="3" spans="1:30" x14ac:dyDescent="0.25">
      <c r="A3" s="2" t="s">
        <v>13</v>
      </c>
      <c r="B3">
        <v>31408</v>
      </c>
      <c r="C3">
        <v>12953322</v>
      </c>
      <c r="D3">
        <v>36618956</v>
      </c>
      <c r="E3">
        <v>159935</v>
      </c>
      <c r="F3">
        <v>117140</v>
      </c>
      <c r="G3">
        <v>64675</v>
      </c>
      <c r="H3">
        <v>49945436</v>
      </c>
      <c r="J3" s="2" t="s">
        <v>6</v>
      </c>
      <c r="K3">
        <v>36744.800799999888</v>
      </c>
      <c r="L3">
        <v>36744.800799999888</v>
      </c>
      <c r="N3" s="2" t="s">
        <v>9</v>
      </c>
      <c r="O3">
        <v>81.164300000000338</v>
      </c>
      <c r="P3">
        <v>81.164300000000338</v>
      </c>
      <c r="T3" s="2" t="s">
        <v>12</v>
      </c>
      <c r="U3" s="11">
        <v>476.70145000000139</v>
      </c>
      <c r="V3" s="11">
        <v>94330.379599999913</v>
      </c>
      <c r="W3" s="11">
        <v>94807.081049999921</v>
      </c>
      <c r="AA3" s="2" t="s">
        <v>15</v>
      </c>
      <c r="AB3" s="11">
        <v>657.75495000000296</v>
      </c>
      <c r="AC3" s="11">
        <v>77679.804100000241</v>
      </c>
      <c r="AD3" s="11">
        <v>78337.559050000287</v>
      </c>
    </row>
    <row r="4" spans="1:30" x14ac:dyDescent="0.25">
      <c r="A4" s="2" t="s">
        <v>16</v>
      </c>
      <c r="B4">
        <v>1271</v>
      </c>
      <c r="C4">
        <v>635310</v>
      </c>
      <c r="D4">
        <v>3136141</v>
      </c>
      <c r="E4">
        <v>12974</v>
      </c>
      <c r="F4">
        <v>6207</v>
      </c>
      <c r="G4">
        <v>4550</v>
      </c>
      <c r="H4">
        <v>3796453</v>
      </c>
      <c r="J4" s="2" t="s">
        <v>7</v>
      </c>
      <c r="K4">
        <v>141116.98087999978</v>
      </c>
      <c r="L4">
        <v>141116.98087999978</v>
      </c>
      <c r="N4" s="2" t="s">
        <v>10</v>
      </c>
      <c r="O4">
        <v>592.3555000000016</v>
      </c>
      <c r="P4">
        <v>592.3555000000016</v>
      </c>
      <c r="T4" s="2" t="s">
        <v>18</v>
      </c>
      <c r="U4" s="11">
        <v>78.73700000000045</v>
      </c>
      <c r="V4" s="11">
        <v>4651.9118199999893</v>
      </c>
      <c r="W4" s="11">
        <v>4730.6488199999903</v>
      </c>
      <c r="AA4" s="2" t="s">
        <v>58</v>
      </c>
      <c r="AB4" s="11">
        <v>285.01110000000102</v>
      </c>
      <c r="AC4" s="11">
        <v>25686.749219999951</v>
      </c>
      <c r="AD4" s="11">
        <v>25971.760319999954</v>
      </c>
    </row>
    <row r="5" spans="1:30" x14ac:dyDescent="0.25">
      <c r="A5" s="2" t="s">
        <v>2</v>
      </c>
      <c r="B5">
        <v>32679</v>
      </c>
      <c r="C5">
        <v>13588632</v>
      </c>
      <c r="D5">
        <v>39755097</v>
      </c>
      <c r="E5">
        <v>172909</v>
      </c>
      <c r="F5">
        <v>123347</v>
      </c>
      <c r="G5">
        <v>69225</v>
      </c>
      <c r="H5">
        <v>53741889</v>
      </c>
      <c r="J5" s="2" t="s">
        <v>11</v>
      </c>
      <c r="K5">
        <v>192.40250000000037</v>
      </c>
      <c r="L5">
        <v>192.40250000000037</v>
      </c>
      <c r="N5" s="2" t="s">
        <v>8</v>
      </c>
      <c r="O5">
        <v>284.52625000000216</v>
      </c>
      <c r="P5">
        <v>284.52625000000216</v>
      </c>
      <c r="T5" s="2" t="s">
        <v>17</v>
      </c>
      <c r="U5" s="11">
        <v>402.60760000000221</v>
      </c>
      <c r="V5" s="11">
        <v>79071.892760000352</v>
      </c>
      <c r="W5" s="11">
        <v>79474.500360000369</v>
      </c>
      <c r="AA5" s="2" t="s">
        <v>59</v>
      </c>
      <c r="AB5" s="11">
        <v>15.2800000000002</v>
      </c>
      <c r="AC5" s="11">
        <v>74687.630860000296</v>
      </c>
      <c r="AD5" s="11">
        <v>74702.910860000295</v>
      </c>
    </row>
    <row r="6" spans="1:30" x14ac:dyDescent="0.25">
      <c r="J6" s="2" t="s">
        <v>2</v>
      </c>
      <c r="K6">
        <v>178054.18417999969</v>
      </c>
      <c r="L6">
        <v>178054.18417999969</v>
      </c>
      <c r="N6" s="2" t="s">
        <v>2</v>
      </c>
      <c r="O6">
        <v>958.04605000000424</v>
      </c>
      <c r="P6">
        <v>958.04605000000424</v>
      </c>
      <c r="T6" s="2" t="s">
        <v>2</v>
      </c>
      <c r="U6">
        <v>958.04605000000424</v>
      </c>
      <c r="V6">
        <v>178054.18417999972</v>
      </c>
      <c r="W6">
        <v>179012.23022999975</v>
      </c>
      <c r="AA6" s="2" t="s">
        <v>2</v>
      </c>
      <c r="AB6">
        <v>958.04605000000424</v>
      </c>
      <c r="AC6">
        <v>178054.18417999972</v>
      </c>
      <c r="AD6">
        <v>179012.23022999975</v>
      </c>
    </row>
    <row r="17" spans="26:26" x14ac:dyDescent="0.25">
      <c r="Z17" t="s">
        <v>104</v>
      </c>
    </row>
  </sheetData>
  <pageMargins left="0.7" right="0.7" top="0.75" bottom="0.75" header="0.3" footer="0.3"/>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s q m i d = " 3 c 0 3 a a 3 9 - f 9 d 3 - 4 e 8 b - b 0 4 f - c d 1 0 e b 1 3 b d 3 b "   x m l n s = " h t t p : / / s c h e m a s . m i c r o s o f t . c o m / D a t a M a s h u p " > A A A A A H A F A A B Q S w M E F A A C A A g A 8 b l v W k R c L i W m A A A A + A A A A B I A H A B D b 2 5 m a W c v U G F j a 2 F n Z S 5 4 b W w g o h g A K K A U A A A A A A A A A A A A A A A A A A A A A A A A A A A A h Y + 9 D o I w G E V f h X S n P x A M I R 9 l c J X E h G h c m 1 q h E Y q h x f J u D j 6 S r y C J o m 6 O 9 + Q M 5 z 5 u d y i m r g 2 u a r C 6 N z l i m K J A G d k f t a l z N L p T m K K C w 1 b I s 6 h V M M v G Z p M 9 5 q h x 7 p I R 4 r 3 H P s b 9 U J O I U k Y O 5 a a S j e o E + s j 6 v x x q Y 5 0 w U i E O + 1 c M j / A q w U n M Y s x S B m T B U G r z V a K 5 G F M g P x D W Y + v G Q X F l w l 0 F Z J l A 3 i / 4 E 1 B L A w Q U A A I A C A D x u W 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b l v W r T F N G F o A g A A Z w c A A B M A H A B G b 3 J t d W x h c y 9 T Z W N 0 a W 9 u M S 5 t I K I Y A C i g F A A A A A A A A A A A A A A A A A A A A A A A A A A A A I V U U W / a M B B + R + p / s L K X I G V o t N W k r e K B h Z a h C e g A d Z o Y m k x y N F E d e 7 K d C Y T 4 7 7 v E Z P G I s + Y l 0 n e f 7 + 6 7 + 2 w F k U 4 F J 0 v z 7 9 9 d d a 4 6 K q E S Y r K S l C t a 4 o o M C A P d I e Z b i l x G g N j 9 P g L W + y b k y 1 a I F / 8 h Z d A L B d f A t f K 9 + 4 8 / h E y f U 0 4 Z i a m m p L d n a u 9 1 A 8 J z x g K i Z Q 7 d o E x q 1 / q 5 T A A 0 Z j d l j u u J h m z g 2 R Q v + J L y e O C V T G 9 z W o 8 w / c a k e u M 9 S p E J j Q o + A 4 1 B K g 9 z r e g W e z t H z r j f r B q Q 9 Z k z Z G w Z U U a l G h R 9 b r p V 9 j C h / L k Y z + E X 1 J n L V D s h s 1 C w P O N F U P m O V o L j 0 c N m w U P 5 y C n m A q e A H L 3 v Q C W C E 6 7 f 3 / a K 4 y U 6 x W E m F V f D X p f o 1 5 x K D Q 7 6 K s 2 g w Z 5 L r E w m I 0 d 2 k B G q 0 W Q B O 5 D A c a e T E f H J Y j E j 3 S b 9 k R 4 y 3 C y Z g k 5 E 3 K i D H h I 8 J q + w Q i r P s 7 u M V A e d w a W m O l c N G B v P s W Z L d F 6 5 b 5 i J n O v 2 e J j L Q v 7 B o U l r B m V b r Z y x F E r V J S 6 G N k M r / 1 u e 5 9 k W p N m X 0 J Q Z D W 3 n P 1 E d J W R W n m l G w / l 4 6 c h r 2 o 6 J F q T a c a P t K q A I p w 7 X T K P I v Y m n w u B A / P H 0 y e G R B w D V 2 l A 5 x / 8 O p A j i n d m l r q C 5 W t c f q h D l B w u / e d e C 9 1 v w 6 x b 8 p g W / t f H T 3 / d g A Z n 4 j b M 2 L O u x M Y E z 7 F 8 8 H E H 7 f W m Y 2 u F j p 3 X t Q d j i b c G 2 S F t Y P d x a 2 T D G Z u k e L E 0 I G a L f F I 5 J D D s g Q N G z a / t i b N 6 u C 6 / i z 2 k F x O v V b 9 p m 2 2 8 f b t 1 r 0 L C o M e X J + Y L 3 X 3 3 C G z 0 U T 3 g l 1 L b o q d t J u b P E 3 R 9 Q S w E C L Q A U A A I A C A D x u W 9 a R F w u J a Y A A A D 4 A A A A E g A A A A A A A A A A A A A A A A A A A A A A Q 2 9 u Z m l n L 1 B h Y 2 t h Z 2 U u e G 1 s U E s B A i 0 A F A A C A A g A 8 b l v W g / K 6 a u k A A A A 6 Q A A A B M A A A A A A A A A A A A A A A A A 8 g A A A F t D b 2 5 0 Z W 5 0 X 1 R 5 c G V z X S 5 4 b W x Q S w E C L Q A U A A I A C A D x u W 9 a t M U 0 Y W g C A A B n B w A A E w A A A A A A A A A A A A A A A A D j A Q A A R m 9 y b X V s Y X M v U 2 V j d G l v b j E u b V B L B Q Y A A A A A A w A D A M I A A A C 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0 G A A A A A A A A N I 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c m F u c 2 F j d G l v b n M 8 L 0 l 0 Z W 1 Q Y X R o P j w v S X R l b U x v Y 2 F 0 a W 9 u P j x T d G F i b G V F b n R y a W V z P j x F b n R y e S B U e X B l P S J J c 1 B y a X Z h d G U i I F Z h b H V l P S J s M C I g L z 4 8 R W 5 0 c n k g V H l w Z T 0 i U X V l c n l J R C I g V m F s d W U 9 I n N k O G V m M 2 M 1 M i 0 x Y T M y L T Q 2 N D g t O W V m N C 1 i O T F m O D J k N j Q y Z j k 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D b 2 x 1 b W 5 U e X B l c y I g V m F s d W U 9 I n N D U U 1 H Q X d Z R E F 3 W U d C Z 1 l H Q X d V R E F 3 V U d C Z 1 l G Q l F V P S I g L z 4 8 R W 5 0 c n k g V H l w Z T 0 i U m V s Y X R p b 2 5 z a G l w S W 5 m b 0 N v b n R h a W 5 l c i I g V m F s d W U 9 I n N 7 J n F 1 b 3 Q 7 Y 2 9 s d W 1 u Q 2 9 1 b n Q m c X V v d D s 6 M j M s J n F 1 b 3 Q 7 a 2 V 5 Q 2 9 s d W 1 u T m F t Z X M m c X V v d D s 6 W 1 0 s J n F 1 b 3 Q 7 c X V l c n l S Z W x h d G l v b n N o a X B z J n F 1 b 3 Q 7 O l t d L C Z x d W 9 0 O 2 N v b H V t b k l k Z W 5 0 a X R p Z X M m c X V v d D s 6 W y Z x d W 9 0 O 1 N l Y 3 R p b 2 4 x L 1 R y Y W 5 z Y W N 0 a W 9 u c y 9 D a G F u Z 2 V k I F R 5 c G U u e 0 R h d G U s M H 0 m c X V v d D s s J n F 1 b 3 Q 7 U 2 V j d G l v b j E v V H J h b n N h Y 3 R p b 2 5 z L 0 N o Y W 5 n Z W Q g V H l w Z S 5 7 W W V h c i w x f S Z x d W 9 0 O y w m c X V v d D t T Z W N 0 a W 9 u M S 9 U c m F u c 2 F j d G l v b n M v Q 2 h h b m d l Z C B U e X B l L n t N b 2 5 0 a C w y f S Z x d W 9 0 O y w m c X V v d D t T Z W N 0 a W 9 u M S 9 U c m F u c 2 F j d G l v b n M v Q 2 h h b m d l Z C B U e X B l L n t R d W F y d G V y L D N 9 J n F 1 b 3 Q 7 L C Z x d W 9 0 O 1 N l Y 3 R p b 2 4 x L 1 R y Y W 5 z Y W N 0 a W 9 u c y 9 D a G F u Z 2 V k I F R 5 c G U u e 1 R p b W U s N H 0 m c X V v d D s s J n F 1 b 3 Q 7 U 2 V j d G l v b j E v V H J h b n N h Y 3 R p b 2 5 z L 0 N o Y W 5 n Z W Q g V H l w Z S 5 7 T 3 J k Z X I g S U Q s N X 0 m c X V v d D s s J n F 1 b 3 Q 7 U 2 V j d G l v b j E v V H J h b n N h Y 3 R p b 2 5 z L 0 N o Y W 5 n Z W Q g V H l w Z S 5 7 T W V y Y 2 h h b n Q g U m V m Z X J l b m N l I E l E I C g g U l J O I C k s N n 0 m c X V v d D s s J n F 1 b 3 Q 7 U 2 V j d G l v b j E v V H J h b n N h Y 3 R p b 2 5 z L 0 N o Y W 5 n Z W Q g V H l w Z S 5 7 U G F 5 b W V u d C B N Z X R o b 2 Q s N 3 0 m c X V v d D s s J n F 1 b 3 Q 7 U 2 V j d G l v b j E v V H J h b n N h Y 3 R p b 2 5 z L 0 N o Y W 5 n Z W Q g V H l w Z S 5 7 Q 2 F y Z C B U e X B l L D l 9 J n F 1 b 3 Q 7 L C Z x d W 9 0 O 1 N l Y 3 R p b 2 4 x L 1 R y Y W 5 z Y W N 0 a W 9 u c y 9 D a G F u Z 2 V k I F R 5 c G U u e 1 B h e W 1 l b n Q g V H l w Z S w x M H 0 m c X V v d D s s J n F 1 b 3 Q 7 U 2 V j d G l v b j E v V H J h b n N h Y 3 R p b 2 5 z L 0 N o Y W 5 n Z W Q g V H l w Z S 5 7 U 3 R h d H V z L D E x f S Z x d W 9 0 O y w m c X V v d D t T Z W N 0 a W 9 u M S 9 U c m F u c 2 F j d G l v b n M v Q 2 h h b m d l Z C B U e X B l L n t T Z X R 0 b G V t Z W 5 0 I E N 1 c n J l b m N 5 L D E 1 f S Z x d W 9 0 O y w m c X V v d D t T Z W N 0 a W 9 u M S 9 U c m F u c 2 F j d G l v b n M v Q 2 h h b m d l Z C B U e X B l L n t H c m 9 z c y B B b W 9 1 b n Q s M T Z 9 J n F 1 b 3 Q 7 L C Z x d W 9 0 O 1 N l Y 3 R p b 2 4 x L 1 R y Y W 5 z Y W N 0 a W 9 u c y 9 D a G F u Z 2 V k I F R 5 c G U u e 0 5 l d C B B b W 9 1 b n Q s M T d 9 J n F 1 b 3 Q 7 L C Z x d W 9 0 O 1 N l Y 3 R p b 2 4 x L 1 R y Y W 5 z Y W N 0 a W 9 u c y 9 D a G F u Z 2 V k I F R 5 c G U u e 1 R v d G F s U m V m d W 5 k Q W 1 v d W 5 0 L D E 4 f S Z x d W 9 0 O y w m c X V v d D t T Z W N 0 a W 9 u M S 9 U c m F u c 2 F j d G l v b n M v Q 2 h h b m d l Z C B U e X B l L n t C Y X R j a C B O d W 1 i Z X I s M T l 9 J n F 1 b 3 Q 7 L C Z x d W 9 0 O 1 N l Y 3 R p b 2 4 x L 1 R y Y W 5 z Y W N 0 a W 9 u c y 9 D a G F u Z 2 V k I F R 5 c G U u e 0 N P R 1 M s M j B 9 J n F 1 b 3 Q 7 L C Z x d W 9 0 O 1 N l Y 3 R p b 2 4 x L 1 R y Y W 5 z Y W N 0 a W 9 u c y 9 D a G F u Z 2 V k I F R 5 c G U u e 1 N l d H R s Z W Q g d G 8 g T W V y Y 2 h h b n Q s M j F 9 J n F 1 b 3 Q 7 L C Z x d W 9 0 O 1 N l Y 3 R p b 2 4 x L 1 R y Y W 5 z Y W N 0 a W 9 u c y 9 D a G F u Z 2 V k I F R 5 c G U u e 0 1 l c m N o Y W 5 0 c y B u Y W 1 l L D I y f S Z x d W 9 0 O y w m c X V v d D t T Z W N 0 a W 9 u M S 9 U c m F u c 2 F j d G l v b n M v Q 2 h h b m d l Z C B U e X B l L n t N Y 2 M g V H l w Z S w y M 3 0 m c X V v d D s s J n F 1 b 3 Q 7 U 2 V j d G l v b j E v V H J h b n N h Y 3 R p b 2 5 z L 0 N o Y W 5 n Z W Q g V H l w Z S 5 7 U 2 V 0 d G x l b W V u d C B O Z X Q g Q W 1 v d W 5 0 L D I 2 f S Z x d W 9 0 O y w m c X V v d D t T Z W N 0 a W 9 u M S 9 U c m F u c 2 F j d G l v b n M v Q 2 h h b m d l Z C B U e X B l L n t O Z X Q g U H J v Z m l 0 L D I 3 f S Z x d W 9 0 O y w m c X V v d D t T Z W N 0 a W 9 u M S 9 U c m F u c 2 F j d G l v b n M v Q 2 h h b m d l Z C B U e X B l M S 5 7 V G F 4 Z X M s M j J 9 J n F 1 b 3 Q 7 X S w m c X V v d D t D b 2 x 1 b W 5 D b 3 V u d C Z x d W 9 0 O z o y M y w m c X V v d D t L Z X l D b 2 x 1 b W 5 O Y W 1 l c y Z x d W 9 0 O z p b X S w m c X V v d D t D b 2 x 1 b W 5 J Z G V u d G l 0 a W V z J n F 1 b 3 Q 7 O l s m c X V v d D t T Z W N 0 a W 9 u M S 9 U c m F u c 2 F j d G l v b n M v Q 2 h h b m d l Z C B U e X B l L n t E Y X R l L D B 9 J n F 1 b 3 Q 7 L C Z x d W 9 0 O 1 N l Y 3 R p b 2 4 x L 1 R y Y W 5 z Y W N 0 a W 9 u c y 9 D a G F u Z 2 V k I F R 5 c G U u e 1 l l Y X I s M X 0 m c X V v d D s s J n F 1 b 3 Q 7 U 2 V j d G l v b j E v V H J h b n N h Y 3 R p b 2 5 z L 0 N o Y W 5 n Z W Q g V H l w Z S 5 7 T W 9 u d G g s M n 0 m c X V v d D s s J n F 1 b 3 Q 7 U 2 V j d G l v b j E v V H J h b n N h Y 3 R p b 2 5 z L 0 N o Y W 5 n Z W Q g V H l w Z S 5 7 U X V h c n R l c i w z f S Z x d W 9 0 O y w m c X V v d D t T Z W N 0 a W 9 u M S 9 U c m F u c 2 F j d G l v b n M v Q 2 h h b m d l Z C B U e X B l L n t U a W 1 l L D R 9 J n F 1 b 3 Q 7 L C Z x d W 9 0 O 1 N l Y 3 R p b 2 4 x L 1 R y Y W 5 z Y W N 0 a W 9 u c y 9 D a G F u Z 2 V k I F R 5 c G U u e 0 9 y Z G V y I E l E L D V 9 J n F 1 b 3 Q 7 L C Z x d W 9 0 O 1 N l Y 3 R p b 2 4 x L 1 R y Y W 5 z Y W N 0 a W 9 u c y 9 D a G F u Z 2 V k I F R 5 c G U u e 0 1 l c m N o Y W 5 0 I F J l Z m V y Z W 5 j Z S B J R C A o I F J S T i A p L D Z 9 J n F 1 b 3 Q 7 L C Z x d W 9 0 O 1 N l Y 3 R p b 2 4 x L 1 R y Y W 5 z Y W N 0 a W 9 u c y 9 D a G F u Z 2 V k I F R 5 c G U u e 1 B h e W 1 l b n Q g T W V 0 a G 9 k L D d 9 J n F 1 b 3 Q 7 L C Z x d W 9 0 O 1 N l Y 3 R p b 2 4 x L 1 R y Y W 5 z Y W N 0 a W 9 u c y 9 D a G F u Z 2 V k I F R 5 c G U u e 0 N h c m Q g V H l w Z S w 5 f S Z x d W 9 0 O y w m c X V v d D t T Z W N 0 a W 9 u M S 9 U c m F u c 2 F j d G l v b n M v Q 2 h h b m d l Z C B U e X B l L n t Q Y X l t Z W 5 0 I F R 5 c G U s M T B 9 J n F 1 b 3 Q 7 L C Z x d W 9 0 O 1 N l Y 3 R p b 2 4 x L 1 R y Y W 5 z Y W N 0 a W 9 u c y 9 D a G F u Z 2 V k I F R 5 c G U u e 1 N 0 Y X R 1 c y w x M X 0 m c X V v d D s s J n F 1 b 3 Q 7 U 2 V j d G l v b j E v V H J h b n N h Y 3 R p b 2 5 z L 0 N o Y W 5 n Z W Q g V H l w Z S 5 7 U 2 V 0 d G x l b W V u d C B D d X J y Z W 5 j e S w x N X 0 m c X V v d D s s J n F 1 b 3 Q 7 U 2 V j d G l v b j E v V H J h b n N h Y 3 R p b 2 5 z L 0 N o Y W 5 n Z W Q g V H l w Z S 5 7 R 3 J v c 3 M g Q W 1 v d W 5 0 L D E 2 f S Z x d W 9 0 O y w m c X V v d D t T Z W N 0 a W 9 u M S 9 U c m F u c 2 F j d G l v b n M v Q 2 h h b m d l Z C B U e X B l L n t O Z X Q g Q W 1 v d W 5 0 L D E 3 f S Z x d W 9 0 O y w m c X V v d D t T Z W N 0 a W 9 u M S 9 U c m F u c 2 F j d G l v b n M v Q 2 h h b m d l Z C B U e X B l L n t U b 3 R h b F J l Z n V u Z E F t b 3 V u d C w x O H 0 m c X V v d D s s J n F 1 b 3 Q 7 U 2 V j d G l v b j E v V H J h b n N h Y 3 R p b 2 5 z L 0 N o Y W 5 n Z W Q g V H l w Z S 5 7 Q m F 0 Y 2 g g T n V t Y m V y L D E 5 f S Z x d W 9 0 O y w m c X V v d D t T Z W N 0 a W 9 u M S 9 U c m F u c 2 F j d G l v b n M v Q 2 h h b m d l Z C B U e X B l L n t D T 0 d T L D I w f S Z x d W 9 0 O y w m c X V v d D t T Z W N 0 a W 9 u M S 9 U c m F u c 2 F j d G l v b n M v Q 2 h h b m d l Z C B U e X B l L n t T Z X R 0 b G V k I H R v I E 1 l c m N o Y W 5 0 L D I x f S Z x d W 9 0 O y w m c X V v d D t T Z W N 0 a W 9 u M S 9 U c m F u c 2 F j d G l v b n M v Q 2 h h b m d l Z C B U e X B l L n t N Z X J j a G F u d H M g b m F t Z S w y M n 0 m c X V v d D s s J n F 1 b 3 Q 7 U 2 V j d G l v b j E v V H J h b n N h Y 3 R p b 2 5 z L 0 N o Y W 5 n Z W Q g V H l w Z S 5 7 T W N j I F R 5 c G U s M j N 9 J n F 1 b 3 Q 7 L C Z x d W 9 0 O 1 N l Y 3 R p b 2 4 x L 1 R y Y W 5 z Y W N 0 a W 9 u c y 9 D a G F u Z 2 V k I F R 5 c G U u e 1 N l d H R s Z W 1 l b n Q g T m V 0 I E F t b 3 V u d C w y N n 0 m c X V v d D s s J n F 1 b 3 Q 7 U 2 V j d G l v b j E v V H J h b n N h Y 3 R p b 2 5 z L 0 N o Y W 5 n Z W Q g V H l w Z S 5 7 T m V 0 I F B y b 2 Z p d C w y N 3 0 m c X V v d D s s J n F 1 b 3 Q 7 U 2 V j d G l v b j E v V H J h b n N h Y 3 R p b 2 5 z L 0 N o Y W 5 n Z W Q g V H l w Z T E u e 1 R h e G V z L D I y f S Z x d W 9 0 O 1 0 s J n F 1 b 3 Q 7 U m V s Y X R p b 2 5 z a G l w S W 5 m b y Z x d W 9 0 O z p b X X 0 i I C 8 + P E V u d H J 5 I F R 5 c G U 9 I k Z p b G x T d G F 0 d X M i I F Z h b H V l P S J z Q 2 9 t c G x l d G U i I C 8 + P E V u d H J 5 I F R 5 c G U 9 I k Z p b G x M Y X N 0 V X B k Y X R l Z C I g V m F s d W U 9 I m Q y M D I 1 L T A y L T A 3 V D E 5 O j Q x O j Q 5 L j M 3 M z Q 3 N T F a I i A v P j x F b n R y e S B U e X B l P S J G a W x s R X J y b 3 J D b 3 V u d C I g V m F s d W U 9 I m w w I i A v P j x F b n R y e S B U e X B l P S J B Z G R l Z F R v R G F 0 Y U 1 v Z G V s I i B W Y W x 1 Z T 0 i b D E i I C 8 + P E V u d H J 5 I F R 5 c G U 9 I k Z p b G x D b 3 V u d C I g V m F s d W U 9 I m w y M T Q 1 M C I g L z 4 8 R W 5 0 c n k g V H l w Z T 0 i R m l s b E V y c m 9 y Q 2 9 k Z S I g V m F s d W U 9 I n N V b m t u b 3 d u I i A v P j x F b n R y e S B U e X B l P S J G a W x s Q 2 9 s d W 1 u T m F t Z X M i I F Z h b H V l P S J z W y Z x d W 9 0 O 0 R h d G U m c X V v d D s s J n F 1 b 3 Q 7 W W V h c i Z x d W 9 0 O y w m c X V v d D t N b 2 5 0 a C Z x d W 9 0 O y w m c X V v d D t R d W F y d G V y J n F 1 b 3 Q 7 L C Z x d W 9 0 O 1 R p b W U m c X V v d D s s J n F 1 b 3 Q 7 T 3 J k Z X I g S U Q m c X V v d D s s J n F 1 b 3 Q 7 T W V y Y 2 h h b n Q g U m V m Z X J l b m N l I E l E I C g g U l J O I C k m c X V v d D s s J n F 1 b 3 Q 7 U G F 5 b W V u d C B N Z X R o b 2 Q m c X V v d D s s J n F 1 b 3 Q 7 Q 2 F y Z C B U e X B l J n F 1 b 3 Q 7 L C Z x d W 9 0 O 1 B h e W 1 l b n Q g V H l w Z S Z x d W 9 0 O y w m c X V v d D t T d G F 0 d X M m c X V v d D s s J n F 1 b 3 Q 7 U 2 V 0 d G x l b W V u d C B D d X J y Z W 5 j e S Z x d W 9 0 O y w m c X V v d D t H c m 9 z c y B B b W 9 1 b n Q m c X V v d D s s J n F 1 b 3 Q 7 T m V 0 I E F t b 3 V u d C Z x d W 9 0 O y w m c X V v d D t U b 3 R h b F J l Z n V u Z E F t b 3 V u d C Z x d W 9 0 O y w m c X V v d D t C Y X R j a C B O d W 1 i Z X I m c X V v d D s s J n F 1 b 3 Q 7 Q 0 9 H U y Z x d W 9 0 O y w m c X V v d D t T Z X R 0 b G V k I H R v I E 1 l c m N o Y W 5 0 J n F 1 b 3 Q 7 L C Z x d W 9 0 O 0 1 l c m N o Y W 5 0 c y B u Y W 1 l J n F 1 b 3 Q 7 L C Z x d W 9 0 O 0 1 j Y y B U e X B l J n F 1 b 3 Q 7 L C Z x d W 9 0 O 1 N l d H R s Z W 1 l b n Q g T m V 0 I E F t b 3 V u d C Z x d W 9 0 O y w m c X V v d D t O Z X Q g U H J v Z m l 0 J n F 1 b 3 Q 7 L C Z x d W 9 0 O 1 R h e G V z J n F 1 b 3 Q 7 X S I g L z 4 8 L 1 N 0 Y W J s Z U V u d H J p Z X M + P C 9 J d G V t P j x J d G V t P j x J d G V t T G 9 j Y X R p b 2 4 + P E l 0 Z W 1 U e X B l P k Z v c m 1 1 b G E 8 L 0 l 0 Z W 1 U e X B l P j x J d G V t U G F 0 a D 5 T Z W N 0 a W 9 u M S 9 U c m F u c 2 F j d G l v b n M v U 2 9 1 c m N l P C 9 J d G V t U G F 0 a D 4 8 L 0 l 0 Z W 1 M b 2 N h d G l v b j 4 8 U 3 R h Y m x l R W 5 0 c m l l c y A v P j w v S X R l b T 4 8 S X R l b T 4 8 S X R l b U x v Y 2 F 0 a W 9 u P j x J d G V t V H l w Z T 5 G b 3 J t d W x h P C 9 J d G V t V H l w Z T 4 8 S X R l b V B h d G g + U 2 V j d G l v b j E v V H J h b n N h Y 3 R p b 2 5 z L 1 R y Y W 5 z Y W N 0 a W 9 u c 1 9 T a G V l d D w v S X R l b V B h d G g + P C 9 J d G V t T G 9 j Y X R p b 2 4 + P F N 0 Y W J s Z U V u d H J p Z X M g L z 4 8 L 0 l 0 Z W 0 + P E l 0 Z W 0 + P E l 0 Z W 1 M b 2 N h d G l v b j 4 8 S X R l b V R 5 c G U + R m 9 y b X V s Y T w v S X R l b V R 5 c G U + P E l 0 Z W 1 Q Y X R o P l N l Y 3 R p b 2 4 x L 1 R y Y W 5 z Y W N 0 a W 9 u c y 9 Q c m 9 t b 3 R l Z C U y M E h l Y W R l c n M 8 L 0 l 0 Z W 1 Q Y X R o P j w v S X R l b U x v Y 2 F 0 a W 9 u P j x T d G F i b G V F b n R y a W V z I C 8 + P C 9 J d G V t P j x J d G V t P j x J d G V t T G 9 j Y X R p b 2 4 + P E l 0 Z W 1 U e X B l P k Z v c m 1 1 b G E 8 L 0 l 0 Z W 1 U e X B l P j x J d G V t U G F 0 a D 5 T Z W N 0 a W 9 u M S 9 U c m F u c 2 F j d G l v b n M v Q 2 h h b m d l Z C U y M F R 5 c G U 8 L 0 l 0 Z W 1 Q Y X R o P j w v S X R l b U x v Y 2 F 0 a W 9 u P j x T d G F i b G V F b n R y a W V z I C 8 + P C 9 J d G V t P j x J d G V t P j x J d G V t T G 9 j Y X R p b 2 4 + P E l 0 Z W 1 U e X B l P k Z v c m 1 1 b G E 8 L 0 l 0 Z W 1 U e X B l P j x J d G V t U G F 0 a D 5 T Z W N 0 a W 9 u M S 9 U c m F u c 2 F j d G l v b n M v U m V t b 3 Z l Z C U y M E N v b H V t b n M 8 L 0 l 0 Z W 1 Q Y X R o P j w v S X R l b U x v Y 2 F 0 a W 9 u P j x T d G F i b G V F b n R y a W V z I C 8 + P C 9 J d G V t P j x J d G V t P j x J d G V t T G 9 j Y X R p b 2 4 + P E l 0 Z W 1 U e X B l P k Z v c m 1 1 b G E 8 L 0 l 0 Z W 1 U e X B l P j x J d G V t U G F 0 a D 5 T Z W N 0 a W 9 u M S 9 U c m F u c 2 F j d G l v b n M v Q W R k J T I w V G F 4 Z X M 8 L 0 l 0 Z W 1 Q Y X R o P j w v S X R l b U x v Y 2 F 0 a W 9 u P j x T d G F i b G V F b n R y a W V z I C 8 + P C 9 J d G V t P j x J d G V t P j x J d G V t T G 9 j Y X R p b 2 4 + P E l 0 Z W 1 U e X B l P k Z v c m 1 1 b G E 8 L 0 l 0 Z W 1 U e X B l P j x J d G V t U G F 0 a D 5 T Z W N 0 a W 9 u M S 9 U c m F u c 2 F j d G l v b n M v U m V t b 3 Z l Z C U y M E N v b H V t b n M x P C 9 J d G V t U G F 0 a D 4 8 L 0 l 0 Z W 1 M b 2 N h d G l v b j 4 8 U 3 R h Y m x l R W 5 0 c m l l c y A v P j w v S X R l b T 4 8 S X R l b T 4 8 S X R l b U x v Y 2 F 0 a W 9 u P j x J d G V t V H l w Z T 5 G b 3 J t d W x h P C 9 J d G V t V H l w Z T 4 8 S X R l b V B h d G g + U 2 V j d G l v b j E v V H J h b n N h Y 3 R p b 2 5 z L 0 N o Y W 5 n Z W Q l M j B U e X B l M T w v S X R l b V B h d G g + P C 9 J d G V t T G 9 j Y X R p b 2 4 + P F N 0 Y W J s Z U V u d H J p Z X M g L z 4 8 L 0 l 0 Z W 0 + P C 9 J d G V t c z 4 8 L 0 x v Y 2 F s U G F j a 2 F n Z U 1 l d G F k Y X R h R m l s Z T 4 W A A A A U E s F B g A A A A A A A A A A A A A A A A A A A A A A A C Y B A A A B A A A A 0 I y d 3 w E V 0 R G M e g D A T 8 K X 6 w E A A A B 2 k / P e Y Y O 4 R 6 7 S 7 E / t r O t h A A A A A A I A A A A A A B B m A A A A A Q A A I A A A A I e J J / m 9 t w s v A j P x Q d E G Q T a o C S F B x O Z K + q R o t + a h l Q v Z A A A A A A 6 A A A A A A g A A I A A A A C E Z D y E 3 U j P v F G L t k I G z 8 b J r f y y w I S U A 1 Z V a o O k y L z m V U A A A A E x g h 6 5 D P O 7 z w B + 7 G a G s P 4 E 7 U e 3 g X 9 H z 2 w Y N q 8 1 7 P p k S S w a F p a X U I F S L U C F 0 1 1 I g h 1 W I b L J / g G S W y Y 1 F Q 9 g l i J u W w V d 2 4 O l f o O V + f d + K 1 + I Z Q A A A A P l f v Z Y C 5 9 7 9 k B 6 g I R i X A t q T O L L g + y m C E Q E v q W W A R z Y x 5 O X f b Y A M p p H t P h Z d P l n I 9 b w u 3 a 7 8 w x L e 2 w R T h a W 0 D F 0 = < / D a t a M a s h u p > 
</file>

<file path=customXml/item2.xml>��< ? x m l   v e r s i o n = " 1 . 0 "   e n c o d i n g = " U T F - 1 6 " ? > < G e m i n i   x m l n s = " h t t p : / / g e m i n i / p i v o t c u s t o m i z a t i o n / S a n d b o x N o n E m p t y " > < C u s t o m C o n t e n t > < ! [ C D A T A [ 1 ] ] > < / C u s t o m C o n t e n t > < / G e m i n i > 
</file>

<file path=customXml/item3.xml>��< ? x m l   v e r s i o n = " 1 . 0 "   e n c o d i n g = " U T F - 1 6 " ? > < G e m i n i   x m l n s = " h t t p : / / g e m i n i / p i v o t c u s t o m i z a t i o n / P o w e r P i v o t V e r s i o n " > < C u s t o m C o n t e n t > < ! [ C D A T A [ 2 0 1 5 . 1 3 0 . 8 0 0 . 9 5 8 ] ] > < / C u s t o m C o n t e n t > < / G e m i n i > 
</file>

<file path=customXml/item4.xml>��< ? x m l   v e r s i o n = " 1 . 0 "   e n c o d i n g = " U T F - 1 6 " ? > < G e m i n i   x m l n s = " h t t p : / / g e m i n i / p i v o t c u s t o m i z a t i o n / I s S a n d b o x E m b e d d e d " > < C u s t o m C o n t e n t > < ! [ C D A T A [ y e s ] ] > < / 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 2 0 2 5 - 0 2 - 0 9 T 1 0 : 0 4 : 2 5 . 2 9 6 9 6 5 7 + 0 2 : 0 0 < / L a s t P r o c e s s e d T i m e > < / D a t a M o d e l i n g S a n d b o x . S e r i a l i z e d S a n d b o x E r r o r C a c h e > ] ] > < / C u s t o m C o n t e n t > < / G e m i n i > 
</file>

<file path=customXml/item6.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EA7FF81A-054A-48A7-B9F8-815DA51ABCF7}">
  <ds:schemaRefs>
    <ds:schemaRef ds:uri="http://schemas.microsoft.com/DataMashup"/>
  </ds:schemaRefs>
</ds:datastoreItem>
</file>

<file path=customXml/itemProps2.xml><?xml version="1.0" encoding="utf-8"?>
<ds:datastoreItem xmlns:ds="http://schemas.openxmlformats.org/officeDocument/2006/customXml" ds:itemID="{99A0F371-D4A4-4191-8C32-355F3B7CB0D5}">
  <ds:schemaRefs/>
</ds:datastoreItem>
</file>

<file path=customXml/itemProps3.xml><?xml version="1.0" encoding="utf-8"?>
<ds:datastoreItem xmlns:ds="http://schemas.openxmlformats.org/officeDocument/2006/customXml" ds:itemID="{A68FD053-B837-4B35-97FD-8F7350F4AFD7}">
  <ds:schemaRefs/>
</ds:datastoreItem>
</file>

<file path=customXml/itemProps4.xml><?xml version="1.0" encoding="utf-8"?>
<ds:datastoreItem xmlns:ds="http://schemas.openxmlformats.org/officeDocument/2006/customXml" ds:itemID="{0B7688B4-FE09-41F4-A97B-008FE3479A34}">
  <ds:schemaRefs/>
</ds:datastoreItem>
</file>

<file path=customXml/itemProps5.xml><?xml version="1.0" encoding="utf-8"?>
<ds:datastoreItem xmlns:ds="http://schemas.openxmlformats.org/officeDocument/2006/customXml" ds:itemID="{2B598D9B-9D1B-44AF-BC24-46EF76AF7E79}">
  <ds:schemaRefs/>
</ds:datastoreItem>
</file>

<file path=customXml/itemProps6.xml><?xml version="1.0" encoding="utf-8"?>
<ds:datastoreItem xmlns:ds="http://schemas.openxmlformats.org/officeDocument/2006/customXml" ds:itemID="{94B7E5EE-4273-4C57-A88A-8D5680507A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vt:lpstr>
      <vt:lpstr>Sheet1</vt:lpstr>
      <vt:lpstr>summry</vt:lpstr>
      <vt:lpstr>status analysis</vt:lpstr>
      <vt:lpstr>Status Details</vt:lpstr>
      <vt:lpstr>PivotTables1</vt:lpstr>
      <vt:lpstr>PivotTables2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Mokhtar.taha</dc:creator>
  <cp:lastModifiedBy>Abdallah Tarek</cp:lastModifiedBy>
  <dcterms:created xsi:type="dcterms:W3CDTF">2025-02-01T16:29:29Z</dcterms:created>
  <dcterms:modified xsi:type="dcterms:W3CDTF">2025-05-09T15:47:27Z</dcterms:modified>
</cp:coreProperties>
</file>