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mir Suhail\Desktop\SHAHEEM ANJUM\SHAHEEM ANJUM 1\ARCH SAUD RESIDENTIAL\"/>
    </mc:Choice>
  </mc:AlternateContent>
  <xr:revisionPtr revIDLastSave="0" documentId="13_ncr:1_{16AF29CB-0A23-45AD-BCD9-3B4716FA12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SF" sheetId="1" r:id="rId1"/>
    <sheet name="ESP-FLAT_1-3" sheetId="2" r:id="rId2"/>
    <sheet name="ESP-FLAT_2-4" sheetId="4" r:id="rId3"/>
  </sheets>
  <definedNames>
    <definedName name="_xlnm.Print_Area" localSheetId="0">CSF!$A$1:$R$55</definedName>
    <definedName name="_xlnm.Print_Area" localSheetId="1">'ESP-FLAT_1-3'!$B$1:$K$35</definedName>
    <definedName name="_xlnm.Print_Area" localSheetId="2">'ESP-FLAT_2-4'!$B$1:$K$35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2" i="4"/>
  <c r="K25" i="4"/>
  <c r="K24" i="4"/>
  <c r="K23" i="4"/>
  <c r="K22" i="4"/>
  <c r="K21" i="4"/>
  <c r="K20" i="4"/>
  <c r="K19" i="4"/>
  <c r="K18" i="4"/>
  <c r="K17" i="4"/>
  <c r="J17" i="4"/>
  <c r="K16" i="4"/>
  <c r="H14" i="4"/>
  <c r="I14" i="4" s="1"/>
  <c r="K14" i="4" s="1"/>
  <c r="H10" i="4"/>
  <c r="I10" i="4" s="1"/>
  <c r="K10" i="4" s="1"/>
  <c r="K8" i="4"/>
  <c r="H7" i="4"/>
  <c r="H15" i="4" s="1"/>
  <c r="I15" i="4" s="1"/>
  <c r="K15" i="4" s="1"/>
  <c r="M2" i="4"/>
  <c r="K8" i="2"/>
  <c r="K16" i="2"/>
  <c r="K18" i="2"/>
  <c r="K19" i="2"/>
  <c r="K20" i="2"/>
  <c r="K21" i="2"/>
  <c r="K22" i="2"/>
  <c r="K23" i="2"/>
  <c r="K24" i="2"/>
  <c r="K25" i="2"/>
  <c r="J17" i="2"/>
  <c r="K17" i="2" s="1"/>
  <c r="H7" i="2"/>
  <c r="H14" i="2" s="1"/>
  <c r="I14" i="2" s="1"/>
  <c r="K14" i="2" s="1"/>
  <c r="M2" i="2"/>
  <c r="M9" i="1"/>
  <c r="K9" i="1"/>
  <c r="H9" i="4" l="1"/>
  <c r="I9" i="4" s="1"/>
  <c r="K9" i="4" s="1"/>
  <c r="H13" i="4"/>
  <c r="I13" i="4" s="1"/>
  <c r="K13" i="4" s="1"/>
  <c r="I7" i="4"/>
  <c r="K7" i="4" s="1"/>
  <c r="H12" i="4"/>
  <c r="I12" i="4" s="1"/>
  <c r="K12" i="4" s="1"/>
  <c r="H11" i="4"/>
  <c r="I11" i="4" s="1"/>
  <c r="K11" i="4" s="1"/>
  <c r="H13" i="2"/>
  <c r="I13" i="2" s="1"/>
  <c r="K13" i="2" s="1"/>
  <c r="G31" i="1"/>
  <c r="H9" i="2"/>
  <c r="I9" i="2" s="1"/>
  <c r="K9" i="2" s="1"/>
  <c r="H11" i="2"/>
  <c r="I11" i="2" s="1"/>
  <c r="K11" i="2" s="1"/>
  <c r="H15" i="2"/>
  <c r="I15" i="2" s="1"/>
  <c r="K15" i="2" s="1"/>
  <c r="I7" i="2"/>
  <c r="K7" i="2" s="1"/>
  <c r="H10" i="2"/>
  <c r="I10" i="2" s="1"/>
  <c r="K10" i="2" s="1"/>
  <c r="H12" i="2"/>
  <c r="I12" i="2" s="1"/>
  <c r="K12" i="2" s="1"/>
  <c r="K32" i="4" l="1"/>
  <c r="K34" i="4" s="1"/>
  <c r="K35" i="4" s="1"/>
  <c r="K32" i="2"/>
  <c r="K34" i="2" s="1"/>
  <c r="K35" i="2" s="1"/>
</calcChain>
</file>

<file path=xl/sharedStrings.xml><?xml version="1.0" encoding="utf-8"?>
<sst xmlns="http://schemas.openxmlformats.org/spreadsheetml/2006/main" count="314" uniqueCount="130">
  <si>
    <t>Project</t>
  </si>
  <si>
    <t>System</t>
  </si>
  <si>
    <t>:  HVAC SYSTEM</t>
  </si>
  <si>
    <t>Date :</t>
  </si>
  <si>
    <t>Consultant</t>
  </si>
  <si>
    <t>Title</t>
  </si>
  <si>
    <t>:  AHU ESP Calculation</t>
  </si>
  <si>
    <t>Rev. :</t>
  </si>
  <si>
    <t>Contractor</t>
  </si>
  <si>
    <t>Prepared by</t>
  </si>
  <si>
    <t>I.</t>
  </si>
  <si>
    <t>Given Design Data;</t>
  </si>
  <si>
    <t>a.</t>
  </si>
  <si>
    <t>Unit Ref. No.</t>
  </si>
  <si>
    <t>:</t>
  </si>
  <si>
    <t>b.</t>
  </si>
  <si>
    <t>LPS</t>
  </si>
  <si>
    <t>CFM</t>
  </si>
  <si>
    <t>c.</t>
  </si>
  <si>
    <t>Radius Elbow</t>
  </si>
  <si>
    <t>R/D  = 1.25</t>
  </si>
  <si>
    <t>d.</t>
  </si>
  <si>
    <t>Initial Duct Size</t>
  </si>
  <si>
    <t>x</t>
  </si>
  <si>
    <t>mm</t>
  </si>
  <si>
    <t>e.</t>
  </si>
  <si>
    <t>Grilles &amp; Diffusers, (S.P.)</t>
  </si>
  <si>
    <t>" wg.</t>
  </si>
  <si>
    <t>II.</t>
  </si>
  <si>
    <t>Reference;</t>
  </si>
  <si>
    <t>IFC Drawing;</t>
  </si>
  <si>
    <t>ASHRAE 2009 &amp; SMACNA Cuts</t>
  </si>
  <si>
    <t>ASHRAE Table &amp; Chart, Fig. 9</t>
  </si>
  <si>
    <t>ASHRAE/SMACNA Table 6</t>
  </si>
  <si>
    <t>ASHRAE/SMACNA Table 10</t>
  </si>
  <si>
    <t>III.</t>
  </si>
  <si>
    <t>Calculation; (Equal Friction Loss Method)</t>
  </si>
  <si>
    <t>From Table-6, ASHRAE cuts, Equivalent Circular Diameter</t>
  </si>
  <si>
    <t>"Ø</t>
  </si>
  <si>
    <t>From SMACNA/ASHRAE Table &amp; Chart, Figure 9.</t>
  </si>
  <si>
    <t>" WG/ 100 Feet.</t>
  </si>
  <si>
    <t>Actual Initial Duct Velocity  =</t>
  </si>
  <si>
    <t>FPM</t>
  </si>
  <si>
    <r>
      <t xml:space="preserve">Procedure of solving the </t>
    </r>
    <r>
      <rPr>
        <b/>
        <u/>
        <sz val="11"/>
        <rFont val="Times New Roman"/>
        <family val="1"/>
      </rPr>
      <t>Fittings Equivalent Length</t>
    </r>
    <r>
      <rPr>
        <sz val="11"/>
        <rFont val="Times New Roman"/>
        <family val="1"/>
      </rPr>
      <t xml:space="preserve"> @ Design Condition R/D = 1.25</t>
    </r>
  </si>
  <si>
    <t>From Table-10, ASHRAE/SMACNA Cuts,</t>
  </si>
  <si>
    <t>Where;</t>
  </si>
  <si>
    <t>For elbow size 64" x 32"</t>
  </si>
  <si>
    <t>W = 64" &amp; D = 32"</t>
  </si>
  <si>
    <t>W/D = 64/32 = 2.0</t>
  </si>
  <si>
    <t>Say;  3.0</t>
  </si>
  <si>
    <t>From Table-10:  L/D Ratio = 8   @ W/D = 3</t>
  </si>
  <si>
    <t>Solving for L;</t>
  </si>
  <si>
    <t>L/D = 8</t>
  </si>
  <si>
    <t>L = 8 (32")</t>
  </si>
  <si>
    <t>L = 8 (32") x (1'/12")</t>
  </si>
  <si>
    <r>
      <t xml:space="preserve">L = </t>
    </r>
    <r>
      <rPr>
        <b/>
        <sz val="11"/>
        <rFont val="Times New Roman"/>
        <family val="1"/>
      </rPr>
      <t xml:space="preserve">21.33 </t>
    </r>
    <r>
      <rPr>
        <sz val="11"/>
        <rFont val="Times New Roman"/>
        <family val="1"/>
      </rPr>
      <t>ft</t>
    </r>
  </si>
  <si>
    <t>Equivalent Length of fittings</t>
  </si>
  <si>
    <t>* Apply above procedure simultaneously to other sizes to get the total length (duct + fittings)</t>
  </si>
  <si>
    <t>IV.</t>
  </si>
  <si>
    <t>Tabulation/Calculation Sheet</t>
  </si>
  <si>
    <t>Turn to next page for the tabulation/calculation sheet</t>
  </si>
  <si>
    <t>W/D</t>
  </si>
  <si>
    <t>L/D</t>
  </si>
  <si>
    <t>@ R/D = 1.25</t>
  </si>
  <si>
    <t>PROJ. NAME</t>
  </si>
  <si>
    <t>SYSTEM</t>
  </si>
  <si>
    <t>Actual Initial Velocity (FPM) :</t>
  </si>
  <si>
    <t>DATE</t>
  </si>
  <si>
    <t>SEC.</t>
  </si>
  <si>
    <t>ITEM</t>
  </si>
  <si>
    <t>COMPONENT</t>
  </si>
  <si>
    <t>DUCT                 LENGTH        IN (FEET)</t>
  </si>
  <si>
    <t>FITTINGS EQUIVALENT                 LENGTH IN        (FEET)</t>
  </si>
  <si>
    <t>QTY</t>
  </si>
  <si>
    <r>
      <t xml:space="preserve">FRICTION LOSS ("WG/ 100 FT') </t>
    </r>
    <r>
      <rPr>
        <b/>
        <sz val="10"/>
        <rFont val="Calibri"/>
        <family val="2"/>
      </rPr>
      <t>ASHRAE Fig.9</t>
    </r>
  </si>
  <si>
    <t>DUCTWORK FRICTION LOSS (IN. W.G.)</t>
  </si>
  <si>
    <t>ADDITIONAL COMPONENT FRICTION LOSS                     (IN. W.G.)</t>
  </si>
  <si>
    <t>TOTAL COMPONENT FRICTION LOSS                     (IN. W.G.)</t>
  </si>
  <si>
    <t>A</t>
  </si>
  <si>
    <t>1.</t>
  </si>
  <si>
    <t>Supply Ductwork</t>
  </si>
  <si>
    <t>-</t>
  </si>
  <si>
    <t>2.</t>
  </si>
  <si>
    <t>AHU's Sound Attenuator</t>
  </si>
  <si>
    <t>3.</t>
  </si>
  <si>
    <t>4.</t>
  </si>
  <si>
    <t>5</t>
  </si>
  <si>
    <t>6.</t>
  </si>
  <si>
    <t>7.</t>
  </si>
  <si>
    <t>8.</t>
  </si>
  <si>
    <t>Transition Fittings</t>
  </si>
  <si>
    <t>9.</t>
  </si>
  <si>
    <t>Wye Branch Fittings</t>
  </si>
  <si>
    <t>10.</t>
  </si>
  <si>
    <t>Grilles &amp; Diffusers</t>
  </si>
  <si>
    <t>Diffuser with HEPA Filter</t>
  </si>
  <si>
    <t>HEPA Filter in the duct line</t>
  </si>
  <si>
    <t>Carbon Filter in the duct line</t>
  </si>
  <si>
    <t>Pre-insulated Flex. Duct</t>
  </si>
  <si>
    <t>Automatic Damper</t>
  </si>
  <si>
    <t>Fire Damper</t>
  </si>
  <si>
    <t>Volume Control Damper</t>
  </si>
  <si>
    <t>AHU Discharge Plenum</t>
  </si>
  <si>
    <t>Fan External Static Pressure (In W.G.)</t>
  </si>
  <si>
    <t>Safety Factor (%)</t>
  </si>
  <si>
    <t>Fan Total External Static Pressure (In W.G.)</t>
  </si>
  <si>
    <t>Fan Total External Static Pressure (In Pa)</t>
  </si>
  <si>
    <t xml:space="preserve">:  </t>
  </si>
  <si>
    <t>External Static Pressure Required of  (Supply Fan)</t>
  </si>
  <si>
    <r>
      <t>of</t>
    </r>
    <r>
      <rPr>
        <b/>
        <sz val="11"/>
        <color indexed="8"/>
        <rFont val="Times New Roman"/>
        <family val="1"/>
      </rPr>
      <t xml:space="preserve"> --" x --"</t>
    </r>
    <r>
      <rPr>
        <sz val="11"/>
        <color indexed="8"/>
        <rFont val="Times New Roman"/>
        <family val="1"/>
      </rPr>
      <t xml:space="preserve"> rectangular duct is equal to</t>
    </r>
  </si>
  <si>
    <r>
      <rPr>
        <b/>
        <sz val="11"/>
        <color indexed="8"/>
        <rFont val="Times New Roman"/>
        <family val="1"/>
      </rPr>
      <t xml:space="preserve">_______ </t>
    </r>
    <r>
      <rPr>
        <sz val="11"/>
        <color indexed="8"/>
        <rFont val="Times New Roman"/>
        <family val="1"/>
      </rPr>
      <t>CFM air quantity @ ---</t>
    </r>
    <r>
      <rPr>
        <b/>
        <sz val="11"/>
        <color indexed="8"/>
        <rFont val="Times New Roman"/>
        <family val="1"/>
      </rPr>
      <t>"Ø</t>
    </r>
    <r>
      <rPr>
        <sz val="11"/>
        <color indexed="8"/>
        <rFont val="Times New Roman"/>
        <family val="1"/>
      </rPr>
      <t xml:space="preserve"> dia, the Friction Rate is  =</t>
    </r>
  </si>
  <si>
    <t>Single Duct VAV units with integral sound attenuator without reheat coil.</t>
  </si>
  <si>
    <t xml:space="preserve">: </t>
  </si>
  <si>
    <t>FCU STATIC PRESSURE CALCULATION SHEET</t>
  </si>
  <si>
    <t>ARCH SAUD</t>
  </si>
  <si>
    <t>FCUs Airflow (CFM) :</t>
  </si>
  <si>
    <t>KG-MECH</t>
  </si>
  <si>
    <t>FCU Air Quantity</t>
  </si>
  <si>
    <t>FCU-1</t>
  </si>
  <si>
    <t>Duct Fittings, 31" x 26"</t>
  </si>
  <si>
    <t>Duct Fittings, 6" x 4"</t>
  </si>
  <si>
    <t>:  (Supply Fan) FALT:1-3</t>
  </si>
  <si>
    <t>:  (Supply Fan) FALT:2-4</t>
  </si>
  <si>
    <t>Duct Fittings, 16" x 14"</t>
  </si>
  <si>
    <t>Duct Fittings, 16" x 10"</t>
  </si>
  <si>
    <t>Duct Fittings, 16" x 6"</t>
  </si>
  <si>
    <t>Duct Fittings, 8" x 4"</t>
  </si>
  <si>
    <t>Duct Fittings, 30" x 26"</t>
  </si>
  <si>
    <t>Duct Fittings, 12" x 12"</t>
  </si>
  <si>
    <t>Duct Fittings, 12" x 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</si>
</sst>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00"/>
    <numFmt numFmtId="166" formatCode="0.0"/>
  </numFmts>
  <fonts count="27" x14ac:knownFonts="1">
    <font>
      <sz val="10"/>
      <name val="Arial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/>
    <xf numFmtId="0" fontId="1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/>
    <xf numFmtId="0" fontId="1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5" fillId="0" borderId="13" xfId="0" applyFont="1" applyBorder="1" applyAlignment="1">
      <alignment horizontal="center"/>
    </xf>
    <xf numFmtId="0" fontId="6" fillId="0" borderId="0" xfId="0" applyFont="1" applyFill="1" applyBorder="1" applyAlignment="1"/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13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/>
    <xf numFmtId="0" fontId="4" fillId="0" borderId="13" xfId="0" applyFont="1" applyBorder="1" applyAlignment="1"/>
    <xf numFmtId="0" fontId="6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5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center"/>
    </xf>
    <xf numFmtId="0" fontId="1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/>
    <xf numFmtId="165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/>
    <xf numFmtId="0" fontId="8" fillId="0" borderId="0" xfId="0" applyFont="1" applyBorder="1" applyAlignment="1">
      <alignment horizontal="right"/>
    </xf>
    <xf numFmtId="0" fontId="15" fillId="0" borderId="0" xfId="0" applyFont="1" applyBorder="1" applyAlignment="1"/>
    <xf numFmtId="0" fontId="5" fillId="0" borderId="0" xfId="0" applyFont="1" applyBorder="1" applyAlignment="1">
      <alignment horizontal="left"/>
    </xf>
    <xf numFmtId="0" fontId="4" fillId="0" borderId="0" xfId="0" quotePrefix="1" applyFont="1" applyBorder="1" applyAlignment="1"/>
    <xf numFmtId="0" fontId="16" fillId="0" borderId="0" xfId="0" applyFont="1" applyBorder="1" applyAlignment="1"/>
    <xf numFmtId="0" fontId="4" fillId="0" borderId="15" xfId="0" applyFont="1" applyBorder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18" fillId="0" borderId="0" xfId="0" applyFont="1">
      <alignment vertic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0" fontId="19" fillId="0" borderId="22" xfId="0" applyFont="1" applyFill="1" applyBorder="1" applyAlignment="1">
      <alignment vertical="center"/>
    </xf>
    <xf numFmtId="0" fontId="18" fillId="0" borderId="22" xfId="0" applyFont="1" applyFill="1" applyBorder="1" applyAlignment="1">
      <alignment horizontal="right" vertical="center"/>
    </xf>
    <xf numFmtId="3" fontId="19" fillId="0" borderId="23" xfId="0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8" fillId="0" borderId="24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3" fontId="19" fillId="0" borderId="25" xfId="0" applyNumberFormat="1" applyFont="1" applyFill="1" applyBorder="1" applyAlignment="1">
      <alignment horizontal="left" vertical="center"/>
    </xf>
    <xf numFmtId="0" fontId="18" fillId="0" borderId="26" xfId="0" applyFont="1" applyFill="1" applyBorder="1" applyAlignment="1">
      <alignment vertical="top"/>
    </xf>
    <xf numFmtId="0" fontId="19" fillId="0" borderId="27" xfId="0" applyFont="1" applyFill="1" applyBorder="1" applyAlignment="1">
      <alignment vertical="top"/>
    </xf>
    <xf numFmtId="0" fontId="19" fillId="0" borderId="28" xfId="0" applyFont="1" applyFill="1" applyBorder="1" applyAlignment="1">
      <alignment horizontal="left" vertical="top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35" xfId="0" applyFont="1" applyBorder="1" applyAlignment="1">
      <alignment horizontal="center" vertical="center" wrapText="1"/>
    </xf>
    <xf numFmtId="0" fontId="23" fillId="0" borderId="36" xfId="0" quotePrefix="1" applyFont="1" applyBorder="1" applyAlignment="1">
      <alignment horizontal="center" vertical="center" wrapText="1"/>
    </xf>
    <xf numFmtId="0" fontId="23" fillId="0" borderId="36" xfId="0" applyFont="1" applyBorder="1" applyAlignment="1">
      <alignment horizontal="left" vertical="center" wrapText="1"/>
    </xf>
    <xf numFmtId="0" fontId="23" fillId="0" borderId="37" xfId="0" applyFont="1" applyFill="1" applyBorder="1" applyAlignment="1">
      <alignment horizontal="center" vertical="center" wrapText="1"/>
    </xf>
    <xf numFmtId="165" fontId="23" fillId="3" borderId="37" xfId="0" applyNumberFormat="1" applyFont="1" applyFill="1" applyBorder="1" applyAlignment="1">
      <alignment horizontal="center" vertical="center" wrapText="1"/>
    </xf>
    <xf numFmtId="165" fontId="23" fillId="0" borderId="37" xfId="0" applyNumberFormat="1" applyFont="1" applyFill="1" applyBorder="1" applyAlignment="1">
      <alignment horizontal="center" vertical="center" wrapText="1"/>
    </xf>
    <xf numFmtId="0" fontId="23" fillId="3" borderId="37" xfId="0" applyFont="1" applyFill="1" applyBorder="1" applyAlignment="1">
      <alignment horizontal="center" vertical="center" wrapText="1"/>
    </xf>
    <xf numFmtId="165" fontId="23" fillId="0" borderId="38" xfId="0" applyNumberFormat="1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6" xfId="0" quotePrefix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40" xfId="0" applyFont="1" applyFill="1" applyBorder="1" applyAlignment="1">
      <alignment horizontal="center" vertical="center" wrapText="1"/>
    </xf>
    <xf numFmtId="165" fontId="23" fillId="3" borderId="40" xfId="0" applyNumberFormat="1" applyFont="1" applyFill="1" applyBorder="1" applyAlignment="1">
      <alignment horizontal="center" vertical="center" wrapText="1"/>
    </xf>
    <xf numFmtId="165" fontId="23" fillId="0" borderId="40" xfId="0" applyNumberFormat="1" applyFont="1" applyFill="1" applyBorder="1" applyAlignment="1">
      <alignment horizontal="center" vertical="center" wrapText="1"/>
    </xf>
    <xf numFmtId="2" fontId="23" fillId="3" borderId="40" xfId="0" applyNumberFormat="1" applyFont="1" applyFill="1" applyBorder="1" applyAlignment="1">
      <alignment horizontal="center" vertical="center" wrapText="1"/>
    </xf>
    <xf numFmtId="165" fontId="23" fillId="0" borderId="41" xfId="0" applyNumberFormat="1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23" fillId="0" borderId="39" xfId="0" quotePrefix="1" applyFont="1" applyBorder="1" applyAlignment="1">
      <alignment horizontal="center" vertical="center" wrapText="1"/>
    </xf>
    <xf numFmtId="2" fontId="23" fillId="0" borderId="40" xfId="0" applyNumberFormat="1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justify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left" vertical="center" wrapText="1"/>
    </xf>
    <xf numFmtId="0" fontId="23" fillId="0" borderId="44" xfId="0" applyFont="1" applyFill="1" applyBorder="1" applyAlignment="1">
      <alignment horizontal="center" vertical="center" wrapText="1"/>
    </xf>
    <xf numFmtId="165" fontId="23" fillId="0" borderId="44" xfId="0" applyNumberFormat="1" applyFont="1" applyFill="1" applyBorder="1" applyAlignment="1">
      <alignment horizontal="center" vertical="center" wrapText="1"/>
    </xf>
    <xf numFmtId="165" fontId="23" fillId="0" borderId="45" xfId="0" applyNumberFormat="1" applyFont="1" applyFill="1" applyBorder="1" applyAlignment="1">
      <alignment horizontal="center" vertical="center" wrapText="1"/>
    </xf>
    <xf numFmtId="165" fontId="25" fillId="0" borderId="16" xfId="0" applyNumberFormat="1" applyFont="1" applyBorder="1" applyAlignment="1">
      <alignment horizontal="right" vertical="center" wrapText="1"/>
    </xf>
    <xf numFmtId="2" fontId="25" fillId="4" borderId="47" xfId="0" applyNumberFormat="1" applyFont="1" applyFill="1" applyBorder="1" applyAlignment="1">
      <alignment horizontal="center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" fontId="25" fillId="4" borderId="50" xfId="0" applyNumberFormat="1" applyFont="1" applyFill="1" applyBorder="1" applyAlignment="1">
      <alignment horizontal="center" vertical="center" wrapText="1"/>
    </xf>
    <xf numFmtId="2" fontId="25" fillId="4" borderId="50" xfId="0" applyNumberFormat="1" applyFont="1" applyFill="1" applyBorder="1" applyAlignment="1">
      <alignment horizontal="center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166" fontId="25" fillId="4" borderId="53" xfId="0" applyNumberFormat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165" fontId="25" fillId="0" borderId="16" xfId="0" applyNumberFormat="1" applyFont="1" applyBorder="1" applyAlignment="1">
      <alignment horizontal="right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5" fontId="25" fillId="0" borderId="46" xfId="0" applyNumberFormat="1" applyFont="1" applyBorder="1" applyAlignment="1">
      <alignment horizontal="right" vertical="center" wrapText="1"/>
    </xf>
    <xf numFmtId="165" fontId="25" fillId="0" borderId="16" xfId="0" applyNumberFormat="1" applyFont="1" applyBorder="1" applyAlignment="1">
      <alignment horizontal="right" vertical="center" wrapText="1"/>
    </xf>
    <xf numFmtId="165" fontId="25" fillId="0" borderId="48" xfId="0" applyNumberFormat="1" applyFont="1" applyBorder="1" applyAlignment="1">
      <alignment horizontal="right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65" fontId="25" fillId="0" borderId="51" xfId="0" applyNumberFormat="1" applyFont="1" applyBorder="1" applyAlignment="1">
      <alignment horizontal="right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S55"/>
  <sheetViews>
    <sheetView workbookViewId="0">
      <pane ySplit="3" topLeftCell="A4" activePane="bottomLeft" state="frozen"/>
      <selection activeCell="O7" sqref="O7"/>
      <selection pane="bottomLeft" activeCell="J13" sqref="J13"/>
    </sheetView>
  </sheetViews>
  <sheetFormatPr defaultRowHeight="13.8" x14ac:dyDescent="0.25"/>
  <cols>
    <col min="1" max="1" width="5.6640625" style="5" customWidth="1"/>
    <col min="2" max="2" width="2.88671875" style="5" customWidth="1"/>
    <col min="3" max="3" width="9.109375" style="5"/>
    <col min="4" max="4" width="9" style="5" customWidth="1"/>
    <col min="5" max="5" width="7.33203125" style="5" customWidth="1"/>
    <col min="6" max="6" width="2.109375" style="5" customWidth="1"/>
    <col min="7" max="7" width="6.33203125" style="5" customWidth="1"/>
    <col min="8" max="8" width="1.88671875" style="5" customWidth="1"/>
    <col min="9" max="9" width="4.33203125" style="5" customWidth="1"/>
    <col min="10" max="10" width="5.6640625" style="5" customWidth="1"/>
    <col min="11" max="11" width="3.44140625" style="5" customWidth="1"/>
    <col min="12" max="12" width="2.33203125" style="5" customWidth="1"/>
    <col min="13" max="13" width="6.33203125" style="5" customWidth="1"/>
    <col min="14" max="14" width="8.109375" style="5" customWidth="1"/>
    <col min="15" max="15" width="5.88671875" style="5" customWidth="1"/>
    <col min="16" max="16" width="5.5546875" style="5" customWidth="1"/>
    <col min="17" max="17" width="6.5546875" style="5" customWidth="1"/>
    <col min="18" max="18" width="6" style="5" customWidth="1"/>
    <col min="19" max="19" width="9.109375" style="5"/>
  </cols>
  <sheetData>
    <row r="1" spans="1:18" ht="19.5" customHeight="1" x14ac:dyDescent="0.25">
      <c r="A1" s="1" t="s">
        <v>0</v>
      </c>
      <c r="B1" s="2"/>
      <c r="C1" s="3" t="s">
        <v>107</v>
      </c>
      <c r="D1" s="2" t="s">
        <v>114</v>
      </c>
      <c r="E1" s="2"/>
      <c r="F1" s="2"/>
      <c r="G1" s="2"/>
      <c r="H1" s="2"/>
      <c r="I1" s="2"/>
      <c r="J1" s="1" t="s">
        <v>1</v>
      </c>
      <c r="K1" s="2"/>
      <c r="L1" s="3" t="s">
        <v>2</v>
      </c>
      <c r="M1" s="2"/>
      <c r="N1" s="2"/>
      <c r="O1" s="2"/>
      <c r="P1" s="4" t="s">
        <v>3</v>
      </c>
      <c r="Q1" s="117"/>
      <c r="R1" s="118"/>
    </row>
    <row r="2" spans="1:18" ht="19.5" customHeight="1" x14ac:dyDescent="0.25">
      <c r="A2" s="6" t="s">
        <v>4</v>
      </c>
      <c r="B2" s="7"/>
      <c r="C2" s="8" t="s">
        <v>107</v>
      </c>
      <c r="D2" s="7" t="s">
        <v>116</v>
      </c>
      <c r="E2" s="7"/>
      <c r="F2" s="7"/>
      <c r="G2" s="7"/>
      <c r="H2" s="7"/>
      <c r="I2" s="7"/>
      <c r="J2" s="6" t="s">
        <v>5</v>
      </c>
      <c r="K2" s="7"/>
      <c r="L2" s="8" t="s">
        <v>6</v>
      </c>
      <c r="M2" s="7"/>
      <c r="N2" s="9"/>
      <c r="O2" s="7"/>
      <c r="P2" s="10" t="s">
        <v>7</v>
      </c>
      <c r="Q2" s="11"/>
      <c r="R2" s="12"/>
    </row>
    <row r="3" spans="1:18" ht="19.5" customHeight="1" x14ac:dyDescent="0.25">
      <c r="A3" s="13" t="s">
        <v>8</v>
      </c>
      <c r="B3" s="14"/>
      <c r="C3" s="15" t="s">
        <v>107</v>
      </c>
      <c r="D3" s="14"/>
      <c r="E3" s="14"/>
      <c r="F3" s="14"/>
      <c r="G3" s="14"/>
      <c r="H3" s="14"/>
      <c r="I3" s="14"/>
      <c r="J3" s="13" t="s">
        <v>9</v>
      </c>
      <c r="K3" s="14"/>
      <c r="L3" s="15" t="s">
        <v>107</v>
      </c>
      <c r="M3" s="14"/>
      <c r="N3" s="14"/>
      <c r="O3" s="14"/>
      <c r="P3" s="16"/>
      <c r="Q3" s="17"/>
      <c r="R3" s="18"/>
    </row>
    <row r="4" spans="1:18" x14ac:dyDescent="0.2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</row>
    <row r="5" spans="1:18" x14ac:dyDescent="0.25">
      <c r="A5" s="22" t="s">
        <v>10</v>
      </c>
      <c r="B5" s="23" t="s">
        <v>11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8" x14ac:dyDescent="0.25">
      <c r="A6" s="26"/>
      <c r="B6" s="27" t="s">
        <v>12</v>
      </c>
      <c r="C6" s="28" t="s">
        <v>13</v>
      </c>
      <c r="D6" s="24"/>
      <c r="E6" s="29"/>
      <c r="F6" s="30" t="s">
        <v>14</v>
      </c>
      <c r="G6" s="31" t="s">
        <v>118</v>
      </c>
      <c r="H6" s="31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25">
      <c r="A7" s="26"/>
      <c r="B7" s="27" t="s">
        <v>15</v>
      </c>
      <c r="C7" s="28" t="s">
        <v>117</v>
      </c>
      <c r="D7" s="24"/>
      <c r="E7" s="29"/>
      <c r="F7" s="30" t="s">
        <v>14</v>
      </c>
      <c r="G7" s="32">
        <v>8750</v>
      </c>
      <c r="H7" s="24" t="s">
        <v>16</v>
      </c>
      <c r="I7" s="24"/>
      <c r="J7" s="29">
        <v>18140</v>
      </c>
      <c r="K7" s="24" t="s">
        <v>17</v>
      </c>
      <c r="L7" s="24"/>
      <c r="M7" s="24"/>
      <c r="N7" s="24"/>
      <c r="O7" s="24"/>
      <c r="P7" s="24"/>
      <c r="Q7" s="24"/>
      <c r="R7" s="25"/>
    </row>
    <row r="8" spans="1:18" x14ac:dyDescent="0.25">
      <c r="A8" s="26"/>
      <c r="B8" s="27" t="s">
        <v>18</v>
      </c>
      <c r="C8" s="28" t="s">
        <v>19</v>
      </c>
      <c r="D8" s="24"/>
      <c r="E8" s="29"/>
      <c r="F8" s="30" t="s">
        <v>14</v>
      </c>
      <c r="G8" s="28" t="s">
        <v>20</v>
      </c>
      <c r="H8" s="28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1:18" x14ac:dyDescent="0.25">
      <c r="A9" s="26"/>
      <c r="B9" s="27" t="s">
        <v>21</v>
      </c>
      <c r="C9" s="28" t="s">
        <v>22</v>
      </c>
      <c r="D9" s="24"/>
      <c r="E9" s="29"/>
      <c r="F9" s="30" t="s">
        <v>14</v>
      </c>
      <c r="G9" s="32">
        <v>2000</v>
      </c>
      <c r="H9" s="33" t="s">
        <v>23</v>
      </c>
      <c r="I9" s="32">
        <v>550</v>
      </c>
      <c r="J9" s="24" t="s">
        <v>24</v>
      </c>
      <c r="K9" s="24">
        <f>G9/25</f>
        <v>80</v>
      </c>
      <c r="L9" s="30" t="s">
        <v>23</v>
      </c>
      <c r="M9" s="27">
        <f>I9/25</f>
        <v>22</v>
      </c>
      <c r="N9" s="24"/>
      <c r="O9" s="24"/>
      <c r="P9" s="24"/>
      <c r="Q9" s="24"/>
      <c r="R9" s="25"/>
    </row>
    <row r="10" spans="1:18" x14ac:dyDescent="0.25">
      <c r="A10" s="26"/>
      <c r="B10" s="27" t="s">
        <v>25</v>
      </c>
      <c r="C10" s="28" t="s">
        <v>26</v>
      </c>
      <c r="D10" s="24"/>
      <c r="E10" s="24"/>
      <c r="F10" s="30" t="s">
        <v>14</v>
      </c>
      <c r="G10" s="34">
        <v>0.1</v>
      </c>
      <c r="H10" s="35" t="s">
        <v>27</v>
      </c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x14ac:dyDescent="0.25">
      <c r="A11" s="36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x14ac:dyDescent="0.25">
      <c r="A12" s="22" t="s">
        <v>28</v>
      </c>
      <c r="B12" s="37" t="s">
        <v>29</v>
      </c>
      <c r="C12" s="3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1:18" x14ac:dyDescent="0.25">
      <c r="A13" s="26"/>
      <c r="B13" s="27" t="s">
        <v>12</v>
      </c>
      <c r="C13" s="24" t="s">
        <v>30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1:18" x14ac:dyDescent="0.25">
      <c r="A14" s="26"/>
      <c r="B14" s="27"/>
      <c r="C14" s="24"/>
      <c r="D14" s="38"/>
      <c r="E14" s="39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1:18" x14ac:dyDescent="0.25">
      <c r="A15" s="26"/>
      <c r="B15" s="27"/>
      <c r="C15" s="24"/>
      <c r="D15" s="38"/>
      <c r="E15" s="39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1:18" x14ac:dyDescent="0.25">
      <c r="A16" s="26"/>
      <c r="B16" s="27"/>
      <c r="C16" s="24"/>
      <c r="D16" s="38"/>
      <c r="E16" s="39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1:18" x14ac:dyDescent="0.25">
      <c r="A17" s="26"/>
      <c r="B17" s="27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1:18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1:18" x14ac:dyDescent="0.25">
      <c r="A19" s="26"/>
      <c r="B19" s="27" t="s">
        <v>15</v>
      </c>
      <c r="C19" s="24" t="s">
        <v>31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1:18" x14ac:dyDescent="0.25">
      <c r="A20" s="26"/>
      <c r="B20" s="27"/>
      <c r="C20" s="24"/>
      <c r="D20" s="24" t="s">
        <v>32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1:18" x14ac:dyDescent="0.25">
      <c r="A21" s="26"/>
      <c r="B21" s="27"/>
      <c r="C21" s="24"/>
      <c r="D21" s="24" t="s">
        <v>33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26"/>
      <c r="B22" s="27"/>
      <c r="C22" s="24"/>
      <c r="D22" s="24" t="s">
        <v>34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1:18" x14ac:dyDescent="0.25">
      <c r="A23" s="26"/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1:18" x14ac:dyDescent="0.25">
      <c r="A24" s="40" t="s">
        <v>35</v>
      </c>
      <c r="B24" s="37" t="s">
        <v>36</v>
      </c>
      <c r="C24" s="37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1:18" ht="14.4" x14ac:dyDescent="0.3">
      <c r="A25" s="41"/>
      <c r="B25" s="42" t="s">
        <v>108</v>
      </c>
      <c r="C25" s="42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1:18" x14ac:dyDescent="0.25">
      <c r="A26" s="26"/>
      <c r="B26" s="27" t="s">
        <v>12</v>
      </c>
      <c r="C26" s="24" t="s">
        <v>37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1:18" x14ac:dyDescent="0.25">
      <c r="A27" s="26"/>
      <c r="B27" s="27"/>
      <c r="C27" s="24" t="s">
        <v>109</v>
      </c>
      <c r="D27" s="24"/>
      <c r="E27" s="24"/>
      <c r="F27" s="24"/>
      <c r="G27" s="24"/>
      <c r="H27" s="24"/>
      <c r="I27" s="43"/>
      <c r="J27" s="24" t="s">
        <v>38</v>
      </c>
      <c r="K27" s="24"/>
      <c r="L27" s="24"/>
      <c r="M27" s="24"/>
      <c r="N27" s="24"/>
      <c r="O27" s="24"/>
      <c r="P27" s="24"/>
      <c r="Q27" s="24"/>
      <c r="R27" s="25"/>
    </row>
    <row r="28" spans="1:18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1:18" x14ac:dyDescent="0.25">
      <c r="A29" s="26"/>
      <c r="B29" s="27" t="s">
        <v>15</v>
      </c>
      <c r="C29" s="24" t="s">
        <v>39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1:18" x14ac:dyDescent="0.25">
      <c r="A30" s="26"/>
      <c r="B30" s="27"/>
      <c r="C30" s="44" t="s">
        <v>110</v>
      </c>
      <c r="D30" s="24"/>
      <c r="E30" s="24"/>
      <c r="F30" s="24"/>
      <c r="G30" s="24"/>
      <c r="H30" s="24"/>
      <c r="I30" s="24"/>
      <c r="J30" s="24"/>
      <c r="K30" s="24"/>
      <c r="L30" s="24"/>
      <c r="M30" s="45">
        <v>0.1</v>
      </c>
      <c r="N30" s="27" t="s">
        <v>40</v>
      </c>
      <c r="O30" s="24"/>
      <c r="P30" s="24"/>
      <c r="Q30" s="24"/>
      <c r="R30" s="25"/>
    </row>
    <row r="31" spans="1:18" x14ac:dyDescent="0.25">
      <c r="A31" s="26"/>
      <c r="B31" s="27"/>
      <c r="C31" s="24" t="s">
        <v>41</v>
      </c>
      <c r="D31" s="24"/>
      <c r="E31" s="24"/>
      <c r="F31" s="24"/>
      <c r="G31" s="46">
        <f>'ESP-FLAT_1-3'!K3</f>
        <v>1000</v>
      </c>
      <c r="H31" s="24" t="s">
        <v>42</v>
      </c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1:18" x14ac:dyDescent="0.25">
      <c r="A32" s="26"/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1:18" x14ac:dyDescent="0.25">
      <c r="A33" s="47"/>
      <c r="B33" s="48" t="s">
        <v>18</v>
      </c>
      <c r="C33" s="38" t="s">
        <v>43</v>
      </c>
      <c r="D33" s="38"/>
      <c r="E33" s="38"/>
      <c r="F33" s="38"/>
      <c r="G33" s="39"/>
      <c r="H33" s="39"/>
      <c r="I33" s="39"/>
      <c r="J33" s="39"/>
      <c r="K33" s="39"/>
      <c r="L33" s="24"/>
      <c r="M33" s="24"/>
      <c r="N33" s="24"/>
      <c r="O33" s="24"/>
      <c r="P33" s="24"/>
      <c r="Q33" s="24"/>
      <c r="R33" s="25"/>
    </row>
    <row r="34" spans="1:18" x14ac:dyDescent="0.25">
      <c r="A34" s="47"/>
      <c r="B34" s="48"/>
      <c r="C34" s="38" t="s">
        <v>44</v>
      </c>
      <c r="D34" s="38"/>
      <c r="E34" s="38"/>
      <c r="F34" s="38"/>
      <c r="G34" s="39"/>
      <c r="H34" s="39"/>
      <c r="I34" s="39"/>
      <c r="J34" s="39"/>
      <c r="K34" s="39"/>
      <c r="L34" s="24"/>
      <c r="M34" s="24"/>
      <c r="N34" s="24"/>
      <c r="O34" s="24"/>
      <c r="P34" s="24"/>
      <c r="Q34" s="24"/>
      <c r="R34" s="25"/>
    </row>
    <row r="35" spans="1:18" ht="14.4" x14ac:dyDescent="0.3">
      <c r="A35" s="47"/>
      <c r="B35" s="48"/>
      <c r="C35" s="49" t="s">
        <v>45</v>
      </c>
      <c r="D35" s="50" t="s">
        <v>46</v>
      </c>
      <c r="E35" s="38"/>
      <c r="F35" s="38"/>
      <c r="G35" s="39"/>
      <c r="H35" s="39"/>
      <c r="I35" s="39"/>
      <c r="J35" s="39"/>
      <c r="K35" s="39"/>
      <c r="L35" s="24"/>
      <c r="M35" s="24"/>
      <c r="N35" s="24"/>
      <c r="O35" s="24"/>
      <c r="P35" s="24"/>
      <c r="Q35" s="24"/>
      <c r="R35" s="25"/>
    </row>
    <row r="36" spans="1:18" x14ac:dyDescent="0.25">
      <c r="A36" s="47"/>
      <c r="B36" s="48"/>
      <c r="C36" s="38"/>
      <c r="D36" s="38" t="s">
        <v>47</v>
      </c>
      <c r="E36" s="38"/>
      <c r="F36" s="38"/>
      <c r="G36" s="39"/>
      <c r="H36" s="39"/>
      <c r="I36" s="39"/>
      <c r="J36" s="39"/>
      <c r="K36" s="39"/>
      <c r="L36" s="24"/>
      <c r="M36" s="24"/>
      <c r="N36" s="24"/>
      <c r="O36" s="24"/>
      <c r="P36" s="24"/>
      <c r="Q36" s="24"/>
      <c r="R36" s="25"/>
    </row>
    <row r="37" spans="1:18" x14ac:dyDescent="0.25">
      <c r="A37" s="47"/>
      <c r="B37" s="51"/>
      <c r="C37" s="38"/>
      <c r="D37" s="38" t="s">
        <v>48</v>
      </c>
      <c r="E37" s="38"/>
      <c r="F37" s="38"/>
      <c r="G37" s="39"/>
      <c r="H37" s="39"/>
      <c r="I37" s="38" t="s">
        <v>49</v>
      </c>
      <c r="J37" s="38"/>
      <c r="K37" s="38"/>
      <c r="L37" s="24"/>
      <c r="M37" s="24"/>
      <c r="N37" s="24"/>
      <c r="O37" s="24"/>
      <c r="P37" s="24"/>
      <c r="Q37" s="24"/>
      <c r="R37" s="25"/>
    </row>
    <row r="38" spans="1:18" x14ac:dyDescent="0.25">
      <c r="A38" s="47"/>
      <c r="B38" s="51"/>
      <c r="C38" s="38"/>
      <c r="D38" s="38"/>
      <c r="E38" s="38"/>
      <c r="F38" s="38"/>
      <c r="G38" s="39"/>
      <c r="H38" s="39"/>
      <c r="I38" s="39"/>
      <c r="J38" s="39"/>
      <c r="K38" s="39"/>
      <c r="L38" s="24"/>
      <c r="M38" s="24"/>
      <c r="N38" s="24"/>
      <c r="O38" s="24"/>
      <c r="P38" s="24"/>
      <c r="Q38" s="24"/>
      <c r="R38" s="25"/>
    </row>
    <row r="39" spans="1:18" x14ac:dyDescent="0.25">
      <c r="A39" s="47"/>
      <c r="B39" s="51"/>
      <c r="C39" s="38" t="s">
        <v>50</v>
      </c>
      <c r="D39" s="38"/>
      <c r="E39" s="38"/>
      <c r="F39" s="38"/>
      <c r="G39" s="39"/>
      <c r="H39" s="39"/>
      <c r="I39" s="39"/>
      <c r="J39" s="39"/>
      <c r="K39" s="39"/>
      <c r="L39" s="24"/>
      <c r="M39" s="24"/>
      <c r="N39" s="24"/>
      <c r="O39" s="24"/>
      <c r="P39" s="24"/>
      <c r="Q39" s="24"/>
      <c r="R39" s="25"/>
    </row>
    <row r="40" spans="1:18" x14ac:dyDescent="0.25">
      <c r="A40" s="47"/>
      <c r="B40" s="51"/>
      <c r="C40" s="38" t="s">
        <v>51</v>
      </c>
      <c r="D40" s="38"/>
      <c r="E40" s="38"/>
      <c r="F40" s="38"/>
      <c r="G40" s="39"/>
      <c r="H40" s="39"/>
      <c r="I40" s="39"/>
      <c r="J40" s="39"/>
      <c r="K40" s="39"/>
      <c r="L40" s="24"/>
      <c r="M40" s="24"/>
      <c r="N40" s="24"/>
      <c r="O40" s="24"/>
      <c r="P40" s="24"/>
      <c r="Q40" s="24"/>
      <c r="R40" s="25"/>
    </row>
    <row r="41" spans="1:18" x14ac:dyDescent="0.25">
      <c r="A41" s="47"/>
      <c r="B41" s="51"/>
      <c r="C41" s="38"/>
      <c r="D41" s="38" t="s">
        <v>52</v>
      </c>
      <c r="E41" s="38"/>
      <c r="F41" s="38"/>
      <c r="G41" s="39"/>
      <c r="H41" s="39"/>
      <c r="I41" s="39"/>
      <c r="J41" s="39"/>
      <c r="K41" s="39"/>
      <c r="L41" s="24"/>
      <c r="M41" s="24"/>
      <c r="N41" s="24"/>
      <c r="O41" s="24"/>
      <c r="P41" s="24"/>
      <c r="Q41" s="24"/>
      <c r="R41" s="25"/>
    </row>
    <row r="42" spans="1:18" x14ac:dyDescent="0.25">
      <c r="A42" s="47"/>
      <c r="B42" s="51"/>
      <c r="C42" s="38"/>
      <c r="D42" s="38" t="s">
        <v>53</v>
      </c>
      <c r="E42" s="38"/>
      <c r="F42" s="38"/>
      <c r="G42" s="39"/>
      <c r="H42" s="39"/>
      <c r="I42" s="39"/>
      <c r="J42" s="39"/>
      <c r="K42" s="39"/>
      <c r="L42" s="24"/>
      <c r="M42" s="24"/>
      <c r="N42" s="24"/>
      <c r="O42" s="24"/>
      <c r="P42" s="24"/>
      <c r="Q42" s="24"/>
      <c r="R42" s="25"/>
    </row>
    <row r="43" spans="1:18" x14ac:dyDescent="0.25">
      <c r="A43" s="47"/>
      <c r="B43" s="51"/>
      <c r="C43" s="38"/>
      <c r="D43" s="38" t="s">
        <v>54</v>
      </c>
      <c r="E43" s="38"/>
      <c r="F43" s="38"/>
      <c r="G43" s="39"/>
      <c r="H43" s="39"/>
      <c r="I43" s="39"/>
      <c r="J43" s="39"/>
      <c r="K43" s="39"/>
      <c r="L43" s="24"/>
      <c r="M43" s="24"/>
      <c r="N43" s="24"/>
      <c r="O43" s="24"/>
      <c r="P43" s="24"/>
      <c r="Q43" s="24"/>
      <c r="R43" s="25"/>
    </row>
    <row r="44" spans="1:18" x14ac:dyDescent="0.25">
      <c r="A44" s="47"/>
      <c r="B44" s="51"/>
      <c r="C44" s="38"/>
      <c r="D44" s="38" t="s">
        <v>55</v>
      </c>
      <c r="E44" s="48"/>
      <c r="F44" s="48" t="s">
        <v>56</v>
      </c>
      <c r="G44" s="48"/>
      <c r="H44" s="48"/>
      <c r="I44" s="39"/>
      <c r="J44" s="39"/>
      <c r="K44" s="39"/>
      <c r="L44" s="24"/>
      <c r="M44" s="24"/>
      <c r="N44" s="24"/>
      <c r="O44" s="24"/>
      <c r="P44" s="24"/>
      <c r="Q44" s="24"/>
      <c r="R44" s="25"/>
    </row>
    <row r="45" spans="1:18" x14ac:dyDescent="0.25">
      <c r="A45" s="47"/>
      <c r="B45" s="51"/>
      <c r="C45" s="38"/>
      <c r="D45" s="38"/>
      <c r="E45" s="48"/>
      <c r="F45" s="48"/>
      <c r="G45" s="39"/>
      <c r="H45" s="39"/>
      <c r="I45" s="39"/>
      <c r="J45" s="39"/>
      <c r="K45" s="39"/>
      <c r="L45" s="24"/>
      <c r="M45" s="24"/>
      <c r="N45" s="24"/>
      <c r="O45" s="24"/>
      <c r="P45" s="24"/>
      <c r="Q45" s="24"/>
      <c r="R45" s="25"/>
    </row>
    <row r="46" spans="1:18" x14ac:dyDescent="0.25">
      <c r="A46" s="26"/>
      <c r="B46" s="29"/>
      <c r="C46" s="52" t="s">
        <v>57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 x14ac:dyDescent="0.25">
      <c r="A47" s="26"/>
      <c r="B47" s="2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1:18" x14ac:dyDescent="0.25">
      <c r="A48" s="26"/>
      <c r="B48" s="29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1:18" x14ac:dyDescent="0.25">
      <c r="A49" s="40" t="s">
        <v>58</v>
      </c>
      <c r="B49" s="37" t="s">
        <v>59</v>
      </c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</row>
    <row r="50" spans="1:18" x14ac:dyDescent="0.25">
      <c r="A50" s="36"/>
      <c r="B50" s="24"/>
      <c r="C50" s="53"/>
      <c r="D50" s="24"/>
      <c r="E50" s="54"/>
      <c r="F50" s="5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</row>
    <row r="51" spans="1:18" x14ac:dyDescent="0.25">
      <c r="A51" s="36"/>
      <c r="B51" s="24" t="s">
        <v>60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</row>
    <row r="52" spans="1:18" x14ac:dyDescent="0.25">
      <c r="A52" s="36"/>
      <c r="B52" s="24"/>
      <c r="C52" s="24"/>
      <c r="D52" s="5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</row>
    <row r="53" spans="1:18" x14ac:dyDescent="0.25">
      <c r="A53" s="36"/>
      <c r="B53" s="24"/>
      <c r="C53" s="24"/>
      <c r="D53" s="5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</row>
    <row r="54" spans="1:18" x14ac:dyDescent="0.25">
      <c r="A54" s="36"/>
      <c r="B54" s="24"/>
      <c r="C54" s="24"/>
      <c r="D54" s="5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5"/>
    </row>
    <row r="55" spans="1:18" x14ac:dyDescent="0.25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</row>
  </sheetData>
  <mergeCells count="1">
    <mergeCell ref="Q1:R1"/>
  </mergeCells>
  <printOptions horizontalCentered="1"/>
  <pageMargins left="0.2" right="0.45" top="0.5" bottom="0.1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41"/>
  <sheetViews>
    <sheetView tabSelected="1" zoomScaleSheetLayoutView="76" workbookViewId="0">
      <pane xSplit="4" ySplit="6" topLeftCell="E7" activePane="bottomRight" state="frozen"/>
      <selection activeCell="O7" sqref="O7"/>
      <selection pane="topRight" activeCell="O7" sqref="O7"/>
      <selection pane="bottomLeft" activeCell="O7" sqref="O7"/>
      <selection pane="bottomRight" activeCell="G25" sqref="G25"/>
    </sheetView>
  </sheetViews>
  <sheetFormatPr defaultRowHeight="13.2" x14ac:dyDescent="0.25"/>
  <cols>
    <col min="1" max="1" width="4.6640625" customWidth="1"/>
    <col min="2" max="2" width="6.33203125" customWidth="1"/>
    <col min="3" max="3" width="5.6640625" customWidth="1"/>
    <col min="4" max="4" width="34.44140625" customWidth="1"/>
    <col min="5" max="5" width="8.6640625" customWidth="1"/>
    <col min="6" max="6" width="11.33203125" customWidth="1"/>
    <col min="7" max="7" width="7.44140625" customWidth="1"/>
    <col min="8" max="8" width="13.44140625" customWidth="1"/>
    <col min="9" max="9" width="11.88671875" customWidth="1"/>
    <col min="10" max="10" width="12.33203125" customWidth="1"/>
    <col min="11" max="11" width="14.109375" customWidth="1"/>
    <col min="13" max="13" width="4.88671875" customWidth="1"/>
    <col min="14" max="14" width="6.6640625" style="63" customWidth="1"/>
    <col min="15" max="15" width="6.6640625" customWidth="1"/>
    <col min="16" max="18" width="9.109375" style="63"/>
  </cols>
  <sheetData>
    <row r="1" spans="1:17" ht="30.75" customHeight="1" thickBot="1" x14ac:dyDescent="0.35">
      <c r="B1" s="125" t="s">
        <v>113</v>
      </c>
      <c r="C1" s="126"/>
      <c r="D1" s="126"/>
      <c r="E1" s="126"/>
      <c r="F1" s="126"/>
      <c r="G1" s="126"/>
      <c r="H1" s="126"/>
      <c r="I1" s="126"/>
      <c r="J1" s="126"/>
      <c r="K1" s="127"/>
      <c r="M1" s="59"/>
      <c r="N1" s="60" t="s">
        <v>61</v>
      </c>
      <c r="O1" s="60" t="s">
        <v>62</v>
      </c>
      <c r="P1" s="61" t="s">
        <v>63</v>
      </c>
      <c r="Q1" s="62"/>
    </row>
    <row r="2" spans="1:17" ht="14.25" customHeight="1" x14ac:dyDescent="0.25">
      <c r="B2" s="64" t="s">
        <v>64</v>
      </c>
      <c r="C2" s="65"/>
      <c r="D2" s="65" t="s">
        <v>114</v>
      </c>
      <c r="E2" s="65"/>
      <c r="F2" s="65"/>
      <c r="G2" s="65"/>
      <c r="H2" s="65"/>
      <c r="I2" s="65"/>
      <c r="J2" s="66" t="s">
        <v>115</v>
      </c>
      <c r="K2" s="67">
        <f>8074</f>
        <v>8074</v>
      </c>
      <c r="M2" s="68">
        <f>CSF!I27</f>
        <v>0</v>
      </c>
      <c r="N2" s="62">
        <v>1</v>
      </c>
      <c r="O2" s="62">
        <v>7</v>
      </c>
      <c r="P2" s="62"/>
      <c r="Q2" s="62"/>
    </row>
    <row r="3" spans="1:17" ht="14.25" customHeight="1" x14ac:dyDescent="0.25">
      <c r="B3" s="69" t="s">
        <v>65</v>
      </c>
      <c r="C3" s="70"/>
      <c r="D3" s="70" t="s">
        <v>121</v>
      </c>
      <c r="E3" s="70"/>
      <c r="F3" s="70"/>
      <c r="G3" s="70"/>
      <c r="H3" s="70"/>
      <c r="I3" s="70"/>
      <c r="J3" s="71" t="s">
        <v>66</v>
      </c>
      <c r="K3" s="72">
        <v>1000</v>
      </c>
      <c r="M3" s="59"/>
      <c r="N3" s="62">
        <v>3</v>
      </c>
      <c r="O3" s="62">
        <v>8</v>
      </c>
      <c r="P3" s="62"/>
      <c r="Q3" s="62"/>
    </row>
    <row r="4" spans="1:17" ht="14.25" customHeight="1" thickBot="1" x14ac:dyDescent="0.3">
      <c r="B4" s="73" t="s">
        <v>67</v>
      </c>
      <c r="C4" s="74"/>
      <c r="D4" s="74" t="s">
        <v>112</v>
      </c>
      <c r="E4" s="74"/>
      <c r="F4" s="74"/>
      <c r="G4" s="74"/>
      <c r="H4" s="74"/>
      <c r="I4" s="74"/>
      <c r="J4" s="74"/>
      <c r="K4" s="75"/>
      <c r="M4" s="59"/>
      <c r="N4" s="62">
        <v>6</v>
      </c>
      <c r="O4" s="62">
        <v>12</v>
      </c>
      <c r="P4" s="62"/>
      <c r="Q4" s="62"/>
    </row>
    <row r="5" spans="1:17" ht="29.25" customHeight="1" x14ac:dyDescent="0.25">
      <c r="B5" s="128" t="s">
        <v>68</v>
      </c>
      <c r="C5" s="130" t="s">
        <v>69</v>
      </c>
      <c r="D5" s="130" t="s">
        <v>70</v>
      </c>
      <c r="E5" s="130" t="s">
        <v>71</v>
      </c>
      <c r="F5" s="130" t="s">
        <v>72</v>
      </c>
      <c r="G5" s="130" t="s">
        <v>73</v>
      </c>
      <c r="H5" s="130" t="s">
        <v>74</v>
      </c>
      <c r="I5" s="130" t="s">
        <v>75</v>
      </c>
      <c r="J5" s="130" t="s">
        <v>76</v>
      </c>
      <c r="K5" s="132" t="s">
        <v>77</v>
      </c>
      <c r="N5" s="76"/>
      <c r="O5" s="77"/>
    </row>
    <row r="6" spans="1:17" ht="29.25" customHeight="1" thickBot="1" x14ac:dyDescent="0.3">
      <c r="B6" s="129"/>
      <c r="C6" s="131"/>
      <c r="D6" s="131"/>
      <c r="E6" s="131"/>
      <c r="F6" s="131"/>
      <c r="G6" s="131"/>
      <c r="H6" s="131"/>
      <c r="I6" s="131"/>
      <c r="J6" s="131"/>
      <c r="K6" s="133"/>
    </row>
    <row r="7" spans="1:17" ht="19.5" customHeight="1" x14ac:dyDescent="0.25">
      <c r="B7" s="78" t="s">
        <v>78</v>
      </c>
      <c r="C7" s="79" t="s">
        <v>79</v>
      </c>
      <c r="D7" s="80" t="s">
        <v>80</v>
      </c>
      <c r="E7" s="81">
        <v>109</v>
      </c>
      <c r="F7" s="81" t="s">
        <v>81</v>
      </c>
      <c r="G7" s="81" t="s">
        <v>81</v>
      </c>
      <c r="H7" s="82">
        <f>CSF!M30</f>
        <v>0.1</v>
      </c>
      <c r="I7" s="83">
        <f>(E7*H7)/100</f>
        <v>0.109</v>
      </c>
      <c r="J7" s="84" t="s">
        <v>81</v>
      </c>
      <c r="K7" s="85">
        <f>I7</f>
        <v>0.109</v>
      </c>
    </row>
    <row r="8" spans="1:17" ht="19.5" customHeight="1" x14ac:dyDescent="0.25">
      <c r="B8" s="86"/>
      <c r="C8" s="87" t="s">
        <v>82</v>
      </c>
      <c r="D8" s="88" t="s">
        <v>83</v>
      </c>
      <c r="E8" s="89" t="s">
        <v>81</v>
      </c>
      <c r="F8" s="89" t="s">
        <v>81</v>
      </c>
      <c r="G8" s="89">
        <v>1</v>
      </c>
      <c r="H8" s="90" t="s">
        <v>81</v>
      </c>
      <c r="I8" s="91" t="s">
        <v>81</v>
      </c>
      <c r="J8" s="92">
        <v>0.75</v>
      </c>
      <c r="K8" s="93">
        <f>G8*J8</f>
        <v>0.75</v>
      </c>
    </row>
    <row r="9" spans="1:17" ht="19.5" customHeight="1" x14ac:dyDescent="0.25">
      <c r="A9" s="94"/>
      <c r="B9" s="95"/>
      <c r="C9" s="87" t="s">
        <v>84</v>
      </c>
      <c r="D9" s="88" t="s">
        <v>119</v>
      </c>
      <c r="E9" s="89" t="s">
        <v>81</v>
      </c>
      <c r="F9" s="96">
        <v>15</v>
      </c>
      <c r="G9" s="89"/>
      <c r="H9" s="90">
        <f t="shared" ref="H9:H15" si="0">$H$7</f>
        <v>0.1</v>
      </c>
      <c r="I9" s="91">
        <f t="shared" ref="I9:I15" si="1">(F9*G9*H9)/100</f>
        <v>0</v>
      </c>
      <c r="J9" s="97" t="s">
        <v>81</v>
      </c>
      <c r="K9" s="93">
        <f t="shared" ref="K9:K15" si="2">I9</f>
        <v>0</v>
      </c>
      <c r="O9" s="63"/>
    </row>
    <row r="10" spans="1:17" ht="19.5" customHeight="1" x14ac:dyDescent="0.25">
      <c r="B10" s="95"/>
      <c r="C10" s="87" t="s">
        <v>85</v>
      </c>
      <c r="D10" s="88" t="s">
        <v>123</v>
      </c>
      <c r="E10" s="89" t="s">
        <v>81</v>
      </c>
      <c r="F10" s="96">
        <v>8</v>
      </c>
      <c r="G10" s="89"/>
      <c r="H10" s="90">
        <f t="shared" si="0"/>
        <v>0.1</v>
      </c>
      <c r="I10" s="91">
        <f t="shared" si="1"/>
        <v>0</v>
      </c>
      <c r="J10" s="97" t="s">
        <v>81</v>
      </c>
      <c r="K10" s="93">
        <f t="shared" si="2"/>
        <v>0</v>
      </c>
    </row>
    <row r="11" spans="1:17" ht="19.5" customHeight="1" x14ac:dyDescent="0.25">
      <c r="B11" s="95"/>
      <c r="C11" s="87" t="s">
        <v>86</v>
      </c>
      <c r="D11" s="88" t="s">
        <v>128</v>
      </c>
      <c r="E11" s="89" t="s">
        <v>81</v>
      </c>
      <c r="F11" s="96">
        <v>7</v>
      </c>
      <c r="G11" s="89">
        <v>2</v>
      </c>
      <c r="H11" s="90">
        <f t="shared" si="0"/>
        <v>0.1</v>
      </c>
      <c r="I11" s="91">
        <f t="shared" si="1"/>
        <v>1.4000000000000002E-2</v>
      </c>
      <c r="J11" s="97" t="s">
        <v>81</v>
      </c>
      <c r="K11" s="93">
        <f t="shared" si="2"/>
        <v>1.4000000000000002E-2</v>
      </c>
    </row>
    <row r="12" spans="1:17" ht="19.5" customHeight="1" x14ac:dyDescent="0.25">
      <c r="B12" s="95"/>
      <c r="C12" s="87" t="s">
        <v>87</v>
      </c>
      <c r="D12" s="88" t="s">
        <v>129</v>
      </c>
      <c r="E12" s="89" t="s">
        <v>81</v>
      </c>
      <c r="F12" s="96">
        <v>3</v>
      </c>
      <c r="G12" s="89">
        <v>2</v>
      </c>
      <c r="H12" s="90">
        <f t="shared" si="0"/>
        <v>0.1</v>
      </c>
      <c r="I12" s="91">
        <f t="shared" si="1"/>
        <v>6.000000000000001E-3</v>
      </c>
      <c r="J12" s="97" t="s">
        <v>81</v>
      </c>
      <c r="K12" s="93">
        <f t="shared" si="2"/>
        <v>6.000000000000001E-3</v>
      </c>
    </row>
    <row r="13" spans="1:17" ht="19.5" customHeight="1" x14ac:dyDescent="0.25">
      <c r="B13" s="95"/>
      <c r="C13" s="87" t="s">
        <v>88</v>
      </c>
      <c r="D13" s="88" t="s">
        <v>120</v>
      </c>
      <c r="E13" s="89" t="s">
        <v>81</v>
      </c>
      <c r="F13" s="96">
        <v>2</v>
      </c>
      <c r="G13" s="89"/>
      <c r="H13" s="90">
        <f t="shared" si="0"/>
        <v>0.1</v>
      </c>
      <c r="I13" s="91">
        <f t="shared" si="1"/>
        <v>0</v>
      </c>
      <c r="J13" s="97" t="s">
        <v>81</v>
      </c>
      <c r="K13" s="93">
        <f t="shared" si="2"/>
        <v>0</v>
      </c>
    </row>
    <row r="14" spans="1:17" ht="19.5" customHeight="1" x14ac:dyDescent="0.25">
      <c r="B14" s="95"/>
      <c r="C14" s="87" t="s">
        <v>89</v>
      </c>
      <c r="D14" s="88" t="s">
        <v>90</v>
      </c>
      <c r="E14" s="89" t="s">
        <v>81</v>
      </c>
      <c r="F14" s="96">
        <v>1</v>
      </c>
      <c r="G14" s="89">
        <v>6</v>
      </c>
      <c r="H14" s="90">
        <f t="shared" si="0"/>
        <v>0.1</v>
      </c>
      <c r="I14" s="91">
        <f t="shared" si="1"/>
        <v>6.000000000000001E-3</v>
      </c>
      <c r="J14" s="97" t="s">
        <v>81</v>
      </c>
      <c r="K14" s="93">
        <f t="shared" si="2"/>
        <v>6.000000000000001E-3</v>
      </c>
    </row>
    <row r="15" spans="1:17" ht="19.5" customHeight="1" x14ac:dyDescent="0.25">
      <c r="B15" s="95"/>
      <c r="C15" s="87" t="s">
        <v>91</v>
      </c>
      <c r="D15" s="88" t="s">
        <v>92</v>
      </c>
      <c r="E15" s="89" t="s">
        <v>81</v>
      </c>
      <c r="F15" s="96">
        <v>0.5</v>
      </c>
      <c r="G15" s="89">
        <v>1</v>
      </c>
      <c r="H15" s="90">
        <f t="shared" si="0"/>
        <v>0.1</v>
      </c>
      <c r="I15" s="91">
        <f t="shared" si="1"/>
        <v>5.0000000000000001E-4</v>
      </c>
      <c r="J15" s="97" t="s">
        <v>81</v>
      </c>
      <c r="K15" s="93">
        <f t="shared" si="2"/>
        <v>5.0000000000000001E-4</v>
      </c>
    </row>
    <row r="16" spans="1:17" ht="45" customHeight="1" x14ac:dyDescent="0.25">
      <c r="B16" s="86"/>
      <c r="C16" s="87" t="s">
        <v>93</v>
      </c>
      <c r="D16" s="98" t="s">
        <v>111</v>
      </c>
      <c r="E16" s="89" t="s">
        <v>81</v>
      </c>
      <c r="F16" s="89" t="s">
        <v>81</v>
      </c>
      <c r="G16" s="89">
        <v>0</v>
      </c>
      <c r="H16" s="90" t="s">
        <v>81</v>
      </c>
      <c r="I16" s="91" t="s">
        <v>81</v>
      </c>
      <c r="J16" s="90">
        <v>0.4</v>
      </c>
      <c r="K16" s="93">
        <f t="shared" ref="K16:K25" si="3">G16*J16</f>
        <v>0</v>
      </c>
    </row>
    <row r="17" spans="2:11" ht="21.75" customHeight="1" x14ac:dyDescent="0.25">
      <c r="B17" s="95"/>
      <c r="C17" s="87">
        <v>11</v>
      </c>
      <c r="D17" s="88" t="s">
        <v>94</v>
      </c>
      <c r="E17" s="89" t="s">
        <v>81</v>
      </c>
      <c r="F17" s="89" t="s">
        <v>81</v>
      </c>
      <c r="G17" s="89"/>
      <c r="H17" s="90" t="s">
        <v>81</v>
      </c>
      <c r="I17" s="91" t="s">
        <v>81</v>
      </c>
      <c r="J17" s="90">
        <f>CSF!G10</f>
        <v>0.1</v>
      </c>
      <c r="K17" s="93">
        <f t="shared" si="3"/>
        <v>0</v>
      </c>
    </row>
    <row r="18" spans="2:11" ht="21.75" customHeight="1" x14ac:dyDescent="0.25">
      <c r="B18" s="95"/>
      <c r="C18" s="87">
        <v>12</v>
      </c>
      <c r="D18" s="88" t="s">
        <v>95</v>
      </c>
      <c r="E18" s="89" t="s">
        <v>81</v>
      </c>
      <c r="F18" s="89" t="s">
        <v>81</v>
      </c>
      <c r="G18" s="89"/>
      <c r="H18" s="90" t="s">
        <v>81</v>
      </c>
      <c r="I18" s="91" t="s">
        <v>81</v>
      </c>
      <c r="J18" s="90">
        <v>0.75</v>
      </c>
      <c r="K18" s="93">
        <f>G18*J18</f>
        <v>0</v>
      </c>
    </row>
    <row r="19" spans="2:11" ht="21.75" customHeight="1" x14ac:dyDescent="0.25">
      <c r="B19" s="95"/>
      <c r="C19" s="87">
        <v>13</v>
      </c>
      <c r="D19" s="88" t="s">
        <v>96</v>
      </c>
      <c r="E19" s="89" t="s">
        <v>81</v>
      </c>
      <c r="F19" s="89" t="s">
        <v>81</v>
      </c>
      <c r="G19" s="89">
        <v>1</v>
      </c>
      <c r="H19" s="90" t="s">
        <v>81</v>
      </c>
      <c r="I19" s="91" t="s">
        <v>81</v>
      </c>
      <c r="J19" s="90">
        <v>0.65</v>
      </c>
      <c r="K19" s="93">
        <f>G19*J19</f>
        <v>0.65</v>
      </c>
    </row>
    <row r="20" spans="2:11" ht="21.75" customHeight="1" x14ac:dyDescent="0.25">
      <c r="B20" s="95"/>
      <c r="C20" s="87">
        <v>14</v>
      </c>
      <c r="D20" s="88" t="s">
        <v>97</v>
      </c>
      <c r="E20" s="89" t="s">
        <v>81</v>
      </c>
      <c r="F20" s="89" t="s">
        <v>81</v>
      </c>
      <c r="G20" s="89"/>
      <c r="H20" s="90" t="s">
        <v>81</v>
      </c>
      <c r="I20" s="91" t="s">
        <v>81</v>
      </c>
      <c r="J20" s="90">
        <v>0.5</v>
      </c>
      <c r="K20" s="93">
        <f>G20*J20</f>
        <v>0</v>
      </c>
    </row>
    <row r="21" spans="2:11" ht="21.75" customHeight="1" x14ac:dyDescent="0.25">
      <c r="B21" s="95"/>
      <c r="C21" s="87">
        <v>15</v>
      </c>
      <c r="D21" s="88" t="s">
        <v>98</v>
      </c>
      <c r="E21" s="89" t="s">
        <v>81</v>
      </c>
      <c r="F21" s="89" t="s">
        <v>81</v>
      </c>
      <c r="G21" s="89"/>
      <c r="H21" s="90" t="s">
        <v>81</v>
      </c>
      <c r="I21" s="91" t="s">
        <v>81</v>
      </c>
      <c r="J21" s="90">
        <v>2.5000000000000001E-2</v>
      </c>
      <c r="K21" s="93">
        <f t="shared" si="3"/>
        <v>0</v>
      </c>
    </row>
    <row r="22" spans="2:11" ht="21.75" customHeight="1" x14ac:dyDescent="0.25">
      <c r="B22" s="95"/>
      <c r="C22" s="87">
        <v>16</v>
      </c>
      <c r="D22" s="88" t="s">
        <v>99</v>
      </c>
      <c r="E22" s="89" t="s">
        <v>81</v>
      </c>
      <c r="F22" s="89" t="s">
        <v>81</v>
      </c>
      <c r="G22" s="89"/>
      <c r="H22" s="90" t="s">
        <v>81</v>
      </c>
      <c r="I22" s="91" t="s">
        <v>81</v>
      </c>
      <c r="J22" s="90">
        <v>0.15</v>
      </c>
      <c r="K22" s="93">
        <f t="shared" si="3"/>
        <v>0</v>
      </c>
    </row>
    <row r="23" spans="2:11" ht="21.75" customHeight="1" x14ac:dyDescent="0.25">
      <c r="B23" s="95"/>
      <c r="C23" s="87">
        <v>17</v>
      </c>
      <c r="D23" s="88" t="s">
        <v>100</v>
      </c>
      <c r="E23" s="89" t="s">
        <v>81</v>
      </c>
      <c r="F23" s="89" t="s">
        <v>81</v>
      </c>
      <c r="G23" s="89"/>
      <c r="H23" s="90" t="s">
        <v>81</v>
      </c>
      <c r="I23" s="91" t="s">
        <v>81</v>
      </c>
      <c r="J23" s="90">
        <v>0.1</v>
      </c>
      <c r="K23" s="93">
        <f t="shared" si="3"/>
        <v>0</v>
      </c>
    </row>
    <row r="24" spans="2:11" ht="21.75" customHeight="1" x14ac:dyDescent="0.25">
      <c r="B24" s="95"/>
      <c r="C24" s="87">
        <v>18</v>
      </c>
      <c r="D24" s="88" t="s">
        <v>101</v>
      </c>
      <c r="E24" s="89" t="s">
        <v>81</v>
      </c>
      <c r="F24" s="89">
        <v>0.5</v>
      </c>
      <c r="G24" s="89">
        <v>1</v>
      </c>
      <c r="H24" s="90" t="s">
        <v>81</v>
      </c>
      <c r="I24" s="91" t="s">
        <v>81</v>
      </c>
      <c r="J24" s="90">
        <v>0.1</v>
      </c>
      <c r="K24" s="93">
        <f t="shared" si="3"/>
        <v>0.1</v>
      </c>
    </row>
    <row r="25" spans="2:11" ht="21.75" customHeight="1" x14ac:dyDescent="0.25">
      <c r="B25" s="95"/>
      <c r="C25" s="87">
        <v>22</v>
      </c>
      <c r="D25" s="88" t="s">
        <v>102</v>
      </c>
      <c r="E25" s="89" t="s">
        <v>81</v>
      </c>
      <c r="F25" s="89" t="s">
        <v>81</v>
      </c>
      <c r="G25" s="89"/>
      <c r="H25" s="90" t="s">
        <v>81</v>
      </c>
      <c r="I25" s="91" t="s">
        <v>81</v>
      </c>
      <c r="J25" s="90">
        <v>0.1</v>
      </c>
      <c r="K25" s="93">
        <f t="shared" si="3"/>
        <v>0</v>
      </c>
    </row>
    <row r="26" spans="2:11" ht="21.75" customHeight="1" x14ac:dyDescent="0.25">
      <c r="B26" s="86"/>
      <c r="C26" s="99"/>
      <c r="D26" s="88"/>
      <c r="E26" s="89"/>
      <c r="F26" s="89"/>
      <c r="G26" s="89"/>
      <c r="H26" s="91"/>
      <c r="I26" s="91"/>
      <c r="J26" s="91"/>
      <c r="K26" s="93"/>
    </row>
    <row r="27" spans="2:11" ht="21.75" customHeight="1" x14ac:dyDescent="0.25">
      <c r="B27" s="86"/>
      <c r="C27" s="99"/>
      <c r="D27" s="88"/>
      <c r="E27" s="89"/>
      <c r="F27" s="89"/>
      <c r="G27" s="89"/>
      <c r="H27" s="91"/>
      <c r="I27" s="91"/>
      <c r="J27" s="91"/>
      <c r="K27" s="93"/>
    </row>
    <row r="28" spans="2:11" ht="21.75" customHeight="1" x14ac:dyDescent="0.25">
      <c r="B28" s="86"/>
      <c r="C28" s="99"/>
      <c r="D28" s="88"/>
      <c r="E28" s="89"/>
      <c r="F28" s="89"/>
      <c r="G28" s="89"/>
      <c r="H28" s="91"/>
      <c r="I28" s="91"/>
      <c r="J28" s="91"/>
      <c r="K28" s="93"/>
    </row>
    <row r="29" spans="2:11" ht="21.75" customHeight="1" x14ac:dyDescent="0.25">
      <c r="B29" s="86"/>
      <c r="C29" s="99"/>
      <c r="D29" s="88"/>
      <c r="E29" s="89"/>
      <c r="F29" s="89"/>
      <c r="G29" s="89"/>
      <c r="H29" s="91"/>
      <c r="I29" s="91"/>
      <c r="J29" s="91"/>
      <c r="K29" s="93"/>
    </row>
    <row r="30" spans="2:11" ht="21.75" customHeight="1" x14ac:dyDescent="0.25">
      <c r="B30" s="86"/>
      <c r="C30" s="99"/>
      <c r="D30" s="88"/>
      <c r="E30" s="89"/>
      <c r="F30" s="89"/>
      <c r="G30" s="89"/>
      <c r="H30" s="91"/>
      <c r="I30" s="91"/>
      <c r="J30" s="91"/>
      <c r="K30" s="93"/>
    </row>
    <row r="31" spans="2:11" ht="21.75" customHeight="1" thickBot="1" x14ac:dyDescent="0.3">
      <c r="B31" s="100"/>
      <c r="C31" s="101"/>
      <c r="D31" s="102"/>
      <c r="E31" s="103"/>
      <c r="F31" s="103"/>
      <c r="G31" s="103"/>
      <c r="H31" s="104"/>
      <c r="I31" s="104"/>
      <c r="J31" s="104"/>
      <c r="K31" s="105"/>
    </row>
    <row r="32" spans="2:11" ht="21.75" customHeight="1" x14ac:dyDescent="0.25">
      <c r="B32" s="119" t="s">
        <v>103</v>
      </c>
      <c r="C32" s="120"/>
      <c r="D32" s="120"/>
      <c r="E32" s="120"/>
      <c r="F32" s="120"/>
      <c r="G32" s="120"/>
      <c r="H32" s="120"/>
      <c r="I32" s="120"/>
      <c r="J32" s="106"/>
      <c r="K32" s="107">
        <f>SUM(K7:K31)</f>
        <v>1.6355</v>
      </c>
    </row>
    <row r="33" spans="2:11" ht="21.75" customHeight="1" x14ac:dyDescent="0.25">
      <c r="B33" s="121" t="s">
        <v>104</v>
      </c>
      <c r="C33" s="122"/>
      <c r="D33" s="122"/>
      <c r="E33" s="122"/>
      <c r="F33" s="122"/>
      <c r="G33" s="122"/>
      <c r="H33" s="122"/>
      <c r="I33" s="122"/>
      <c r="J33" s="108"/>
      <c r="K33" s="109">
        <v>10</v>
      </c>
    </row>
    <row r="34" spans="2:11" ht="21.75" customHeight="1" x14ac:dyDescent="0.25">
      <c r="B34" s="121" t="s">
        <v>105</v>
      </c>
      <c r="C34" s="122"/>
      <c r="D34" s="122"/>
      <c r="E34" s="122"/>
      <c r="F34" s="122"/>
      <c r="G34" s="122"/>
      <c r="H34" s="122"/>
      <c r="I34" s="122"/>
      <c r="J34" s="108"/>
      <c r="K34" s="110">
        <f>((K32*K33)/100)+K32</f>
        <v>1.79905</v>
      </c>
    </row>
    <row r="35" spans="2:11" ht="21.75" customHeight="1" thickBot="1" x14ac:dyDescent="0.3">
      <c r="B35" s="123" t="s">
        <v>106</v>
      </c>
      <c r="C35" s="124"/>
      <c r="D35" s="124"/>
      <c r="E35" s="124"/>
      <c r="F35" s="124"/>
      <c r="G35" s="124"/>
      <c r="H35" s="124"/>
      <c r="I35" s="124"/>
      <c r="J35" s="111"/>
      <c r="K35" s="112">
        <f>K34*250</f>
        <v>449.76249999999999</v>
      </c>
    </row>
    <row r="36" spans="2:11" x14ac:dyDescent="0.25">
      <c r="B36" s="113"/>
      <c r="C36" s="113"/>
      <c r="D36" s="113"/>
      <c r="E36" s="113"/>
      <c r="F36" s="113"/>
      <c r="G36" s="113"/>
      <c r="H36" s="113"/>
      <c r="I36" s="113"/>
      <c r="J36" s="113"/>
      <c r="K36" s="113"/>
    </row>
    <row r="37" spans="2:11" x14ac:dyDescent="0.25"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  <row r="38" spans="2:11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</row>
    <row r="39" spans="2:11" x14ac:dyDescent="0.25">
      <c r="B39" s="113"/>
      <c r="C39" s="113"/>
      <c r="D39" s="113"/>
      <c r="E39" s="113"/>
      <c r="F39" s="113"/>
      <c r="G39" s="113"/>
      <c r="H39" s="113"/>
      <c r="I39" s="113"/>
      <c r="J39" s="113"/>
      <c r="K39" s="113"/>
    </row>
    <row r="40" spans="2:11" x14ac:dyDescent="0.25"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2:11" x14ac:dyDescent="0.25"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mergeCells count="15">
    <mergeCell ref="B32:I32"/>
    <mergeCell ref="B33:I33"/>
    <mergeCell ref="B34:I34"/>
    <mergeCell ref="B35:I35"/>
    <mergeCell ref="B1:K1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ageMargins left="0.15" right="0.15" top="0.75" bottom="0.25" header="0.5" footer="0.5"/>
  <pageSetup paperSize="9" scale="80" fitToHeight="2" orientation="portrait" r:id="rId1"/>
  <headerFooter alignWithMargins="0"/>
  <ignoredErrors>
    <ignoredError sqref="C7: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5477-D8D0-42A6-86B2-CF1996DB75F0}">
  <sheetPr>
    <tabColor rgb="FFFFFF00"/>
  </sheetPr>
  <dimension ref="A1:R41"/>
  <sheetViews>
    <sheetView zoomScaleSheetLayoutView="76" workbookViewId="0">
      <pane xSplit="4" ySplit="6" topLeftCell="E7" activePane="bottomRight" state="frozen"/>
      <selection activeCell="O7" sqref="O7"/>
      <selection pane="topRight" activeCell="O7" sqref="O7"/>
      <selection pane="bottomLeft" activeCell="O7" sqref="O7"/>
      <selection pane="bottomRight" activeCell="G8" sqref="G8"/>
    </sheetView>
  </sheetViews>
  <sheetFormatPr defaultRowHeight="13.2" x14ac:dyDescent="0.25"/>
  <cols>
    <col min="1" max="1" width="4.6640625" customWidth="1"/>
    <col min="2" max="2" width="6.33203125" customWidth="1"/>
    <col min="3" max="3" width="5.6640625" customWidth="1"/>
    <col min="4" max="4" width="34.44140625" customWidth="1"/>
    <col min="5" max="5" width="8.6640625" customWidth="1"/>
    <col min="6" max="6" width="11.33203125" customWidth="1"/>
    <col min="7" max="7" width="7.44140625" customWidth="1"/>
    <col min="8" max="8" width="13.44140625" customWidth="1"/>
    <col min="9" max="9" width="11.88671875" customWidth="1"/>
    <col min="10" max="10" width="12.33203125" customWidth="1"/>
    <col min="11" max="11" width="14.109375" customWidth="1"/>
    <col min="13" max="13" width="4.88671875" customWidth="1"/>
    <col min="14" max="14" width="6.6640625" style="63" customWidth="1"/>
    <col min="15" max="15" width="6.6640625" customWidth="1"/>
    <col min="16" max="18" width="8.88671875" style="63"/>
  </cols>
  <sheetData>
    <row r="1" spans="1:17" ht="30.75" customHeight="1" thickBot="1" x14ac:dyDescent="0.35">
      <c r="B1" s="125" t="s">
        <v>113</v>
      </c>
      <c r="C1" s="126"/>
      <c r="D1" s="126"/>
      <c r="E1" s="126"/>
      <c r="F1" s="126"/>
      <c r="G1" s="126"/>
      <c r="H1" s="126"/>
      <c r="I1" s="126"/>
      <c r="J1" s="126"/>
      <c r="K1" s="127"/>
      <c r="M1" s="59"/>
      <c r="N1" s="60" t="s">
        <v>61</v>
      </c>
      <c r="O1" s="60" t="s">
        <v>62</v>
      </c>
      <c r="P1" s="61" t="s">
        <v>63</v>
      </c>
      <c r="Q1" s="62"/>
    </row>
    <row r="2" spans="1:17" ht="14.25" customHeight="1" x14ac:dyDescent="0.25">
      <c r="B2" s="64" t="s">
        <v>64</v>
      </c>
      <c r="C2" s="65"/>
      <c r="D2" s="65" t="s">
        <v>114</v>
      </c>
      <c r="E2" s="65"/>
      <c r="F2" s="65"/>
      <c r="G2" s="65"/>
      <c r="H2" s="65"/>
      <c r="I2" s="65"/>
      <c r="J2" s="66" t="s">
        <v>115</v>
      </c>
      <c r="K2" s="67">
        <f>7564</f>
        <v>7564</v>
      </c>
      <c r="M2" s="68">
        <f>CSF!I27</f>
        <v>0</v>
      </c>
      <c r="N2" s="62">
        <v>1</v>
      </c>
      <c r="O2" s="62">
        <v>7</v>
      </c>
      <c r="P2" s="62"/>
      <c r="Q2" s="62"/>
    </row>
    <row r="3" spans="1:17" ht="14.25" customHeight="1" x14ac:dyDescent="0.25">
      <c r="B3" s="69" t="s">
        <v>65</v>
      </c>
      <c r="C3" s="70"/>
      <c r="D3" s="70" t="s">
        <v>122</v>
      </c>
      <c r="E3" s="70"/>
      <c r="F3" s="70"/>
      <c r="G3" s="70"/>
      <c r="H3" s="70"/>
      <c r="I3" s="70"/>
      <c r="J3" s="71" t="s">
        <v>66</v>
      </c>
      <c r="K3" s="72">
        <v>1000</v>
      </c>
      <c r="M3" s="59"/>
      <c r="N3" s="62">
        <v>3</v>
      </c>
      <c r="O3" s="62">
        <v>8</v>
      </c>
      <c r="P3" s="62"/>
      <c r="Q3" s="62"/>
    </row>
    <row r="4" spans="1:17" ht="14.25" customHeight="1" thickBot="1" x14ac:dyDescent="0.3">
      <c r="B4" s="73" t="s">
        <v>67</v>
      </c>
      <c r="C4" s="74"/>
      <c r="D4" s="74" t="s">
        <v>112</v>
      </c>
      <c r="E4" s="74"/>
      <c r="F4" s="74"/>
      <c r="G4" s="74"/>
      <c r="H4" s="74"/>
      <c r="I4" s="74"/>
      <c r="J4" s="74"/>
      <c r="K4" s="75"/>
      <c r="M4" s="59"/>
      <c r="N4" s="62">
        <v>6</v>
      </c>
      <c r="O4" s="62">
        <v>12</v>
      </c>
      <c r="P4" s="62"/>
      <c r="Q4" s="62"/>
    </row>
    <row r="5" spans="1:17" ht="29.25" customHeight="1" x14ac:dyDescent="0.25">
      <c r="B5" s="128" t="s">
        <v>68</v>
      </c>
      <c r="C5" s="130" t="s">
        <v>69</v>
      </c>
      <c r="D5" s="130" t="s">
        <v>70</v>
      </c>
      <c r="E5" s="130" t="s">
        <v>71</v>
      </c>
      <c r="F5" s="130" t="s">
        <v>72</v>
      </c>
      <c r="G5" s="130" t="s">
        <v>73</v>
      </c>
      <c r="H5" s="130" t="s">
        <v>74</v>
      </c>
      <c r="I5" s="130" t="s">
        <v>75</v>
      </c>
      <c r="J5" s="130" t="s">
        <v>76</v>
      </c>
      <c r="K5" s="132" t="s">
        <v>77</v>
      </c>
      <c r="N5" s="76"/>
      <c r="O5" s="77"/>
    </row>
    <row r="6" spans="1:17" ht="29.25" customHeight="1" thickBot="1" x14ac:dyDescent="0.3">
      <c r="B6" s="129"/>
      <c r="C6" s="131"/>
      <c r="D6" s="131"/>
      <c r="E6" s="131"/>
      <c r="F6" s="131"/>
      <c r="G6" s="131"/>
      <c r="H6" s="131"/>
      <c r="I6" s="131"/>
      <c r="J6" s="131"/>
      <c r="K6" s="133"/>
    </row>
    <row r="7" spans="1:17" ht="19.5" customHeight="1" x14ac:dyDescent="0.25">
      <c r="B7" s="78" t="s">
        <v>78</v>
      </c>
      <c r="C7" s="79" t="s">
        <v>79</v>
      </c>
      <c r="D7" s="80" t="s">
        <v>80</v>
      </c>
      <c r="E7" s="81">
        <v>121</v>
      </c>
      <c r="F7" s="81" t="s">
        <v>81</v>
      </c>
      <c r="G7" s="81" t="s">
        <v>81</v>
      </c>
      <c r="H7" s="82">
        <f>CSF!M30</f>
        <v>0.1</v>
      </c>
      <c r="I7" s="83">
        <f>(E7*H7)/100</f>
        <v>0.12100000000000001</v>
      </c>
      <c r="J7" s="84" t="s">
        <v>81</v>
      </c>
      <c r="K7" s="85">
        <f>I7</f>
        <v>0.12100000000000001</v>
      </c>
    </row>
    <row r="8" spans="1:17" ht="19.5" customHeight="1" x14ac:dyDescent="0.25">
      <c r="B8" s="86"/>
      <c r="C8" s="87" t="s">
        <v>82</v>
      </c>
      <c r="D8" s="88" t="s">
        <v>83</v>
      </c>
      <c r="E8" s="89" t="s">
        <v>81</v>
      </c>
      <c r="F8" s="89" t="s">
        <v>81</v>
      </c>
      <c r="G8" s="89">
        <v>1</v>
      </c>
      <c r="H8" s="90" t="s">
        <v>81</v>
      </c>
      <c r="I8" s="91" t="s">
        <v>81</v>
      </c>
      <c r="J8" s="92">
        <v>0.75</v>
      </c>
      <c r="K8" s="93">
        <f>G8*J8</f>
        <v>0.75</v>
      </c>
    </row>
    <row r="9" spans="1:17" ht="19.5" customHeight="1" x14ac:dyDescent="0.25">
      <c r="A9" s="94"/>
      <c r="B9" s="95"/>
      <c r="C9" s="87" t="s">
        <v>84</v>
      </c>
      <c r="D9" s="88" t="s">
        <v>127</v>
      </c>
      <c r="E9" s="89" t="s">
        <v>81</v>
      </c>
      <c r="F9" s="96">
        <v>15</v>
      </c>
      <c r="G9" s="89">
        <v>1</v>
      </c>
      <c r="H9" s="90">
        <f t="shared" ref="H9:H15" si="0">$H$7</f>
        <v>0.1</v>
      </c>
      <c r="I9" s="91">
        <f t="shared" ref="I9:I15" si="1">(F9*G9*H9)/100</f>
        <v>1.4999999999999999E-2</v>
      </c>
      <c r="J9" s="97" t="s">
        <v>81</v>
      </c>
      <c r="K9" s="93">
        <f t="shared" ref="K9:K15" si="2">I9</f>
        <v>1.4999999999999999E-2</v>
      </c>
      <c r="O9" s="63"/>
    </row>
    <row r="10" spans="1:17" ht="19.5" customHeight="1" x14ac:dyDescent="0.25">
      <c r="B10" s="95"/>
      <c r="C10" s="87" t="s">
        <v>85</v>
      </c>
      <c r="D10" s="88" t="s">
        <v>123</v>
      </c>
      <c r="E10" s="89" t="s">
        <v>81</v>
      </c>
      <c r="F10" s="96">
        <v>8</v>
      </c>
      <c r="G10" s="89">
        <v>1</v>
      </c>
      <c r="H10" s="90">
        <f t="shared" si="0"/>
        <v>0.1</v>
      </c>
      <c r="I10" s="91">
        <f t="shared" si="1"/>
        <v>8.0000000000000002E-3</v>
      </c>
      <c r="J10" s="97" t="s">
        <v>81</v>
      </c>
      <c r="K10" s="93">
        <f t="shared" si="2"/>
        <v>8.0000000000000002E-3</v>
      </c>
    </row>
    <row r="11" spans="1:17" ht="19.5" customHeight="1" x14ac:dyDescent="0.25">
      <c r="B11" s="95"/>
      <c r="C11" s="87" t="s">
        <v>86</v>
      </c>
      <c r="D11" s="88" t="s">
        <v>124</v>
      </c>
      <c r="E11" s="89" t="s">
        <v>81</v>
      </c>
      <c r="F11" s="96">
        <v>6</v>
      </c>
      <c r="G11" s="89">
        <v>1</v>
      </c>
      <c r="H11" s="90">
        <f t="shared" si="0"/>
        <v>0.1</v>
      </c>
      <c r="I11" s="91">
        <f t="shared" si="1"/>
        <v>6.000000000000001E-3</v>
      </c>
      <c r="J11" s="97" t="s">
        <v>81</v>
      </c>
      <c r="K11" s="93">
        <f t="shared" si="2"/>
        <v>6.000000000000001E-3</v>
      </c>
    </row>
    <row r="12" spans="1:17" ht="19.5" customHeight="1" x14ac:dyDescent="0.25">
      <c r="B12" s="95"/>
      <c r="C12" s="87" t="s">
        <v>87</v>
      </c>
      <c r="D12" s="88" t="s">
        <v>125</v>
      </c>
      <c r="E12" s="89" t="s">
        <v>81</v>
      </c>
      <c r="F12" s="96">
        <v>4</v>
      </c>
      <c r="G12" s="89">
        <v>3</v>
      </c>
      <c r="H12" s="90">
        <f t="shared" si="0"/>
        <v>0.1</v>
      </c>
      <c r="I12" s="91">
        <f t="shared" si="1"/>
        <v>1.2000000000000002E-2</v>
      </c>
      <c r="J12" s="97" t="s">
        <v>81</v>
      </c>
      <c r="K12" s="93">
        <f t="shared" si="2"/>
        <v>1.2000000000000002E-2</v>
      </c>
    </row>
    <row r="13" spans="1:17" ht="19.5" customHeight="1" x14ac:dyDescent="0.25">
      <c r="B13" s="95"/>
      <c r="C13" s="87" t="s">
        <v>88</v>
      </c>
      <c r="D13" s="88" t="s">
        <v>126</v>
      </c>
      <c r="E13" s="89" t="s">
        <v>81</v>
      </c>
      <c r="F13" s="96">
        <v>3</v>
      </c>
      <c r="G13" s="89">
        <v>2</v>
      </c>
      <c r="H13" s="90">
        <f t="shared" si="0"/>
        <v>0.1</v>
      </c>
      <c r="I13" s="91">
        <f t="shared" si="1"/>
        <v>6.000000000000001E-3</v>
      </c>
      <c r="J13" s="97" t="s">
        <v>81</v>
      </c>
      <c r="K13" s="93">
        <f t="shared" si="2"/>
        <v>6.000000000000001E-3</v>
      </c>
    </row>
    <row r="14" spans="1:17" ht="19.5" customHeight="1" x14ac:dyDescent="0.25">
      <c r="B14" s="95"/>
      <c r="C14" s="87" t="s">
        <v>89</v>
      </c>
      <c r="D14" s="88" t="s">
        <v>90</v>
      </c>
      <c r="E14" s="89" t="s">
        <v>81</v>
      </c>
      <c r="F14" s="96">
        <v>1</v>
      </c>
      <c r="G14" s="89">
        <v>8</v>
      </c>
      <c r="H14" s="90">
        <f t="shared" si="0"/>
        <v>0.1</v>
      </c>
      <c r="I14" s="91">
        <f t="shared" si="1"/>
        <v>8.0000000000000002E-3</v>
      </c>
      <c r="J14" s="97" t="s">
        <v>81</v>
      </c>
      <c r="K14" s="93">
        <f t="shared" si="2"/>
        <v>8.0000000000000002E-3</v>
      </c>
    </row>
    <row r="15" spans="1:17" ht="19.5" customHeight="1" x14ac:dyDescent="0.25">
      <c r="B15" s="95"/>
      <c r="C15" s="87" t="s">
        <v>91</v>
      </c>
      <c r="D15" s="88" t="s">
        <v>92</v>
      </c>
      <c r="E15" s="89" t="s">
        <v>81</v>
      </c>
      <c r="F15" s="96"/>
      <c r="G15" s="89"/>
      <c r="H15" s="90">
        <f t="shared" si="0"/>
        <v>0.1</v>
      </c>
      <c r="I15" s="91">
        <f t="shared" si="1"/>
        <v>0</v>
      </c>
      <c r="J15" s="97" t="s">
        <v>81</v>
      </c>
      <c r="K15" s="93">
        <f t="shared" si="2"/>
        <v>0</v>
      </c>
    </row>
    <row r="16" spans="1:17" ht="45" customHeight="1" x14ac:dyDescent="0.25">
      <c r="B16" s="86"/>
      <c r="C16" s="87" t="s">
        <v>93</v>
      </c>
      <c r="D16" s="98" t="s">
        <v>111</v>
      </c>
      <c r="E16" s="89" t="s">
        <v>81</v>
      </c>
      <c r="F16" s="89" t="s">
        <v>81</v>
      </c>
      <c r="G16" s="89">
        <v>0</v>
      </c>
      <c r="H16" s="90" t="s">
        <v>81</v>
      </c>
      <c r="I16" s="91" t="s">
        <v>81</v>
      </c>
      <c r="J16" s="90">
        <v>0.4</v>
      </c>
      <c r="K16" s="93">
        <f t="shared" ref="K16:K25" si="3">G16*J16</f>
        <v>0</v>
      </c>
    </row>
    <row r="17" spans="2:11" ht="21.75" customHeight="1" x14ac:dyDescent="0.25">
      <c r="B17" s="95"/>
      <c r="C17" s="87">
        <v>11</v>
      </c>
      <c r="D17" s="88" t="s">
        <v>94</v>
      </c>
      <c r="E17" s="89" t="s">
        <v>81</v>
      </c>
      <c r="F17" s="89" t="s">
        <v>81</v>
      </c>
      <c r="G17" s="89"/>
      <c r="H17" s="90" t="s">
        <v>81</v>
      </c>
      <c r="I17" s="91" t="s">
        <v>81</v>
      </c>
      <c r="J17" s="90">
        <f>CSF!G10</f>
        <v>0.1</v>
      </c>
      <c r="K17" s="93">
        <f t="shared" si="3"/>
        <v>0</v>
      </c>
    </row>
    <row r="18" spans="2:11" ht="21.75" customHeight="1" x14ac:dyDescent="0.25">
      <c r="B18" s="95"/>
      <c r="C18" s="87">
        <v>12</v>
      </c>
      <c r="D18" s="88" t="s">
        <v>95</v>
      </c>
      <c r="E18" s="89" t="s">
        <v>81</v>
      </c>
      <c r="F18" s="89" t="s">
        <v>81</v>
      </c>
      <c r="G18" s="89"/>
      <c r="H18" s="90" t="s">
        <v>81</v>
      </c>
      <c r="I18" s="91" t="s">
        <v>81</v>
      </c>
      <c r="J18" s="90">
        <v>0.75</v>
      </c>
      <c r="K18" s="93">
        <f>G18*J18</f>
        <v>0</v>
      </c>
    </row>
    <row r="19" spans="2:11" ht="21.75" customHeight="1" x14ac:dyDescent="0.25">
      <c r="B19" s="95"/>
      <c r="C19" s="87">
        <v>13</v>
      </c>
      <c r="D19" s="88" t="s">
        <v>96</v>
      </c>
      <c r="E19" s="89" t="s">
        <v>81</v>
      </c>
      <c r="F19" s="89" t="s">
        <v>81</v>
      </c>
      <c r="G19" s="89">
        <v>1</v>
      </c>
      <c r="H19" s="90" t="s">
        <v>81</v>
      </c>
      <c r="I19" s="91" t="s">
        <v>81</v>
      </c>
      <c r="J19" s="90">
        <v>0.65</v>
      </c>
      <c r="K19" s="93">
        <f>G19*J19</f>
        <v>0.65</v>
      </c>
    </row>
    <row r="20" spans="2:11" ht="21.75" customHeight="1" x14ac:dyDescent="0.25">
      <c r="B20" s="95"/>
      <c r="C20" s="87">
        <v>14</v>
      </c>
      <c r="D20" s="88" t="s">
        <v>97</v>
      </c>
      <c r="E20" s="89" t="s">
        <v>81</v>
      </c>
      <c r="F20" s="89" t="s">
        <v>81</v>
      </c>
      <c r="G20" s="89"/>
      <c r="H20" s="90" t="s">
        <v>81</v>
      </c>
      <c r="I20" s="91" t="s">
        <v>81</v>
      </c>
      <c r="J20" s="90">
        <v>0.5</v>
      </c>
      <c r="K20" s="93">
        <f>G20*J20</f>
        <v>0</v>
      </c>
    </row>
    <row r="21" spans="2:11" ht="21.75" customHeight="1" x14ac:dyDescent="0.25">
      <c r="B21" s="95"/>
      <c r="C21" s="87">
        <v>15</v>
      </c>
      <c r="D21" s="88" t="s">
        <v>98</v>
      </c>
      <c r="E21" s="89" t="s">
        <v>81</v>
      </c>
      <c r="F21" s="89" t="s">
        <v>81</v>
      </c>
      <c r="G21" s="89"/>
      <c r="H21" s="90" t="s">
        <v>81</v>
      </c>
      <c r="I21" s="91" t="s">
        <v>81</v>
      </c>
      <c r="J21" s="90">
        <v>2.5000000000000001E-2</v>
      </c>
      <c r="K21" s="93">
        <f t="shared" si="3"/>
        <v>0</v>
      </c>
    </row>
    <row r="22" spans="2:11" ht="21.75" customHeight="1" x14ac:dyDescent="0.25">
      <c r="B22" s="95"/>
      <c r="C22" s="87">
        <v>16</v>
      </c>
      <c r="D22" s="88" t="s">
        <v>99</v>
      </c>
      <c r="E22" s="89" t="s">
        <v>81</v>
      </c>
      <c r="F22" s="89" t="s">
        <v>81</v>
      </c>
      <c r="G22" s="89"/>
      <c r="H22" s="90" t="s">
        <v>81</v>
      </c>
      <c r="I22" s="91" t="s">
        <v>81</v>
      </c>
      <c r="J22" s="90">
        <v>0.15</v>
      </c>
      <c r="K22" s="93">
        <f t="shared" si="3"/>
        <v>0</v>
      </c>
    </row>
    <row r="23" spans="2:11" ht="21.75" customHeight="1" x14ac:dyDescent="0.25">
      <c r="B23" s="95"/>
      <c r="C23" s="87">
        <v>17</v>
      </c>
      <c r="D23" s="88" t="s">
        <v>100</v>
      </c>
      <c r="E23" s="89" t="s">
        <v>81</v>
      </c>
      <c r="F23" s="89" t="s">
        <v>81</v>
      </c>
      <c r="G23" s="89"/>
      <c r="H23" s="90" t="s">
        <v>81</v>
      </c>
      <c r="I23" s="91" t="s">
        <v>81</v>
      </c>
      <c r="J23" s="90">
        <v>0.1</v>
      </c>
      <c r="K23" s="93">
        <f t="shared" si="3"/>
        <v>0</v>
      </c>
    </row>
    <row r="24" spans="2:11" ht="21.75" customHeight="1" x14ac:dyDescent="0.25">
      <c r="B24" s="95"/>
      <c r="C24" s="87">
        <v>18</v>
      </c>
      <c r="D24" s="88" t="s">
        <v>101</v>
      </c>
      <c r="E24" s="89" t="s">
        <v>81</v>
      </c>
      <c r="F24" s="89">
        <v>0.5</v>
      </c>
      <c r="G24" s="89">
        <v>1</v>
      </c>
      <c r="H24" s="90" t="s">
        <v>81</v>
      </c>
      <c r="I24" s="91" t="s">
        <v>81</v>
      </c>
      <c r="J24" s="90">
        <v>0.1</v>
      </c>
      <c r="K24" s="93">
        <f t="shared" si="3"/>
        <v>0.1</v>
      </c>
    </row>
    <row r="25" spans="2:11" ht="21.75" customHeight="1" x14ac:dyDescent="0.25">
      <c r="B25" s="95"/>
      <c r="C25" s="87">
        <v>22</v>
      </c>
      <c r="D25" s="88" t="s">
        <v>102</v>
      </c>
      <c r="E25" s="89" t="s">
        <v>81</v>
      </c>
      <c r="F25" s="89" t="s">
        <v>81</v>
      </c>
      <c r="G25" s="89"/>
      <c r="H25" s="90" t="s">
        <v>81</v>
      </c>
      <c r="I25" s="91" t="s">
        <v>81</v>
      </c>
      <c r="J25" s="90">
        <v>0.1</v>
      </c>
      <c r="K25" s="93">
        <f t="shared" si="3"/>
        <v>0</v>
      </c>
    </row>
    <row r="26" spans="2:11" ht="21.75" customHeight="1" x14ac:dyDescent="0.25">
      <c r="B26" s="86"/>
      <c r="C26" s="99"/>
      <c r="D26" s="88"/>
      <c r="E26" s="89"/>
      <c r="F26" s="89"/>
      <c r="G26" s="89"/>
      <c r="H26" s="91"/>
      <c r="I26" s="91"/>
      <c r="J26" s="91"/>
      <c r="K26" s="93"/>
    </row>
    <row r="27" spans="2:11" ht="21.75" customHeight="1" x14ac:dyDescent="0.25">
      <c r="B27" s="86"/>
      <c r="C27" s="99"/>
      <c r="D27" s="88"/>
      <c r="E27" s="89"/>
      <c r="F27" s="89"/>
      <c r="G27" s="89"/>
      <c r="H27" s="91"/>
      <c r="I27" s="91"/>
      <c r="J27" s="91"/>
      <c r="K27" s="93"/>
    </row>
    <row r="28" spans="2:11" ht="21.75" customHeight="1" x14ac:dyDescent="0.25">
      <c r="B28" s="86"/>
      <c r="C28" s="99"/>
      <c r="D28" s="88"/>
      <c r="E28" s="89"/>
      <c r="F28" s="89"/>
      <c r="G28" s="89"/>
      <c r="H28" s="91"/>
      <c r="I28" s="91"/>
      <c r="J28" s="91"/>
      <c r="K28" s="93"/>
    </row>
    <row r="29" spans="2:11" ht="21.75" customHeight="1" x14ac:dyDescent="0.25">
      <c r="B29" s="86"/>
      <c r="C29" s="99"/>
      <c r="D29" s="88"/>
      <c r="E29" s="89"/>
      <c r="F29" s="89"/>
      <c r="G29" s="89"/>
      <c r="H29" s="91"/>
      <c r="I29" s="91"/>
      <c r="J29" s="91"/>
      <c r="K29" s="93"/>
    </row>
    <row r="30" spans="2:11" ht="21.75" customHeight="1" x14ac:dyDescent="0.25">
      <c r="B30" s="86"/>
      <c r="C30" s="99"/>
      <c r="D30" s="88"/>
      <c r="E30" s="89"/>
      <c r="F30" s="89"/>
      <c r="G30" s="89"/>
      <c r="H30" s="91"/>
      <c r="I30" s="91"/>
      <c r="J30" s="91"/>
      <c r="K30" s="93"/>
    </row>
    <row r="31" spans="2:11" ht="21.75" customHeight="1" thickBot="1" x14ac:dyDescent="0.3">
      <c r="B31" s="100"/>
      <c r="C31" s="101"/>
      <c r="D31" s="102"/>
      <c r="E31" s="103"/>
      <c r="F31" s="103"/>
      <c r="G31" s="103"/>
      <c r="H31" s="104"/>
      <c r="I31" s="104"/>
      <c r="J31" s="104"/>
      <c r="K31" s="105"/>
    </row>
    <row r="32" spans="2:11" ht="21.75" customHeight="1" x14ac:dyDescent="0.25">
      <c r="B32" s="119" t="s">
        <v>103</v>
      </c>
      <c r="C32" s="120"/>
      <c r="D32" s="120"/>
      <c r="E32" s="120"/>
      <c r="F32" s="120"/>
      <c r="G32" s="120"/>
      <c r="H32" s="120"/>
      <c r="I32" s="120"/>
      <c r="J32" s="114"/>
      <c r="K32" s="107">
        <f>SUM(K7:K31)</f>
        <v>1.6760000000000002</v>
      </c>
    </row>
    <row r="33" spans="2:11" ht="21.75" customHeight="1" x14ac:dyDescent="0.25">
      <c r="B33" s="121" t="s">
        <v>104</v>
      </c>
      <c r="C33" s="122"/>
      <c r="D33" s="122"/>
      <c r="E33" s="122"/>
      <c r="F33" s="122"/>
      <c r="G33" s="122"/>
      <c r="H33" s="122"/>
      <c r="I33" s="122"/>
      <c r="J33" s="115"/>
      <c r="K33" s="109">
        <v>10</v>
      </c>
    </row>
    <row r="34" spans="2:11" ht="21.75" customHeight="1" x14ac:dyDescent="0.25">
      <c r="B34" s="121" t="s">
        <v>105</v>
      </c>
      <c r="C34" s="122"/>
      <c r="D34" s="122"/>
      <c r="E34" s="122"/>
      <c r="F34" s="122"/>
      <c r="G34" s="122"/>
      <c r="H34" s="122"/>
      <c r="I34" s="122"/>
      <c r="J34" s="115"/>
      <c r="K34" s="110">
        <f>((K32*K33)/100)+K32</f>
        <v>1.8436000000000001</v>
      </c>
    </row>
    <row r="35" spans="2:11" ht="21.75" customHeight="1" thickBot="1" x14ac:dyDescent="0.3">
      <c r="B35" s="123" t="s">
        <v>106</v>
      </c>
      <c r="C35" s="124"/>
      <c r="D35" s="124"/>
      <c r="E35" s="124"/>
      <c r="F35" s="124"/>
      <c r="G35" s="124"/>
      <c r="H35" s="124"/>
      <c r="I35" s="124"/>
      <c r="J35" s="116"/>
      <c r="K35" s="112">
        <f>K34*250</f>
        <v>460.90000000000003</v>
      </c>
    </row>
    <row r="36" spans="2:11" x14ac:dyDescent="0.25">
      <c r="B36" s="113"/>
      <c r="C36" s="113"/>
      <c r="D36" s="113"/>
      <c r="E36" s="113"/>
      <c r="F36" s="113"/>
      <c r="G36" s="113"/>
      <c r="H36" s="113"/>
      <c r="I36" s="113"/>
      <c r="J36" s="113"/>
      <c r="K36" s="113"/>
    </row>
    <row r="37" spans="2:11" x14ac:dyDescent="0.25"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  <row r="38" spans="2:11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</row>
    <row r="39" spans="2:11" x14ac:dyDescent="0.25">
      <c r="B39" s="113"/>
      <c r="C39" s="113"/>
      <c r="D39" s="113"/>
      <c r="E39" s="113"/>
      <c r="F39" s="113"/>
      <c r="G39" s="113"/>
      <c r="H39" s="113"/>
      <c r="I39" s="113"/>
      <c r="J39" s="113"/>
      <c r="K39" s="113"/>
    </row>
    <row r="40" spans="2:11" x14ac:dyDescent="0.25"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2:11" x14ac:dyDescent="0.25"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mergeCells count="15">
    <mergeCell ref="B1:K1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B32:I32"/>
    <mergeCell ref="B33:I33"/>
    <mergeCell ref="B34:I34"/>
    <mergeCell ref="B35:I35"/>
  </mergeCells>
  <pageMargins left="0.15" right="0.15" top="0.75" bottom="0.25" header="0.5" footer="0.5"/>
  <pageSetup paperSize="9" scale="80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CSF</vt:lpstr>
      <vt:lpstr>ESP-FLAT_1-3</vt:lpstr>
      <vt:lpstr>ESP-FLAT_2-4</vt:lpstr>
      <vt:lpstr>CSF!Print_Area</vt:lpstr>
      <vt:lpstr>'ESP-FLAT_1-3'!Print_Area</vt:lpstr>
      <vt:lpstr>'ESP-FLAT_2-4'!Print_Area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Aamir Suhail</cp:lastModifiedBy>
  <cp:lastPrinted>2012-04-03T08:35:49Z</cp:lastPrinted>
  <dcterms:created xsi:type="dcterms:W3CDTF">2010-05-27T06:22:17Z</dcterms:created>
  <dcterms:modified xsi:type="dcterms:W3CDTF">2022-10-06T19:23:42Z</dcterms:modified>
</cp:coreProperties>
</file>