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aZone\Documents\LinkedIn\"/>
    </mc:Choice>
  </mc:AlternateContent>
  <xr:revisionPtr revIDLastSave="0" documentId="13_ncr:1_{9397D6E7-FD28-4EB6-8580-D1C6BE1B7A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Prices" sheetId="1" r:id="rId1"/>
    <sheet name="Factors_RF" sheetId="2" r:id="rId2"/>
    <sheet name="Returns" sheetId="3" r:id="rId3"/>
    <sheet name="ExcessReturns" sheetId="4" r:id="rId4"/>
    <sheet name="Regressions" sheetId="5" r:id="rId5"/>
    <sheet name="ExpectedReturns" sheetId="6" r:id="rId6"/>
    <sheet name="CovMatrix" sheetId="7" r:id="rId7"/>
    <sheet name="PortfolioCalc" sheetId="8" r:id="rId8"/>
    <sheet name="Solver_MVP" sheetId="9" r:id="rId9"/>
    <sheet name="Solver_TP" sheetId="10" r:id="rId10"/>
    <sheet name="Frontier" sheetId="11" r:id="rId11"/>
    <sheet name="Charts" sheetId="12" r:id="rId12"/>
  </sheets>
  <definedNames>
    <definedName name="Betas_Table">Regressions!#REF!</definedName>
    <definedName name="Excess_Date">ExcessReturns!$A$2:$A$83</definedName>
    <definedName name="expected_returns_range">PortfolioCalc!$E$5:$E$14</definedName>
    <definedName name="Factors_Date">Factors_RF!$A$2:$A$83</definedName>
    <definedName name="Factors_HML">Factors_RF!$D$2:$D$83</definedName>
    <definedName name="Factors_MKTRF">Factors_RF!$B$2:$B$83</definedName>
    <definedName name="Factors_RF_col">Factors_RF!$E$2:$E$83</definedName>
    <definedName name="Factors_SMB">Factors_RF!$C$2:$C$83</definedName>
    <definedName name="Mu_monthly">ExpectedReturns!$B$7:$B$16</definedName>
    <definedName name="Returns_Date">Returns!$A$2:$A$83</definedName>
    <definedName name="Returns_RF">Returns!$M$2:$M$83</definedName>
    <definedName name="RF_cell">ExpectedReturns!$G$3</definedName>
    <definedName name="Sigma">CovMatrix!$B$3:$K$12</definedName>
    <definedName name="solver_adj" localSheetId="7" hidden="1">PortfolioCalc!$B$5:$B$14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PortfolioCalc!$B$15</definedName>
    <definedName name="solver_lhs2" localSheetId="7" hidden="1">PortfolioCalc!$B$5:$B$14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2</definedName>
    <definedName name="solver_nwt" localSheetId="7" hidden="1">1</definedName>
    <definedName name="solver_opt" localSheetId="7" hidden="1">PortfolioCalc!$B$20</definedName>
    <definedName name="solver_pre" localSheetId="7" hidden="1">0.000001</definedName>
    <definedName name="solver_rbv" localSheetId="7" hidden="1">1</definedName>
    <definedName name="solver_rel1" localSheetId="7" hidden="1">2</definedName>
    <definedName name="solver_rel2" localSheetId="7" hidden="1">3</definedName>
    <definedName name="solver_rhs1" localSheetId="7" hidden="1">1</definedName>
    <definedName name="solver_rhs2" localSheetId="7" hidden="1">0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1</definedName>
    <definedName name="solver_val" localSheetId="7" hidden="1">0</definedName>
    <definedName name="solver_ver" localSheetId="7" hidden="1">3</definedName>
    <definedName name="weights_range">PortfolioCalc!$B$5:$B$14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36" i="12" l="1"/>
  <c r="C36" i="12"/>
  <c r="D36" i="12"/>
  <c r="B37" i="12"/>
  <c r="C37" i="12"/>
  <c r="D37" i="12"/>
  <c r="B38" i="12"/>
  <c r="C38" i="12"/>
  <c r="D38" i="12"/>
  <c r="B39" i="12"/>
  <c r="C39" i="12"/>
  <c r="D39" i="12"/>
  <c r="B40" i="12"/>
  <c r="C40" i="12"/>
  <c r="D40" i="12"/>
  <c r="B41" i="12"/>
  <c r="C41" i="12"/>
  <c r="D41" i="12"/>
  <c r="B42" i="12"/>
  <c r="C42" i="12"/>
  <c r="D42" i="12"/>
  <c r="B43" i="12"/>
  <c r="C43" i="12"/>
  <c r="D43" i="12"/>
  <c r="B44" i="12"/>
  <c r="C44" i="12"/>
  <c r="D44" i="12"/>
  <c r="C35" i="12"/>
  <c r="B35" i="12"/>
  <c r="D35" i="12"/>
  <c r="B6" i="12"/>
  <c r="B7" i="12"/>
  <c r="B8" i="12"/>
  <c r="B9" i="12"/>
  <c r="B10" i="12"/>
  <c r="B11" i="12"/>
  <c r="B12" i="12"/>
  <c r="B13" i="12"/>
  <c r="B14" i="12"/>
  <c r="B5" i="12"/>
  <c r="B15" i="8"/>
  <c r="K25" i="7"/>
  <c r="J25" i="7"/>
  <c r="I25" i="7"/>
  <c r="H25" i="7"/>
  <c r="G25" i="7"/>
  <c r="F25" i="7"/>
  <c r="E25" i="7"/>
  <c r="D25" i="7"/>
  <c r="C25" i="7"/>
  <c r="B25" i="7"/>
  <c r="K24" i="7"/>
  <c r="J24" i="7"/>
  <c r="I24" i="7"/>
  <c r="H24" i="7"/>
  <c r="G24" i="7"/>
  <c r="F24" i="7"/>
  <c r="E24" i="7"/>
  <c r="D24" i="7"/>
  <c r="C24" i="7"/>
  <c r="B24" i="7"/>
  <c r="K23" i="7"/>
  <c r="J23" i="7"/>
  <c r="I23" i="7"/>
  <c r="H23" i="7"/>
  <c r="G23" i="7"/>
  <c r="F23" i="7"/>
  <c r="E23" i="7"/>
  <c r="D23" i="7"/>
  <c r="C23" i="7"/>
  <c r="B23" i="7"/>
  <c r="K22" i="7"/>
  <c r="J22" i="7"/>
  <c r="I22" i="7"/>
  <c r="H22" i="7"/>
  <c r="G22" i="7"/>
  <c r="F22" i="7"/>
  <c r="E22" i="7"/>
  <c r="D22" i="7"/>
  <c r="C22" i="7"/>
  <c r="B22" i="7"/>
  <c r="K21" i="7"/>
  <c r="J21" i="7"/>
  <c r="I21" i="7"/>
  <c r="H21" i="7"/>
  <c r="G21" i="7"/>
  <c r="F21" i="7"/>
  <c r="E21" i="7"/>
  <c r="D21" i="7"/>
  <c r="C21" i="7"/>
  <c r="B21" i="7"/>
  <c r="K20" i="7"/>
  <c r="J20" i="7"/>
  <c r="I20" i="7"/>
  <c r="H20" i="7"/>
  <c r="G20" i="7"/>
  <c r="F20" i="7"/>
  <c r="E20" i="7"/>
  <c r="D20" i="7"/>
  <c r="C20" i="7"/>
  <c r="B20" i="7"/>
  <c r="K19" i="7"/>
  <c r="J19" i="7"/>
  <c r="I19" i="7"/>
  <c r="H19" i="7"/>
  <c r="G19" i="7"/>
  <c r="F19" i="7"/>
  <c r="E19" i="7"/>
  <c r="D19" i="7"/>
  <c r="C19" i="7"/>
  <c r="B19" i="7"/>
  <c r="K18" i="7"/>
  <c r="J18" i="7"/>
  <c r="I18" i="7"/>
  <c r="H18" i="7"/>
  <c r="G18" i="7"/>
  <c r="F18" i="7"/>
  <c r="E18" i="7"/>
  <c r="D18" i="7"/>
  <c r="C18" i="7"/>
  <c r="B18" i="7"/>
  <c r="K17" i="7"/>
  <c r="J17" i="7"/>
  <c r="I17" i="7"/>
  <c r="H17" i="7"/>
  <c r="G17" i="7"/>
  <c r="F17" i="7"/>
  <c r="E17" i="7"/>
  <c r="D17" i="7"/>
  <c r="C17" i="7"/>
  <c r="B17" i="7"/>
  <c r="K16" i="7"/>
  <c r="J16" i="7"/>
  <c r="I16" i="7"/>
  <c r="H16" i="7"/>
  <c r="G16" i="7"/>
  <c r="F16" i="7"/>
  <c r="E16" i="7"/>
  <c r="D16" i="7"/>
  <c r="C16" i="7"/>
  <c r="B16" i="7"/>
  <c r="B8" i="6"/>
  <c r="C8" i="6" s="1"/>
  <c r="B9" i="6"/>
  <c r="B10" i="6"/>
  <c r="B11" i="6"/>
  <c r="B12" i="6"/>
  <c r="B13" i="6"/>
  <c r="D13" i="6" s="1"/>
  <c r="B14" i="6"/>
  <c r="D14" i="6" s="1"/>
  <c r="B15" i="6"/>
  <c r="D15" i="6" s="1"/>
  <c r="B16" i="6"/>
  <c r="D16" i="6" s="1"/>
  <c r="B7" i="6"/>
  <c r="A3" i="6"/>
  <c r="C3" i="6"/>
  <c r="D3" i="6"/>
  <c r="B3" i="6"/>
  <c r="E84" i="2"/>
  <c r="D84" i="2"/>
  <c r="C84" i="2"/>
  <c r="B84" i="2"/>
  <c r="D9" i="6"/>
  <c r="D10" i="6"/>
  <c r="D11" i="6"/>
  <c r="D12" i="6"/>
  <c r="D7" i="6"/>
  <c r="C9" i="6"/>
  <c r="C10" i="6"/>
  <c r="C11" i="6"/>
  <c r="C12" i="6"/>
  <c r="C13" i="6"/>
  <c r="C14" i="6"/>
  <c r="C15" i="6"/>
  <c r="C16" i="6"/>
  <c r="C7" i="6"/>
  <c r="D8" i="6" l="1"/>
  <c r="G3" i="6" l="1"/>
  <c r="E14" i="8"/>
  <c r="E13" i="8"/>
  <c r="E12" i="8"/>
  <c r="E11" i="8"/>
  <c r="E10" i="8"/>
  <c r="E9" i="8"/>
  <c r="E8" i="8"/>
  <c r="E7" i="8"/>
  <c r="E6" i="8"/>
  <c r="E5" i="8"/>
  <c r="M83" i="3"/>
  <c r="E83" i="4" s="1"/>
  <c r="L83" i="3"/>
  <c r="K83" i="3"/>
  <c r="J83" i="3"/>
  <c r="I83" i="3"/>
  <c r="H83" i="3"/>
  <c r="G83" i="3"/>
  <c r="F83" i="3"/>
  <c r="E83" i="3"/>
  <c r="D83" i="3"/>
  <c r="C83" i="3"/>
  <c r="B83" i="3"/>
  <c r="M82" i="3"/>
  <c r="L82" i="4" s="1"/>
  <c r="L82" i="3"/>
  <c r="K82" i="3"/>
  <c r="J82" i="3"/>
  <c r="I82" i="3"/>
  <c r="H82" i="3"/>
  <c r="G82" i="3"/>
  <c r="F82" i="3"/>
  <c r="E82" i="3"/>
  <c r="D82" i="3"/>
  <c r="C82" i="3"/>
  <c r="B82" i="3"/>
  <c r="M81" i="3"/>
  <c r="K81" i="4" s="1"/>
  <c r="L81" i="3"/>
  <c r="K81" i="3"/>
  <c r="J81" i="3"/>
  <c r="I81" i="3"/>
  <c r="H81" i="3"/>
  <c r="G81" i="3"/>
  <c r="F81" i="3"/>
  <c r="E81" i="3"/>
  <c r="D81" i="3"/>
  <c r="C81" i="3"/>
  <c r="B81" i="3"/>
  <c r="M80" i="3"/>
  <c r="H80" i="4" s="1"/>
  <c r="L80" i="3"/>
  <c r="K80" i="3"/>
  <c r="J80" i="3"/>
  <c r="I80" i="3"/>
  <c r="H80" i="3"/>
  <c r="G80" i="3"/>
  <c r="F80" i="3"/>
  <c r="E80" i="3"/>
  <c r="D80" i="3"/>
  <c r="C80" i="3"/>
  <c r="B80" i="3"/>
  <c r="M79" i="3"/>
  <c r="I79" i="4" s="1"/>
  <c r="L79" i="3"/>
  <c r="K79" i="3"/>
  <c r="J79" i="3"/>
  <c r="I79" i="3"/>
  <c r="H79" i="3"/>
  <c r="G79" i="3"/>
  <c r="F79" i="3"/>
  <c r="E79" i="3"/>
  <c r="D79" i="3"/>
  <c r="C79" i="3"/>
  <c r="B79" i="3"/>
  <c r="M78" i="3"/>
  <c r="D78" i="4" s="1"/>
  <c r="L78" i="3"/>
  <c r="K78" i="3"/>
  <c r="J78" i="3"/>
  <c r="I78" i="3"/>
  <c r="H78" i="3"/>
  <c r="G78" i="3"/>
  <c r="F78" i="3"/>
  <c r="E78" i="3"/>
  <c r="D78" i="3"/>
  <c r="C78" i="3"/>
  <c r="B78" i="3"/>
  <c r="M77" i="3"/>
  <c r="L77" i="3"/>
  <c r="K77" i="3"/>
  <c r="J77" i="3"/>
  <c r="I77" i="3"/>
  <c r="H77" i="3"/>
  <c r="G77" i="3"/>
  <c r="F77" i="3"/>
  <c r="E77" i="3"/>
  <c r="D77" i="3"/>
  <c r="C77" i="3"/>
  <c r="B77" i="3"/>
  <c r="M76" i="3"/>
  <c r="L76" i="3"/>
  <c r="K76" i="3"/>
  <c r="J76" i="3"/>
  <c r="I76" i="3"/>
  <c r="H76" i="3"/>
  <c r="G76" i="3"/>
  <c r="F76" i="3"/>
  <c r="E76" i="3"/>
  <c r="D76" i="3"/>
  <c r="C76" i="3"/>
  <c r="B76" i="3"/>
  <c r="M75" i="3"/>
  <c r="L75" i="3"/>
  <c r="K75" i="3"/>
  <c r="J75" i="3"/>
  <c r="I75" i="3"/>
  <c r="H75" i="3"/>
  <c r="G75" i="3"/>
  <c r="F75" i="3"/>
  <c r="E75" i="3"/>
  <c r="D75" i="3"/>
  <c r="C75" i="3"/>
  <c r="B75" i="3"/>
  <c r="M74" i="3"/>
  <c r="L74" i="3"/>
  <c r="K74" i="3"/>
  <c r="J74" i="3"/>
  <c r="I74" i="3"/>
  <c r="H74" i="3"/>
  <c r="G74" i="3"/>
  <c r="F74" i="3"/>
  <c r="E74" i="3"/>
  <c r="D74" i="3"/>
  <c r="C74" i="3"/>
  <c r="B74" i="3"/>
  <c r="M73" i="3"/>
  <c r="L73" i="3"/>
  <c r="K73" i="3"/>
  <c r="J73" i="3"/>
  <c r="I73" i="3"/>
  <c r="H73" i="3"/>
  <c r="G73" i="3"/>
  <c r="F73" i="3"/>
  <c r="E73" i="3"/>
  <c r="D73" i="3"/>
  <c r="C73" i="3"/>
  <c r="B73" i="3"/>
  <c r="M72" i="3"/>
  <c r="F72" i="4" s="1"/>
  <c r="L72" i="3"/>
  <c r="K72" i="3"/>
  <c r="J72" i="3"/>
  <c r="I72" i="3"/>
  <c r="H72" i="3"/>
  <c r="G72" i="3"/>
  <c r="F72" i="3"/>
  <c r="E72" i="3"/>
  <c r="D72" i="3"/>
  <c r="C72" i="3"/>
  <c r="B72" i="3"/>
  <c r="M71" i="3"/>
  <c r="L71" i="3"/>
  <c r="K71" i="3"/>
  <c r="J71" i="3"/>
  <c r="I71" i="3"/>
  <c r="H71" i="3"/>
  <c r="G71" i="3"/>
  <c r="F71" i="3"/>
  <c r="E71" i="3"/>
  <c r="D71" i="3"/>
  <c r="C71" i="3"/>
  <c r="B71" i="3"/>
  <c r="M70" i="3"/>
  <c r="B70" i="4" s="1"/>
  <c r="L70" i="3"/>
  <c r="K70" i="3"/>
  <c r="J70" i="3"/>
  <c r="I70" i="3"/>
  <c r="H70" i="3"/>
  <c r="G70" i="3"/>
  <c r="F70" i="3"/>
  <c r="E70" i="3"/>
  <c r="D70" i="3"/>
  <c r="C70" i="3"/>
  <c r="B70" i="3"/>
  <c r="M69" i="3"/>
  <c r="L69" i="3"/>
  <c r="K69" i="3"/>
  <c r="J69" i="3"/>
  <c r="I69" i="3"/>
  <c r="H69" i="3"/>
  <c r="G69" i="3"/>
  <c r="F69" i="3"/>
  <c r="E69" i="3"/>
  <c r="D69" i="3"/>
  <c r="C69" i="3"/>
  <c r="B69" i="3"/>
  <c r="M68" i="3"/>
  <c r="J68" i="4" s="1"/>
  <c r="L68" i="3"/>
  <c r="K68" i="3"/>
  <c r="J68" i="3"/>
  <c r="I68" i="3"/>
  <c r="H68" i="3"/>
  <c r="G68" i="3"/>
  <c r="F68" i="3"/>
  <c r="E68" i="3"/>
  <c r="D68" i="3"/>
  <c r="C68" i="3"/>
  <c r="B68" i="3"/>
  <c r="M67" i="3"/>
  <c r="C67" i="4" s="1"/>
  <c r="L67" i="3"/>
  <c r="K67" i="3"/>
  <c r="J67" i="3"/>
  <c r="I67" i="3"/>
  <c r="H67" i="3"/>
  <c r="G67" i="3"/>
  <c r="F67" i="3"/>
  <c r="E67" i="3"/>
  <c r="D67" i="3"/>
  <c r="C67" i="3"/>
  <c r="B67" i="3"/>
  <c r="M66" i="3"/>
  <c r="L66" i="4" s="1"/>
  <c r="L66" i="3"/>
  <c r="K66" i="3"/>
  <c r="J66" i="3"/>
  <c r="I66" i="3"/>
  <c r="I66" i="4" s="1"/>
  <c r="H66" i="3"/>
  <c r="G66" i="3"/>
  <c r="F66" i="3"/>
  <c r="E66" i="3"/>
  <c r="E66" i="4" s="1"/>
  <c r="D66" i="3"/>
  <c r="C66" i="3"/>
  <c r="B66" i="3"/>
  <c r="M65" i="3"/>
  <c r="K65" i="4" s="1"/>
  <c r="L65" i="3"/>
  <c r="K65" i="3"/>
  <c r="J65" i="3"/>
  <c r="I65" i="3"/>
  <c r="H65" i="3"/>
  <c r="G65" i="3"/>
  <c r="F65" i="3"/>
  <c r="E65" i="3"/>
  <c r="D65" i="3"/>
  <c r="C65" i="3"/>
  <c r="B65" i="3"/>
  <c r="M64" i="3"/>
  <c r="L64" i="3"/>
  <c r="K64" i="3"/>
  <c r="J64" i="3"/>
  <c r="I64" i="3"/>
  <c r="H64" i="3"/>
  <c r="G64" i="3"/>
  <c r="F64" i="3"/>
  <c r="E64" i="3"/>
  <c r="D64" i="3"/>
  <c r="C64" i="3"/>
  <c r="B64" i="3"/>
  <c r="M63" i="3"/>
  <c r="L63" i="3"/>
  <c r="K63" i="3"/>
  <c r="J63" i="3"/>
  <c r="I63" i="3"/>
  <c r="H63" i="3"/>
  <c r="G63" i="3"/>
  <c r="F63" i="3"/>
  <c r="E63" i="3"/>
  <c r="D63" i="3"/>
  <c r="C63" i="3"/>
  <c r="B63" i="3"/>
  <c r="M62" i="3"/>
  <c r="L62" i="4" s="1"/>
  <c r="L62" i="3"/>
  <c r="K62" i="3"/>
  <c r="J62" i="3"/>
  <c r="I62" i="3"/>
  <c r="I62" i="4" s="1"/>
  <c r="H62" i="3"/>
  <c r="G62" i="3"/>
  <c r="F62" i="3"/>
  <c r="E62" i="3"/>
  <c r="E62" i="4" s="1"/>
  <c r="D62" i="3"/>
  <c r="C62" i="3"/>
  <c r="B62" i="3"/>
  <c r="M61" i="3"/>
  <c r="L61" i="3"/>
  <c r="K61" i="3"/>
  <c r="J61" i="3"/>
  <c r="I61" i="3"/>
  <c r="H61" i="3"/>
  <c r="G61" i="3"/>
  <c r="F61" i="3"/>
  <c r="E61" i="3"/>
  <c r="D61" i="3"/>
  <c r="C61" i="3"/>
  <c r="B61" i="3"/>
  <c r="M60" i="3"/>
  <c r="L60" i="3"/>
  <c r="K60" i="3"/>
  <c r="J60" i="3"/>
  <c r="I60" i="3"/>
  <c r="H60" i="3"/>
  <c r="G60" i="3"/>
  <c r="F60" i="3"/>
  <c r="E60" i="3"/>
  <c r="D60" i="3"/>
  <c r="C60" i="3"/>
  <c r="B60" i="3"/>
  <c r="M59" i="3"/>
  <c r="L59" i="3"/>
  <c r="K59" i="3"/>
  <c r="J59" i="3"/>
  <c r="I59" i="3"/>
  <c r="H59" i="3"/>
  <c r="G59" i="3"/>
  <c r="F59" i="3"/>
  <c r="E59" i="3"/>
  <c r="D59" i="3"/>
  <c r="C59" i="3"/>
  <c r="B59" i="3"/>
  <c r="M58" i="3"/>
  <c r="L58" i="3"/>
  <c r="K58" i="3"/>
  <c r="J58" i="3"/>
  <c r="I58" i="3"/>
  <c r="I58" i="4" s="1"/>
  <c r="H58" i="3"/>
  <c r="G58" i="3"/>
  <c r="F58" i="3"/>
  <c r="E58" i="3"/>
  <c r="D58" i="3"/>
  <c r="C58" i="3"/>
  <c r="B58" i="3"/>
  <c r="M57" i="3"/>
  <c r="H57" i="4" s="1"/>
  <c r="L57" i="3"/>
  <c r="K57" i="3"/>
  <c r="J57" i="3"/>
  <c r="I57" i="3"/>
  <c r="H57" i="3"/>
  <c r="G57" i="3"/>
  <c r="F57" i="3"/>
  <c r="E57" i="3"/>
  <c r="D57" i="3"/>
  <c r="C57" i="3"/>
  <c r="B57" i="3"/>
  <c r="M56" i="3"/>
  <c r="F56" i="4" s="1"/>
  <c r="L56" i="3"/>
  <c r="K56" i="3"/>
  <c r="J56" i="3"/>
  <c r="I56" i="3"/>
  <c r="H56" i="3"/>
  <c r="G56" i="3"/>
  <c r="F56" i="3"/>
  <c r="E56" i="3"/>
  <c r="D56" i="3"/>
  <c r="C56" i="3"/>
  <c r="B56" i="3"/>
  <c r="M55" i="3"/>
  <c r="L55" i="3"/>
  <c r="K55" i="3"/>
  <c r="J55" i="3"/>
  <c r="I55" i="3"/>
  <c r="H55" i="3"/>
  <c r="G55" i="3"/>
  <c r="F55" i="3"/>
  <c r="E55" i="3"/>
  <c r="D55" i="3"/>
  <c r="C55" i="3"/>
  <c r="B55" i="3"/>
  <c r="M54" i="3"/>
  <c r="B54" i="4" s="1"/>
  <c r="L54" i="3"/>
  <c r="K54" i="3"/>
  <c r="J54" i="3"/>
  <c r="I54" i="3"/>
  <c r="I54" i="4" s="1"/>
  <c r="H54" i="3"/>
  <c r="G54" i="3"/>
  <c r="F54" i="3"/>
  <c r="E54" i="3"/>
  <c r="E54" i="4" s="1"/>
  <c r="D54" i="3"/>
  <c r="C54" i="3"/>
  <c r="B54" i="3"/>
  <c r="M53" i="3"/>
  <c r="L53" i="3"/>
  <c r="K53" i="3"/>
  <c r="J53" i="3"/>
  <c r="I53" i="3"/>
  <c r="H53" i="3"/>
  <c r="G53" i="3"/>
  <c r="F53" i="3"/>
  <c r="E53" i="3"/>
  <c r="D53" i="3"/>
  <c r="C53" i="3"/>
  <c r="B53" i="3"/>
  <c r="M52" i="3"/>
  <c r="D52" i="4" s="1"/>
  <c r="L52" i="3"/>
  <c r="K52" i="3"/>
  <c r="J52" i="3"/>
  <c r="I52" i="3"/>
  <c r="H52" i="3"/>
  <c r="G52" i="3"/>
  <c r="F52" i="3"/>
  <c r="E52" i="3"/>
  <c r="D52" i="3"/>
  <c r="C52" i="3"/>
  <c r="B52" i="3"/>
  <c r="M51" i="3"/>
  <c r="L51" i="3"/>
  <c r="K51" i="3"/>
  <c r="J51" i="3"/>
  <c r="I51" i="3"/>
  <c r="H51" i="3"/>
  <c r="G51" i="3"/>
  <c r="F51" i="3"/>
  <c r="E51" i="3"/>
  <c r="D51" i="3"/>
  <c r="C51" i="3"/>
  <c r="B51" i="3"/>
  <c r="M50" i="3"/>
  <c r="L50" i="4" s="1"/>
  <c r="L50" i="3"/>
  <c r="K50" i="3"/>
  <c r="J50" i="3"/>
  <c r="I50" i="3"/>
  <c r="I50" i="4" s="1"/>
  <c r="H50" i="3"/>
  <c r="G50" i="3"/>
  <c r="F50" i="3"/>
  <c r="E50" i="3"/>
  <c r="D50" i="3"/>
  <c r="C50" i="3"/>
  <c r="B50" i="3"/>
  <c r="M49" i="3"/>
  <c r="L49" i="3"/>
  <c r="K49" i="3"/>
  <c r="J49" i="3"/>
  <c r="I49" i="3"/>
  <c r="H49" i="3"/>
  <c r="G49" i="3"/>
  <c r="F49" i="3"/>
  <c r="E49" i="3"/>
  <c r="D49" i="3"/>
  <c r="C49" i="3"/>
  <c r="B49" i="3"/>
  <c r="M48" i="3"/>
  <c r="L48" i="3"/>
  <c r="K48" i="3"/>
  <c r="J48" i="3"/>
  <c r="I48" i="3"/>
  <c r="H48" i="3"/>
  <c r="G48" i="3"/>
  <c r="F48" i="3"/>
  <c r="E48" i="3"/>
  <c r="D48" i="3"/>
  <c r="C48" i="3"/>
  <c r="B48" i="3"/>
  <c r="M47" i="3"/>
  <c r="L47" i="3"/>
  <c r="K47" i="3"/>
  <c r="J47" i="3"/>
  <c r="I47" i="3"/>
  <c r="H47" i="3"/>
  <c r="G47" i="3"/>
  <c r="F47" i="3"/>
  <c r="E47" i="3"/>
  <c r="D47" i="3"/>
  <c r="C47" i="3"/>
  <c r="B47" i="3"/>
  <c r="M46" i="3"/>
  <c r="L46" i="4" s="1"/>
  <c r="L46" i="3"/>
  <c r="K46" i="3"/>
  <c r="J46" i="3"/>
  <c r="I46" i="3"/>
  <c r="I46" i="4" s="1"/>
  <c r="H46" i="3"/>
  <c r="G46" i="3"/>
  <c r="F46" i="3"/>
  <c r="E46" i="3"/>
  <c r="D46" i="3"/>
  <c r="C46" i="3"/>
  <c r="B46" i="3"/>
  <c r="M45" i="3"/>
  <c r="K45" i="4" s="1"/>
  <c r="L45" i="3"/>
  <c r="K45" i="3"/>
  <c r="J45" i="3"/>
  <c r="I45" i="3"/>
  <c r="H45" i="3"/>
  <c r="G45" i="3"/>
  <c r="F45" i="3"/>
  <c r="E45" i="3"/>
  <c r="D45" i="3"/>
  <c r="C45" i="3"/>
  <c r="B45" i="3"/>
  <c r="M44" i="3"/>
  <c r="B44" i="4" s="1"/>
  <c r="L44" i="3"/>
  <c r="K44" i="3"/>
  <c r="J44" i="3"/>
  <c r="I44" i="3"/>
  <c r="H44" i="3"/>
  <c r="G44" i="3"/>
  <c r="F44" i="3"/>
  <c r="E44" i="3"/>
  <c r="D44" i="3"/>
  <c r="C44" i="3"/>
  <c r="B44" i="3"/>
  <c r="M43" i="3"/>
  <c r="L43" i="3"/>
  <c r="K43" i="3"/>
  <c r="J43" i="3"/>
  <c r="I43" i="3"/>
  <c r="H43" i="3"/>
  <c r="G43" i="3"/>
  <c r="F43" i="3"/>
  <c r="E43" i="3"/>
  <c r="D43" i="3"/>
  <c r="C43" i="3"/>
  <c r="B43" i="3"/>
  <c r="M42" i="3"/>
  <c r="B42" i="4" s="1"/>
  <c r="L42" i="3"/>
  <c r="K42" i="3"/>
  <c r="J42" i="3"/>
  <c r="I42" i="3"/>
  <c r="I42" i="4" s="1"/>
  <c r="H42" i="3"/>
  <c r="G42" i="3"/>
  <c r="F42" i="3"/>
  <c r="E42" i="3"/>
  <c r="D42" i="3"/>
  <c r="C42" i="3"/>
  <c r="B42" i="3"/>
  <c r="M41" i="3"/>
  <c r="H41" i="4" s="1"/>
  <c r="L41" i="3"/>
  <c r="K41" i="3"/>
  <c r="J41" i="3"/>
  <c r="I41" i="3"/>
  <c r="H41" i="3"/>
  <c r="G41" i="3"/>
  <c r="F41" i="3"/>
  <c r="E41" i="3"/>
  <c r="D41" i="3"/>
  <c r="C41" i="3"/>
  <c r="B41" i="3"/>
  <c r="M40" i="3"/>
  <c r="D40" i="4" s="1"/>
  <c r="L40" i="3"/>
  <c r="K40" i="3"/>
  <c r="J40" i="3"/>
  <c r="I40" i="3"/>
  <c r="H40" i="3"/>
  <c r="G40" i="3"/>
  <c r="F40" i="3"/>
  <c r="E40" i="3"/>
  <c r="D40" i="3"/>
  <c r="C40" i="3"/>
  <c r="B40" i="3"/>
  <c r="M39" i="3"/>
  <c r="L39" i="3"/>
  <c r="K39" i="3"/>
  <c r="J39" i="3"/>
  <c r="I39" i="3"/>
  <c r="H39" i="3"/>
  <c r="G39" i="3"/>
  <c r="F39" i="3"/>
  <c r="E39" i="3"/>
  <c r="D39" i="3"/>
  <c r="C39" i="3"/>
  <c r="B39" i="3"/>
  <c r="M38" i="3"/>
  <c r="L38" i="3"/>
  <c r="K38" i="3"/>
  <c r="J38" i="3"/>
  <c r="I38" i="3"/>
  <c r="I38" i="4" s="1"/>
  <c r="H38" i="3"/>
  <c r="G38" i="3"/>
  <c r="F38" i="3"/>
  <c r="E38" i="3"/>
  <c r="D38" i="3"/>
  <c r="C38" i="3"/>
  <c r="B38" i="3"/>
  <c r="M37" i="3"/>
  <c r="L37" i="3"/>
  <c r="K37" i="3"/>
  <c r="J37" i="3"/>
  <c r="I37" i="3"/>
  <c r="H37" i="3"/>
  <c r="G37" i="3"/>
  <c r="F37" i="3"/>
  <c r="E37" i="3"/>
  <c r="D37" i="3"/>
  <c r="C37" i="3"/>
  <c r="B37" i="3"/>
  <c r="M36" i="3"/>
  <c r="L36" i="3"/>
  <c r="K36" i="3"/>
  <c r="J36" i="3"/>
  <c r="I36" i="3"/>
  <c r="H36" i="3"/>
  <c r="G36" i="3"/>
  <c r="F36" i="3"/>
  <c r="E36" i="3"/>
  <c r="D36" i="3"/>
  <c r="C36" i="3"/>
  <c r="B36" i="3"/>
  <c r="M35" i="3"/>
  <c r="L35" i="3"/>
  <c r="K35" i="3"/>
  <c r="J35" i="3"/>
  <c r="I35" i="3"/>
  <c r="H35" i="3"/>
  <c r="G35" i="3"/>
  <c r="F35" i="3"/>
  <c r="E35" i="3"/>
  <c r="D35" i="3"/>
  <c r="C35" i="3"/>
  <c r="B35" i="3"/>
  <c r="M34" i="3"/>
  <c r="L34" i="3"/>
  <c r="K34" i="3"/>
  <c r="J34" i="3"/>
  <c r="I34" i="3"/>
  <c r="I34" i="4" s="1"/>
  <c r="H34" i="3"/>
  <c r="G34" i="3"/>
  <c r="F34" i="3"/>
  <c r="E34" i="3"/>
  <c r="D34" i="3"/>
  <c r="C34" i="3"/>
  <c r="B34" i="3"/>
  <c r="M33" i="3"/>
  <c r="L33" i="3"/>
  <c r="K33" i="3"/>
  <c r="J33" i="3"/>
  <c r="I33" i="3"/>
  <c r="H33" i="3"/>
  <c r="G33" i="3"/>
  <c r="F33" i="3"/>
  <c r="E33" i="3"/>
  <c r="D33" i="3"/>
  <c r="C33" i="3"/>
  <c r="B33" i="3"/>
  <c r="M32" i="3"/>
  <c r="L32" i="3"/>
  <c r="K32" i="3"/>
  <c r="J32" i="3"/>
  <c r="I32" i="3"/>
  <c r="H32" i="3"/>
  <c r="G32" i="3"/>
  <c r="F32" i="3"/>
  <c r="E32" i="3"/>
  <c r="D32" i="3"/>
  <c r="C32" i="3"/>
  <c r="B32" i="3"/>
  <c r="M31" i="3"/>
  <c r="L31" i="3"/>
  <c r="K31" i="3"/>
  <c r="J31" i="3"/>
  <c r="I31" i="3"/>
  <c r="H31" i="3"/>
  <c r="G31" i="3"/>
  <c r="F31" i="3"/>
  <c r="E31" i="3"/>
  <c r="D31" i="3"/>
  <c r="C31" i="3"/>
  <c r="B31" i="3"/>
  <c r="M30" i="3"/>
  <c r="L30" i="3"/>
  <c r="K30" i="3"/>
  <c r="J30" i="3"/>
  <c r="I30" i="3"/>
  <c r="I30" i="4" s="1"/>
  <c r="H30" i="3"/>
  <c r="G30" i="3"/>
  <c r="F30" i="3"/>
  <c r="E30" i="3"/>
  <c r="E30" i="4" s="1"/>
  <c r="D30" i="3"/>
  <c r="C30" i="3"/>
  <c r="B30" i="3"/>
  <c r="M29" i="3"/>
  <c r="L29" i="3"/>
  <c r="K29" i="3"/>
  <c r="J29" i="3"/>
  <c r="I29" i="3"/>
  <c r="H29" i="3"/>
  <c r="G29" i="3"/>
  <c r="F29" i="3"/>
  <c r="E29" i="3"/>
  <c r="D29" i="3"/>
  <c r="C29" i="3"/>
  <c r="B29" i="3"/>
  <c r="M28" i="3"/>
  <c r="L28" i="3"/>
  <c r="K28" i="3"/>
  <c r="J28" i="3"/>
  <c r="I28" i="3"/>
  <c r="H28" i="3"/>
  <c r="G28" i="3"/>
  <c r="F28" i="3"/>
  <c r="E28" i="3"/>
  <c r="D28" i="3"/>
  <c r="C28" i="3"/>
  <c r="B28" i="3"/>
  <c r="M27" i="3"/>
  <c r="L27" i="3"/>
  <c r="K27" i="3"/>
  <c r="J27" i="3"/>
  <c r="I27" i="3"/>
  <c r="H27" i="3"/>
  <c r="G27" i="3"/>
  <c r="F27" i="3"/>
  <c r="E27" i="3"/>
  <c r="D27" i="3"/>
  <c r="C27" i="3"/>
  <c r="B27" i="3"/>
  <c r="M26" i="3"/>
  <c r="L26" i="3"/>
  <c r="K26" i="3"/>
  <c r="J26" i="3"/>
  <c r="I26" i="3"/>
  <c r="I26" i="4" s="1"/>
  <c r="H26" i="3"/>
  <c r="G26" i="3"/>
  <c r="F26" i="3"/>
  <c r="E26" i="3"/>
  <c r="E26" i="4" s="1"/>
  <c r="D26" i="3"/>
  <c r="C26" i="3"/>
  <c r="B26" i="3"/>
  <c r="M25" i="3"/>
  <c r="L25" i="3"/>
  <c r="K25" i="3"/>
  <c r="J25" i="3"/>
  <c r="I25" i="3"/>
  <c r="H25" i="3"/>
  <c r="G25" i="3"/>
  <c r="F25" i="3"/>
  <c r="E25" i="3"/>
  <c r="D25" i="3"/>
  <c r="C25" i="3"/>
  <c r="B25" i="3"/>
  <c r="M24" i="3"/>
  <c r="D24" i="4" s="1"/>
  <c r="L24" i="3"/>
  <c r="K24" i="3"/>
  <c r="J24" i="3"/>
  <c r="I24" i="3"/>
  <c r="H24" i="3"/>
  <c r="G24" i="3"/>
  <c r="F24" i="3"/>
  <c r="E24" i="3"/>
  <c r="D24" i="3"/>
  <c r="C24" i="3"/>
  <c r="B24" i="3"/>
  <c r="M23" i="3"/>
  <c r="L23" i="3"/>
  <c r="K23" i="3"/>
  <c r="J23" i="3"/>
  <c r="I23" i="3"/>
  <c r="H23" i="3"/>
  <c r="G23" i="3"/>
  <c r="F23" i="3"/>
  <c r="E23" i="3"/>
  <c r="D23" i="3"/>
  <c r="C23" i="3"/>
  <c r="B23" i="3"/>
  <c r="M22" i="3"/>
  <c r="L22" i="3"/>
  <c r="K22" i="3"/>
  <c r="J22" i="3"/>
  <c r="I22" i="3"/>
  <c r="I22" i="4" s="1"/>
  <c r="H22" i="3"/>
  <c r="G22" i="3"/>
  <c r="F22" i="3"/>
  <c r="E22" i="3"/>
  <c r="E22" i="4" s="1"/>
  <c r="D22" i="3"/>
  <c r="C22" i="3"/>
  <c r="B22" i="3"/>
  <c r="M21" i="3"/>
  <c r="L21" i="3"/>
  <c r="K21" i="3"/>
  <c r="J21" i="3"/>
  <c r="I21" i="3"/>
  <c r="H21" i="3"/>
  <c r="G21" i="3"/>
  <c r="F21" i="3"/>
  <c r="E21" i="3"/>
  <c r="D21" i="3"/>
  <c r="C21" i="3"/>
  <c r="B21" i="3"/>
  <c r="M20" i="3"/>
  <c r="L20" i="3"/>
  <c r="K20" i="3"/>
  <c r="J20" i="3"/>
  <c r="I20" i="3"/>
  <c r="H20" i="3"/>
  <c r="G20" i="3"/>
  <c r="F20" i="3"/>
  <c r="E20" i="3"/>
  <c r="D20" i="3"/>
  <c r="C20" i="3"/>
  <c r="B20" i="3"/>
  <c r="M19" i="3"/>
  <c r="L19" i="3"/>
  <c r="K19" i="3"/>
  <c r="J19" i="3"/>
  <c r="I19" i="3"/>
  <c r="H19" i="3"/>
  <c r="G19" i="3"/>
  <c r="F19" i="3"/>
  <c r="E19" i="3"/>
  <c r="D19" i="3"/>
  <c r="C19" i="3"/>
  <c r="B19" i="3"/>
  <c r="M18" i="3"/>
  <c r="L18" i="3"/>
  <c r="K18" i="3"/>
  <c r="J18" i="3"/>
  <c r="I18" i="3"/>
  <c r="I18" i="4" s="1"/>
  <c r="H18" i="3"/>
  <c r="G18" i="3"/>
  <c r="F18" i="3"/>
  <c r="E18" i="3"/>
  <c r="E18" i="4" s="1"/>
  <c r="D18" i="3"/>
  <c r="C18" i="3"/>
  <c r="B18" i="3"/>
  <c r="M17" i="3"/>
  <c r="L17" i="3"/>
  <c r="K17" i="3"/>
  <c r="J17" i="3"/>
  <c r="I17" i="3"/>
  <c r="H17" i="3"/>
  <c r="G17" i="3"/>
  <c r="F17" i="3"/>
  <c r="E17" i="3"/>
  <c r="D17" i="3"/>
  <c r="C17" i="3"/>
  <c r="B17" i="3"/>
  <c r="M16" i="3"/>
  <c r="L16" i="3"/>
  <c r="K16" i="3"/>
  <c r="J16" i="3"/>
  <c r="I16" i="3"/>
  <c r="H16" i="3"/>
  <c r="G16" i="3"/>
  <c r="F16" i="3"/>
  <c r="E16" i="3"/>
  <c r="D16" i="3"/>
  <c r="C16" i="3"/>
  <c r="B16" i="3"/>
  <c r="M15" i="3"/>
  <c r="L15" i="3"/>
  <c r="K15" i="3"/>
  <c r="J15" i="3"/>
  <c r="I15" i="3"/>
  <c r="H15" i="3"/>
  <c r="G15" i="3"/>
  <c r="F15" i="3"/>
  <c r="E15" i="3"/>
  <c r="D15" i="3"/>
  <c r="C15" i="3"/>
  <c r="B15" i="3"/>
  <c r="M14" i="3"/>
  <c r="L14" i="4" s="1"/>
  <c r="L14" i="3"/>
  <c r="K14" i="3"/>
  <c r="J14" i="3"/>
  <c r="I14" i="3"/>
  <c r="I14" i="4" s="1"/>
  <c r="H14" i="3"/>
  <c r="G14" i="3"/>
  <c r="F14" i="3"/>
  <c r="E14" i="3"/>
  <c r="E14" i="4" s="1"/>
  <c r="D14" i="3"/>
  <c r="C14" i="3"/>
  <c r="B14" i="3"/>
  <c r="M13" i="3"/>
  <c r="K13" i="4" s="1"/>
  <c r="L13" i="3"/>
  <c r="K13" i="3"/>
  <c r="J13" i="3"/>
  <c r="I13" i="3"/>
  <c r="H13" i="3"/>
  <c r="G13" i="3"/>
  <c r="F13" i="3"/>
  <c r="E13" i="3"/>
  <c r="D13" i="3"/>
  <c r="C13" i="3"/>
  <c r="B13" i="3"/>
  <c r="M12" i="3"/>
  <c r="F12" i="4" s="1"/>
  <c r="L12" i="3"/>
  <c r="K12" i="3"/>
  <c r="J12" i="3"/>
  <c r="I12" i="3"/>
  <c r="H12" i="3"/>
  <c r="G12" i="3"/>
  <c r="F12" i="3"/>
  <c r="E12" i="3"/>
  <c r="D12" i="3"/>
  <c r="C12" i="3"/>
  <c r="B12" i="3"/>
  <c r="M11" i="3"/>
  <c r="L11" i="3"/>
  <c r="K11" i="3"/>
  <c r="J11" i="3"/>
  <c r="I11" i="3"/>
  <c r="H11" i="3"/>
  <c r="G11" i="3"/>
  <c r="F11" i="3"/>
  <c r="E11" i="3"/>
  <c r="D11" i="3"/>
  <c r="C11" i="3"/>
  <c r="B11" i="3"/>
  <c r="M10" i="3"/>
  <c r="L10" i="4" s="1"/>
  <c r="L10" i="3"/>
  <c r="K10" i="3"/>
  <c r="J10" i="3"/>
  <c r="I10" i="3"/>
  <c r="I10" i="4" s="1"/>
  <c r="H10" i="3"/>
  <c r="G10" i="3"/>
  <c r="F10" i="3"/>
  <c r="E10" i="3"/>
  <c r="E10" i="4" s="1"/>
  <c r="D10" i="3"/>
  <c r="C10" i="3"/>
  <c r="B10" i="3"/>
  <c r="M9" i="3"/>
  <c r="L9" i="3"/>
  <c r="K9" i="3"/>
  <c r="J9" i="3"/>
  <c r="I9" i="3"/>
  <c r="H9" i="3"/>
  <c r="G9" i="3"/>
  <c r="F9" i="3"/>
  <c r="E9" i="3"/>
  <c r="D9" i="3"/>
  <c r="C9" i="3"/>
  <c r="B9" i="3"/>
  <c r="M8" i="3"/>
  <c r="L8" i="3"/>
  <c r="K8" i="3"/>
  <c r="J8" i="3"/>
  <c r="I8" i="3"/>
  <c r="H8" i="3"/>
  <c r="G8" i="3"/>
  <c r="F8" i="3"/>
  <c r="E8" i="3"/>
  <c r="D8" i="3"/>
  <c r="C8" i="3"/>
  <c r="B8" i="3"/>
  <c r="M7" i="3"/>
  <c r="L7" i="3"/>
  <c r="K7" i="3"/>
  <c r="J7" i="3"/>
  <c r="I7" i="3"/>
  <c r="H7" i="3"/>
  <c r="G7" i="3"/>
  <c r="F7" i="3"/>
  <c r="E7" i="3"/>
  <c r="D7" i="3"/>
  <c r="C7" i="3"/>
  <c r="B7" i="3"/>
  <c r="M6" i="3"/>
  <c r="L6" i="3"/>
  <c r="K6" i="3"/>
  <c r="J6" i="3"/>
  <c r="I6" i="3"/>
  <c r="I6" i="4" s="1"/>
  <c r="H6" i="3"/>
  <c r="G6" i="3"/>
  <c r="F6" i="3"/>
  <c r="E6" i="3"/>
  <c r="E6" i="4" s="1"/>
  <c r="D6" i="3"/>
  <c r="C6" i="3"/>
  <c r="B6" i="3"/>
  <c r="M5" i="3"/>
  <c r="L5" i="3"/>
  <c r="K5" i="3"/>
  <c r="J5" i="3"/>
  <c r="I5" i="3"/>
  <c r="H5" i="3"/>
  <c r="G5" i="3"/>
  <c r="F5" i="3"/>
  <c r="E5" i="3"/>
  <c r="D5" i="3"/>
  <c r="C5" i="3"/>
  <c r="B5" i="3"/>
  <c r="M4" i="3"/>
  <c r="L4" i="3"/>
  <c r="K4" i="3"/>
  <c r="J4" i="3"/>
  <c r="I4" i="3"/>
  <c r="H4" i="3"/>
  <c r="G4" i="3"/>
  <c r="F4" i="3"/>
  <c r="E4" i="3"/>
  <c r="D4" i="3"/>
  <c r="C4" i="3"/>
  <c r="B4" i="3"/>
  <c r="M3" i="3"/>
  <c r="L3" i="3"/>
  <c r="K3" i="3"/>
  <c r="J3" i="3"/>
  <c r="I3" i="3"/>
  <c r="H3" i="3"/>
  <c r="G3" i="3"/>
  <c r="F3" i="3"/>
  <c r="E3" i="3"/>
  <c r="D3" i="3"/>
  <c r="C3" i="3"/>
  <c r="B3" i="3"/>
  <c r="M2" i="3"/>
  <c r="C2" i="4" s="1"/>
  <c r="B17" i="8" l="1"/>
  <c r="E17" i="8" s="1"/>
  <c r="I3" i="4"/>
  <c r="E53" i="4"/>
  <c r="E57" i="4"/>
  <c r="E65" i="4"/>
  <c r="E29" i="4"/>
  <c r="E49" i="4"/>
  <c r="E37" i="4"/>
  <c r="E41" i="4"/>
  <c r="E21" i="4"/>
  <c r="E45" i="4"/>
  <c r="I5" i="4"/>
  <c r="E5" i="4"/>
  <c r="I9" i="4"/>
  <c r="I13" i="4"/>
  <c r="E9" i="4"/>
  <c r="E13" i="4"/>
  <c r="E17" i="4"/>
  <c r="E25" i="4"/>
  <c r="E33" i="4"/>
  <c r="I17" i="4"/>
  <c r="I21" i="4"/>
  <c r="I25" i="4"/>
  <c r="I72" i="4"/>
  <c r="E82" i="4"/>
  <c r="E78" i="4"/>
  <c r="B5" i="4"/>
  <c r="F54" i="4"/>
  <c r="F66" i="4"/>
  <c r="F74" i="4"/>
  <c r="F78" i="4"/>
  <c r="F82" i="4"/>
  <c r="K3" i="4"/>
  <c r="C5" i="4"/>
  <c r="G6" i="4"/>
  <c r="K7" i="4"/>
  <c r="C9" i="4"/>
  <c r="G10" i="4"/>
  <c r="K11" i="4"/>
  <c r="C13" i="4"/>
  <c r="G14" i="4"/>
  <c r="K15" i="4"/>
  <c r="C17" i="4"/>
  <c r="G18" i="4"/>
  <c r="K19" i="4"/>
  <c r="C21" i="4"/>
  <c r="G22" i="4"/>
  <c r="K23" i="4"/>
  <c r="C25" i="4"/>
  <c r="G26" i="4"/>
  <c r="K27" i="4"/>
  <c r="C29" i="4"/>
  <c r="G30" i="4"/>
  <c r="C33" i="4"/>
  <c r="G34" i="4"/>
  <c r="C37" i="4"/>
  <c r="G38" i="4"/>
  <c r="G42" i="4"/>
  <c r="C45" i="4"/>
  <c r="G46" i="4"/>
  <c r="C49" i="4"/>
  <c r="G50" i="4"/>
  <c r="C53" i="4"/>
  <c r="G54" i="4"/>
  <c r="C57" i="4"/>
  <c r="G58" i="4"/>
  <c r="G62" i="4"/>
  <c r="G66" i="4"/>
  <c r="G70" i="4"/>
  <c r="G74" i="4"/>
  <c r="G78" i="4"/>
  <c r="G82" i="4"/>
  <c r="E70" i="4"/>
  <c r="E74" i="4"/>
  <c r="L3" i="4"/>
  <c r="D5" i="4"/>
  <c r="H6" i="4"/>
  <c r="L7" i="4"/>
  <c r="D9" i="4"/>
  <c r="H10" i="4"/>
  <c r="L11" i="4"/>
  <c r="D13" i="4"/>
  <c r="H14" i="4"/>
  <c r="L15" i="4"/>
  <c r="D17" i="4"/>
  <c r="H18" i="4"/>
  <c r="L19" i="4"/>
  <c r="D21" i="4"/>
  <c r="H22" i="4"/>
  <c r="L23" i="4"/>
  <c r="D25" i="4"/>
  <c r="H26" i="4"/>
  <c r="L27" i="4"/>
  <c r="D29" i="4"/>
  <c r="L31" i="4"/>
  <c r="D33" i="4"/>
  <c r="H34" i="4"/>
  <c r="L35" i="4"/>
  <c r="H38" i="4"/>
  <c r="L39" i="4"/>
  <c r="D41" i="4"/>
  <c r="H42" i="4"/>
  <c r="L43" i="4"/>
  <c r="D45" i="4"/>
  <c r="L47" i="4"/>
  <c r="D49" i="4"/>
  <c r="H50" i="4"/>
  <c r="L51" i="4"/>
  <c r="D53" i="4"/>
  <c r="H54" i="4"/>
  <c r="L55" i="4"/>
  <c r="D57" i="4"/>
  <c r="H58" i="4"/>
  <c r="L59" i="4"/>
  <c r="D61" i="4"/>
  <c r="H62" i="4"/>
  <c r="L63" i="4"/>
  <c r="D65" i="4"/>
  <c r="H66" i="4"/>
  <c r="L67" i="4"/>
  <c r="D69" i="4"/>
  <c r="L71" i="4"/>
  <c r="D73" i="4"/>
  <c r="L75" i="4"/>
  <c r="D77" i="4"/>
  <c r="H78" i="4"/>
  <c r="L79" i="4"/>
  <c r="D81" i="4"/>
  <c r="H82" i="4"/>
  <c r="L83" i="4"/>
  <c r="I70" i="4"/>
  <c r="J54" i="4"/>
  <c r="B64" i="4"/>
  <c r="J66" i="4"/>
  <c r="B68" i="4"/>
  <c r="B72" i="4"/>
  <c r="J74" i="4"/>
  <c r="J78" i="4"/>
  <c r="B80" i="4"/>
  <c r="J82" i="4"/>
  <c r="F70" i="4"/>
  <c r="I78" i="4"/>
  <c r="I82" i="4"/>
  <c r="J62" i="4"/>
  <c r="J70" i="4"/>
  <c r="G5" i="4"/>
  <c r="G9" i="4"/>
  <c r="G13" i="4"/>
  <c r="K26" i="4"/>
  <c r="K70" i="4"/>
  <c r="G73" i="4"/>
  <c r="K74" i="4"/>
  <c r="G77" i="4"/>
  <c r="K78" i="4"/>
  <c r="C80" i="4"/>
  <c r="D72" i="4"/>
  <c r="I74" i="4"/>
  <c r="E81" i="4"/>
  <c r="J58" i="4"/>
  <c r="K6" i="4"/>
  <c r="C83" i="4"/>
  <c r="E40" i="4"/>
  <c r="E44" i="4"/>
  <c r="E52" i="4"/>
  <c r="I32" i="4"/>
  <c r="I36" i="4"/>
  <c r="I44" i="4"/>
  <c r="E75" i="4"/>
  <c r="I76" i="4"/>
  <c r="I80" i="4"/>
  <c r="E48" i="4"/>
  <c r="I40" i="4"/>
  <c r="I48" i="4"/>
  <c r="I52" i="4"/>
  <c r="I56" i="4"/>
  <c r="I60" i="4"/>
  <c r="I64" i="4"/>
  <c r="I68" i="4"/>
  <c r="E79" i="4"/>
  <c r="C4" i="4"/>
  <c r="K10" i="4"/>
  <c r="C12" i="4"/>
  <c r="K14" i="4"/>
  <c r="C16" i="4"/>
  <c r="G17" i="4"/>
  <c r="K18" i="4"/>
  <c r="C20" i="4"/>
  <c r="G21" i="4"/>
  <c r="K22" i="4"/>
  <c r="C24" i="4"/>
  <c r="G25" i="4"/>
  <c r="C28" i="4"/>
  <c r="G29" i="4"/>
  <c r="K30" i="4"/>
  <c r="C32" i="4"/>
  <c r="G33" i="4"/>
  <c r="E16" i="4"/>
  <c r="I29" i="4"/>
  <c r="H30" i="4"/>
  <c r="E32" i="4"/>
  <c r="I33" i="4"/>
  <c r="E36" i="4"/>
  <c r="I37" i="4"/>
  <c r="I41" i="4"/>
  <c r="I53" i="4"/>
  <c r="F24" i="4"/>
  <c r="E8" i="4"/>
  <c r="E20" i="4"/>
  <c r="E24" i="4"/>
  <c r="E28" i="4"/>
  <c r="F16" i="4"/>
  <c r="F28" i="4"/>
  <c r="J77" i="4"/>
  <c r="I45" i="4"/>
  <c r="G4" i="4"/>
  <c r="C7" i="4"/>
  <c r="G8" i="4"/>
  <c r="K9" i="4"/>
  <c r="G12" i="4"/>
  <c r="K17" i="4"/>
  <c r="C35" i="4"/>
  <c r="C51" i="4"/>
  <c r="E12" i="4"/>
  <c r="C3" i="4"/>
  <c r="K5" i="4"/>
  <c r="C11" i="4"/>
  <c r="E23" i="4"/>
  <c r="E27" i="4"/>
  <c r="E31" i="4"/>
  <c r="E35" i="4"/>
  <c r="E39" i="4"/>
  <c r="E43" i="4"/>
  <c r="E67" i="4"/>
  <c r="E71" i="4"/>
  <c r="D56" i="4"/>
  <c r="C8" i="4"/>
  <c r="E4" i="4"/>
  <c r="E3" i="4"/>
  <c r="E7" i="4"/>
  <c r="E11" i="4"/>
  <c r="E15" i="4"/>
  <c r="E19" i="4"/>
  <c r="E59" i="4"/>
  <c r="E63" i="4"/>
  <c r="F3" i="4"/>
  <c r="J4" i="4"/>
  <c r="J16" i="4"/>
  <c r="J20" i="4"/>
  <c r="B30" i="4"/>
  <c r="J36" i="4"/>
  <c r="F47" i="4"/>
  <c r="E51" i="4"/>
  <c r="E55" i="4"/>
  <c r="G63" i="4"/>
  <c r="G79" i="4"/>
  <c r="I4" i="4"/>
  <c r="I8" i="4"/>
  <c r="I12" i="4"/>
  <c r="I16" i="4"/>
  <c r="I20" i="4"/>
  <c r="I24" i="4"/>
  <c r="I28" i="4"/>
  <c r="D6" i="4"/>
  <c r="D18" i="4"/>
  <c r="D22" i="4"/>
  <c r="I7" i="4"/>
  <c r="I23" i="4"/>
  <c r="I27" i="4"/>
  <c r="I31" i="4"/>
  <c r="I35" i="4"/>
  <c r="E38" i="4"/>
  <c r="I39" i="4"/>
  <c r="E42" i="4"/>
  <c r="I43" i="4"/>
  <c r="E46" i="4"/>
  <c r="I47" i="4"/>
  <c r="E50" i="4"/>
  <c r="I51" i="4"/>
  <c r="I55" i="4"/>
  <c r="I59" i="4"/>
  <c r="I63" i="4"/>
  <c r="I67" i="4"/>
  <c r="I11" i="4"/>
  <c r="I15" i="4"/>
  <c r="I19" i="4"/>
  <c r="J3" i="4"/>
  <c r="F6" i="4"/>
  <c r="J7" i="4"/>
  <c r="B9" i="4"/>
  <c r="F10" i="4"/>
  <c r="J11" i="4"/>
  <c r="B13" i="4"/>
  <c r="F14" i="4"/>
  <c r="J15" i="4"/>
  <c r="B17" i="4"/>
  <c r="F18" i="4"/>
  <c r="J19" i="4"/>
  <c r="B21" i="4"/>
  <c r="F22" i="4"/>
  <c r="J23" i="4"/>
  <c r="B25" i="4"/>
  <c r="F26" i="4"/>
  <c r="J27" i="4"/>
  <c r="B29" i="4"/>
  <c r="F30" i="4"/>
  <c r="J31" i="4"/>
  <c r="B33" i="4"/>
  <c r="F34" i="4"/>
  <c r="J35" i="4"/>
  <c r="B37" i="4"/>
  <c r="F38" i="4"/>
  <c r="J39" i="4"/>
  <c r="B41" i="4"/>
  <c r="F42" i="4"/>
  <c r="J43" i="4"/>
  <c r="B45" i="4"/>
  <c r="F46" i="4"/>
  <c r="J47" i="4"/>
  <c r="B49" i="4"/>
  <c r="J51" i="4"/>
  <c r="B53" i="4"/>
  <c r="J75" i="4"/>
  <c r="K31" i="4"/>
  <c r="K35" i="4"/>
  <c r="K39" i="4"/>
  <c r="K43" i="4"/>
  <c r="K47" i="4"/>
  <c r="K51" i="4"/>
  <c r="K55" i="4"/>
  <c r="K59" i="4"/>
  <c r="C61" i="4"/>
  <c r="K63" i="4"/>
  <c r="K67" i="4"/>
  <c r="C77" i="4"/>
  <c r="E69" i="4"/>
  <c r="E73" i="4"/>
  <c r="E77" i="4"/>
  <c r="B4" i="4"/>
  <c r="F5" i="4"/>
  <c r="J6" i="4"/>
  <c r="B8" i="4"/>
  <c r="F9" i="4"/>
  <c r="J10" i="4"/>
  <c r="B12" i="4"/>
  <c r="F13" i="4"/>
  <c r="J14" i="4"/>
  <c r="B16" i="4"/>
  <c r="F17" i="4"/>
  <c r="J18" i="4"/>
  <c r="B20" i="4"/>
  <c r="F21" i="4"/>
  <c r="J22" i="4"/>
  <c r="B24" i="4"/>
  <c r="F25" i="4"/>
  <c r="J26" i="4"/>
  <c r="B28" i="4"/>
  <c r="F29" i="4"/>
  <c r="J30" i="4"/>
  <c r="B32" i="4"/>
  <c r="F33" i="4"/>
  <c r="J34" i="4"/>
  <c r="B36" i="4"/>
  <c r="F37" i="4"/>
  <c r="J38" i="4"/>
  <c r="B40" i="4"/>
  <c r="F41" i="4"/>
  <c r="J42" i="4"/>
  <c r="F45" i="4"/>
  <c r="J46" i="4"/>
  <c r="B48" i="4"/>
  <c r="F49" i="4"/>
  <c r="J50" i="4"/>
  <c r="B52" i="4"/>
  <c r="F53" i="4"/>
  <c r="B56" i="4"/>
  <c r="F57" i="4"/>
  <c r="B60" i="4"/>
  <c r="F61" i="4"/>
  <c r="F69" i="4"/>
  <c r="F73" i="4"/>
  <c r="F77" i="4"/>
  <c r="D2" i="4"/>
  <c r="B6" i="4"/>
  <c r="F7" i="4"/>
  <c r="J8" i="4"/>
  <c r="B10" i="4"/>
  <c r="F11" i="4"/>
  <c r="J12" i="4"/>
  <c r="B14" i="4"/>
  <c r="F15" i="4"/>
  <c r="B18" i="4"/>
  <c r="F19" i="4"/>
  <c r="B22" i="4"/>
  <c r="F23" i="4"/>
  <c r="J24" i="4"/>
  <c r="B26" i="4"/>
  <c r="F27" i="4"/>
  <c r="J28" i="4"/>
  <c r="J32" i="4"/>
  <c r="B34" i="4"/>
  <c r="F35" i="4"/>
  <c r="B38" i="4"/>
  <c r="F39" i="4"/>
  <c r="J40" i="4"/>
  <c r="F43" i="4"/>
  <c r="J44" i="4"/>
  <c r="B46" i="4"/>
  <c r="J48" i="4"/>
  <c r="B50" i="4"/>
  <c r="F51" i="4"/>
  <c r="F55" i="4"/>
  <c r="J56" i="4"/>
  <c r="B58" i="4"/>
  <c r="F59" i="4"/>
  <c r="J60" i="4"/>
  <c r="F63" i="4"/>
  <c r="J64" i="4"/>
  <c r="B66" i="4"/>
  <c r="F67" i="4"/>
  <c r="J72" i="4"/>
  <c r="B74" i="4"/>
  <c r="F75" i="4"/>
  <c r="B78" i="4"/>
  <c r="F79" i="4"/>
  <c r="J80" i="4"/>
  <c r="B82" i="4"/>
  <c r="F83" i="4"/>
  <c r="G3" i="4"/>
  <c r="C6" i="4"/>
  <c r="K8" i="4"/>
  <c r="C10" i="4"/>
  <c r="G11" i="4"/>
  <c r="K12" i="4"/>
  <c r="C14" i="4"/>
  <c r="G15" i="4"/>
  <c r="K16" i="4"/>
  <c r="C18" i="4"/>
  <c r="G19" i="4"/>
  <c r="K20" i="4"/>
  <c r="C22" i="4"/>
  <c r="G23" i="4"/>
  <c r="K24" i="4"/>
  <c r="C26" i="4"/>
  <c r="G27" i="4"/>
  <c r="K28" i="4"/>
  <c r="C30" i="4"/>
  <c r="G31" i="4"/>
  <c r="K32" i="4"/>
  <c r="C34" i="4"/>
  <c r="G35" i="4"/>
  <c r="K36" i="4"/>
  <c r="C38" i="4"/>
  <c r="G39" i="4"/>
  <c r="K40" i="4"/>
  <c r="C42" i="4"/>
  <c r="G43" i="4"/>
  <c r="K44" i="4"/>
  <c r="C46" i="4"/>
  <c r="G47" i="4"/>
  <c r="K48" i="4"/>
  <c r="C50" i="4"/>
  <c r="G51" i="4"/>
  <c r="K52" i="4"/>
  <c r="C54" i="4"/>
  <c r="G55" i="4"/>
  <c r="K56" i="4"/>
  <c r="G59" i="4"/>
  <c r="K60" i="4"/>
  <c r="C62" i="4"/>
  <c r="K64" i="4"/>
  <c r="C66" i="4"/>
  <c r="G67" i="4"/>
  <c r="K68" i="4"/>
  <c r="C70" i="4"/>
  <c r="G71" i="4"/>
  <c r="K72" i="4"/>
  <c r="G75" i="4"/>
  <c r="K76" i="4"/>
  <c r="C78" i="4"/>
  <c r="K80" i="4"/>
  <c r="C82" i="4"/>
  <c r="G83" i="4"/>
  <c r="K4" i="4"/>
  <c r="G7" i="4"/>
  <c r="H3" i="4"/>
  <c r="L4" i="4"/>
  <c r="H7" i="4"/>
  <c r="L8" i="4"/>
  <c r="D10" i="4"/>
  <c r="H11" i="4"/>
  <c r="L12" i="4"/>
  <c r="D14" i="4"/>
  <c r="H15" i="4"/>
  <c r="L16" i="4"/>
  <c r="H19" i="4"/>
  <c r="L20" i="4"/>
  <c r="H23" i="4"/>
  <c r="L24" i="4"/>
  <c r="D26" i="4"/>
  <c r="H27" i="4"/>
  <c r="L28" i="4"/>
  <c r="D30" i="4"/>
  <c r="H31" i="4"/>
  <c r="L32" i="4"/>
  <c r="D34" i="4"/>
  <c r="H35" i="4"/>
  <c r="L36" i="4"/>
  <c r="D38" i="4"/>
  <c r="H39" i="4"/>
  <c r="L40" i="4"/>
  <c r="D42" i="4"/>
  <c r="H43" i="4"/>
  <c r="L44" i="4"/>
  <c r="D46" i="4"/>
  <c r="H47" i="4"/>
  <c r="L48" i="4"/>
  <c r="D50" i="4"/>
  <c r="H51" i="4"/>
  <c r="L52" i="4"/>
  <c r="D54" i="4"/>
  <c r="H55" i="4"/>
  <c r="L56" i="4"/>
  <c r="H59" i="4"/>
  <c r="L60" i="4"/>
  <c r="D62" i="4"/>
  <c r="H63" i="4"/>
  <c r="L64" i="4"/>
  <c r="D66" i="4"/>
  <c r="H67" i="4"/>
  <c r="L68" i="4"/>
  <c r="D70" i="4"/>
  <c r="H71" i="4"/>
  <c r="L72" i="4"/>
  <c r="H75" i="4"/>
  <c r="L76" i="4"/>
  <c r="H79" i="4"/>
  <c r="L80" i="4"/>
  <c r="H83" i="4"/>
  <c r="I71" i="4"/>
  <c r="I75" i="4"/>
  <c r="I83" i="4"/>
  <c r="J55" i="4"/>
  <c r="B57" i="4"/>
  <c r="F58" i="4"/>
  <c r="J59" i="4"/>
  <c r="B61" i="4"/>
  <c r="F62" i="4"/>
  <c r="J63" i="4"/>
  <c r="B65" i="4"/>
  <c r="J67" i="4"/>
  <c r="B69" i="4"/>
  <c r="J71" i="4"/>
  <c r="B73" i="4"/>
  <c r="B77" i="4"/>
  <c r="J79" i="4"/>
  <c r="B81" i="4"/>
  <c r="J83" i="4"/>
  <c r="C69" i="4"/>
  <c r="K71" i="4"/>
  <c r="C73" i="4"/>
  <c r="K75" i="4"/>
  <c r="K79" i="4"/>
  <c r="K83" i="4"/>
  <c r="K34" i="4"/>
  <c r="G37" i="4"/>
  <c r="C40" i="4"/>
  <c r="K42" i="4"/>
  <c r="G45" i="4"/>
  <c r="C48" i="4"/>
  <c r="K50" i="4"/>
  <c r="C56" i="4"/>
  <c r="K58" i="4"/>
  <c r="G61" i="4"/>
  <c r="C64" i="4"/>
  <c r="C36" i="4"/>
  <c r="K38" i="4"/>
  <c r="G41" i="4"/>
  <c r="C44" i="4"/>
  <c r="K46" i="4"/>
  <c r="G49" i="4"/>
  <c r="C52" i="4"/>
  <c r="K54" i="4"/>
  <c r="G57" i="4"/>
  <c r="C60" i="4"/>
  <c r="K62" i="4"/>
  <c r="G65" i="4"/>
  <c r="C68" i="4"/>
  <c r="G69" i="4"/>
  <c r="C72" i="4"/>
  <c r="C76" i="4"/>
  <c r="D4" i="4"/>
  <c r="H5" i="4"/>
  <c r="L6" i="4"/>
  <c r="D8" i="4"/>
  <c r="H9" i="4"/>
  <c r="D12" i="4"/>
  <c r="H13" i="4"/>
  <c r="D16" i="4"/>
  <c r="H17" i="4"/>
  <c r="L18" i="4"/>
  <c r="D20" i="4"/>
  <c r="H21" i="4"/>
  <c r="L22" i="4"/>
  <c r="L26" i="4"/>
  <c r="D28" i="4"/>
  <c r="H29" i="4"/>
  <c r="L30" i="4"/>
  <c r="D32" i="4"/>
  <c r="H33" i="4"/>
  <c r="L34" i="4"/>
  <c r="D36" i="4"/>
  <c r="H37" i="4"/>
  <c r="L38" i="4"/>
  <c r="L42" i="4"/>
  <c r="D44" i="4"/>
  <c r="H45" i="4"/>
  <c r="D48" i="4"/>
  <c r="H49" i="4"/>
  <c r="H53" i="4"/>
  <c r="L54" i="4"/>
  <c r="D60" i="4"/>
  <c r="H61" i="4"/>
  <c r="D64" i="4"/>
  <c r="H65" i="4"/>
  <c r="D68" i="4"/>
  <c r="H69" i="4"/>
  <c r="L70" i="4"/>
  <c r="H73" i="4"/>
  <c r="L74" i="4"/>
  <c r="D76" i="4"/>
  <c r="H77" i="4"/>
  <c r="L78" i="4"/>
  <c r="D80" i="4"/>
  <c r="H81" i="4"/>
  <c r="E58" i="4"/>
  <c r="I61" i="4"/>
  <c r="E64" i="4"/>
  <c r="E68" i="4"/>
  <c r="I69" i="4"/>
  <c r="E72" i="4"/>
  <c r="H74" i="4"/>
  <c r="E76" i="4"/>
  <c r="I77" i="4"/>
  <c r="E80" i="4"/>
  <c r="I81" i="4"/>
  <c r="E56" i="4"/>
  <c r="I57" i="4"/>
  <c r="E60" i="4"/>
  <c r="I65" i="4"/>
  <c r="B3" i="4"/>
  <c r="F4" i="4"/>
  <c r="J5" i="4"/>
  <c r="B7" i="4"/>
  <c r="F8" i="4"/>
  <c r="J9" i="4"/>
  <c r="B11" i="4"/>
  <c r="J13" i="4"/>
  <c r="B15" i="4"/>
  <c r="J17" i="4"/>
  <c r="B19" i="4"/>
  <c r="F20" i="4"/>
  <c r="J21" i="4"/>
  <c r="B23" i="4"/>
  <c r="J25" i="4"/>
  <c r="B27" i="4"/>
  <c r="J29" i="4"/>
  <c r="B31" i="4"/>
  <c r="F32" i="4"/>
  <c r="J33" i="4"/>
  <c r="B35" i="4"/>
  <c r="F36" i="4"/>
  <c r="J37" i="4"/>
  <c r="B39" i="4"/>
  <c r="F40" i="4"/>
  <c r="J41" i="4"/>
  <c r="B43" i="4"/>
  <c r="F44" i="4"/>
  <c r="J45" i="4"/>
  <c r="B47" i="4"/>
  <c r="F48" i="4"/>
  <c r="J49" i="4"/>
  <c r="B51" i="4"/>
  <c r="F52" i="4"/>
  <c r="J53" i="4"/>
  <c r="B55" i="4"/>
  <c r="J57" i="4"/>
  <c r="B59" i="4"/>
  <c r="F60" i="4"/>
  <c r="J61" i="4"/>
  <c r="B63" i="4"/>
  <c r="J65" i="4"/>
  <c r="B67" i="4"/>
  <c r="F68" i="4"/>
  <c r="J69" i="4"/>
  <c r="B71" i="4"/>
  <c r="J73" i="4"/>
  <c r="B75" i="4"/>
  <c r="F76" i="4"/>
  <c r="B79" i="4"/>
  <c r="F80" i="4"/>
  <c r="J81" i="4"/>
  <c r="B83" i="4"/>
  <c r="C15" i="4"/>
  <c r="G16" i="4"/>
  <c r="C19" i="4"/>
  <c r="G20" i="4"/>
  <c r="K21" i="4"/>
  <c r="C23" i="4"/>
  <c r="G24" i="4"/>
  <c r="K25" i="4"/>
  <c r="C27" i="4"/>
  <c r="K29" i="4"/>
  <c r="C31" i="4"/>
  <c r="G32" i="4"/>
  <c r="K33" i="4"/>
  <c r="K37" i="4"/>
  <c r="C39" i="4"/>
  <c r="G40" i="4"/>
  <c r="C43" i="4"/>
  <c r="G44" i="4"/>
  <c r="C47" i="4"/>
  <c r="G48" i="4"/>
  <c r="K49" i="4"/>
  <c r="G52" i="4"/>
  <c r="K53" i="4"/>
  <c r="C55" i="4"/>
  <c r="G56" i="4"/>
  <c r="K57" i="4"/>
  <c r="C59" i="4"/>
  <c r="K61" i="4"/>
  <c r="C63" i="4"/>
  <c r="G64" i="4"/>
  <c r="G68" i="4"/>
  <c r="C71" i="4"/>
  <c r="G72" i="4"/>
  <c r="K73" i="4"/>
  <c r="C75" i="4"/>
  <c r="G76" i="4"/>
  <c r="K77" i="4"/>
  <c r="C79" i="4"/>
  <c r="G80" i="4"/>
  <c r="D3" i="4"/>
  <c r="H4" i="4"/>
  <c r="L5" i="4"/>
  <c r="D7" i="4"/>
  <c r="H8" i="4"/>
  <c r="L9" i="4"/>
  <c r="D11" i="4"/>
  <c r="H12" i="4"/>
  <c r="L13" i="4"/>
  <c r="D15" i="4"/>
  <c r="H16" i="4"/>
  <c r="L17" i="4"/>
  <c r="D19" i="4"/>
  <c r="H20" i="4"/>
  <c r="L21" i="4"/>
  <c r="D23" i="4"/>
  <c r="H24" i="4"/>
  <c r="L25" i="4"/>
  <c r="D27" i="4"/>
  <c r="H28" i="4"/>
  <c r="D31" i="4"/>
  <c r="H32" i="4"/>
  <c r="L33" i="4"/>
  <c r="D35" i="4"/>
  <c r="H36" i="4"/>
  <c r="L37" i="4"/>
  <c r="D39" i="4"/>
  <c r="H40" i="4"/>
  <c r="L41" i="4"/>
  <c r="D43" i="4"/>
  <c r="H44" i="4"/>
  <c r="L45" i="4"/>
  <c r="D47" i="4"/>
  <c r="H48" i="4"/>
  <c r="L49" i="4"/>
  <c r="D51" i="4"/>
  <c r="H52" i="4"/>
  <c r="L53" i="4"/>
  <c r="D55" i="4"/>
  <c r="H56" i="4"/>
  <c r="L57" i="4"/>
  <c r="D59" i="4"/>
  <c r="H60" i="4"/>
  <c r="L61" i="4"/>
  <c r="D63" i="4"/>
  <c r="H64" i="4"/>
  <c r="L65" i="4"/>
  <c r="D67" i="4"/>
  <c r="H68" i="4"/>
  <c r="L69" i="4"/>
  <c r="D71" i="4"/>
  <c r="H72" i="4"/>
  <c r="L73" i="4"/>
  <c r="D75" i="4"/>
  <c r="H76" i="4"/>
  <c r="L77" i="4"/>
  <c r="D79" i="4"/>
  <c r="L81" i="4"/>
  <c r="D83" i="4"/>
  <c r="E2" i="4"/>
  <c r="C81" i="4"/>
  <c r="F2" i="4"/>
  <c r="D74" i="4"/>
  <c r="G2" i="4"/>
  <c r="C58" i="4"/>
  <c r="F65" i="4"/>
  <c r="K66" i="4"/>
  <c r="C74" i="4"/>
  <c r="F81" i="4"/>
  <c r="K82" i="4"/>
  <c r="H2" i="4"/>
  <c r="I2" i="4"/>
  <c r="H46" i="4"/>
  <c r="E47" i="4"/>
  <c r="D58" i="4"/>
  <c r="L58" i="4"/>
  <c r="K69" i="4"/>
  <c r="H70" i="4"/>
  <c r="G81" i="4"/>
  <c r="D82" i="4"/>
  <c r="J2" i="4"/>
  <c r="K2" i="4"/>
  <c r="H25" i="4"/>
  <c r="G28" i="4"/>
  <c r="L29" i="4"/>
  <c r="F31" i="4"/>
  <c r="E34" i="4"/>
  <c r="G36" i="4"/>
  <c r="D37" i="4"/>
  <c r="G60" i="4"/>
  <c r="F71" i="4"/>
  <c r="L2" i="4"/>
  <c r="I49" i="4"/>
  <c r="F50" i="4"/>
  <c r="E61" i="4"/>
  <c r="B62" i="4"/>
  <c r="I73" i="4"/>
  <c r="C41" i="4"/>
  <c r="K41" i="4"/>
  <c r="J52" i="4"/>
  <c r="G53" i="4"/>
  <c r="F64" i="4"/>
  <c r="C65" i="4"/>
  <c r="B76" i="4"/>
  <c r="J76" i="4"/>
  <c r="B2" i="4"/>
  <c r="C4" i="7" l="1"/>
  <c r="J4" i="7"/>
  <c r="D4" i="7"/>
  <c r="H4" i="7"/>
  <c r="G4" i="7"/>
  <c r="F4" i="7"/>
  <c r="I4" i="7"/>
  <c r="K4" i="7"/>
  <c r="I6" i="7"/>
  <c r="H6" i="7"/>
  <c r="G6" i="7"/>
  <c r="F6" i="7"/>
  <c r="E6" i="7"/>
  <c r="D6" i="7"/>
  <c r="K6" i="7"/>
  <c r="J6" i="7"/>
  <c r="C6" i="7"/>
  <c r="G3" i="7"/>
  <c r="F3" i="7"/>
  <c r="E3" i="7"/>
  <c r="D3" i="7"/>
  <c r="C3" i="7"/>
  <c r="B3" i="7"/>
  <c r="B6" i="7"/>
  <c r="K3" i="7"/>
  <c r="J3" i="7"/>
  <c r="I3" i="7"/>
  <c r="H3" i="7"/>
  <c r="K7" i="7"/>
  <c r="J7" i="7"/>
  <c r="H7" i="7"/>
  <c r="G7" i="7"/>
  <c r="F7" i="7"/>
  <c r="E7" i="7"/>
  <c r="D7" i="7"/>
  <c r="C7" i="7"/>
  <c r="B7" i="7"/>
  <c r="C5" i="7"/>
  <c r="B5" i="7"/>
  <c r="K5" i="7"/>
  <c r="J5" i="7"/>
  <c r="I5" i="7"/>
  <c r="H5" i="7"/>
  <c r="G5" i="7"/>
  <c r="F5" i="7"/>
  <c r="E5" i="7"/>
  <c r="D5" i="7"/>
  <c r="E4" i="7"/>
  <c r="G11" i="7"/>
  <c r="F11" i="7"/>
  <c r="E11" i="7"/>
  <c r="D11" i="7"/>
  <c r="C11" i="7"/>
  <c r="B11" i="7"/>
  <c r="K11" i="7"/>
  <c r="J11" i="7"/>
  <c r="I11" i="7"/>
  <c r="H11" i="7"/>
  <c r="K10" i="7"/>
  <c r="I7" i="7"/>
  <c r="J10" i="7"/>
  <c r="I10" i="7"/>
  <c r="H10" i="7"/>
  <c r="G10" i="7"/>
  <c r="F10" i="7"/>
  <c r="E10" i="7"/>
  <c r="D10" i="7"/>
  <c r="C10" i="7"/>
  <c r="B10" i="7"/>
  <c r="E8" i="7"/>
  <c r="D8" i="7"/>
  <c r="C8" i="7"/>
  <c r="B8" i="7"/>
  <c r="K8" i="7"/>
  <c r="J8" i="7"/>
  <c r="I8" i="7"/>
  <c r="H8" i="7"/>
  <c r="G8" i="7"/>
  <c r="F8" i="7"/>
  <c r="K9" i="7"/>
  <c r="J9" i="7"/>
  <c r="I9" i="7"/>
  <c r="H9" i="7"/>
  <c r="G9" i="7"/>
  <c r="F9" i="7"/>
  <c r="E9" i="7"/>
  <c r="D9" i="7"/>
  <c r="C9" i="7"/>
  <c r="B9" i="7"/>
  <c r="K12" i="7"/>
  <c r="J12" i="7"/>
  <c r="I12" i="7"/>
  <c r="H12" i="7"/>
  <c r="G12" i="7"/>
  <c r="F12" i="7"/>
  <c r="E12" i="7"/>
  <c r="D12" i="7"/>
  <c r="C12" i="7"/>
  <c r="B12" i="7"/>
  <c r="B4" i="7"/>
  <c r="B18" i="8" l="1" a="1"/>
  <c r="B18" i="8" s="1"/>
  <c r="B19" i="8" s="1"/>
  <c r="E18" i="8" l="1"/>
  <c r="B20" i="8"/>
  <c r="E1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<sst xmlns="http://schemas.openxmlformats.org/spreadsheetml/2006/main" count="462" uniqueCount="123">
  <si>
    <t>Date</t>
  </si>
  <si>
    <t>AAPL</t>
  </si>
  <si>
    <t>MSFT</t>
  </si>
  <si>
    <t>JPM</t>
  </si>
  <si>
    <t>KO</t>
  </si>
  <si>
    <t>MCD</t>
  </si>
  <si>
    <t>XOM</t>
  </si>
  <si>
    <t>CAT</t>
  </si>
  <si>
    <t>JNJ</t>
  </si>
  <si>
    <t>WMT</t>
  </si>
  <si>
    <t>DIS</t>
  </si>
  <si>
    <t>SP500</t>
  </si>
  <si>
    <t>MKT-RF</t>
  </si>
  <si>
    <t>SMB</t>
  </si>
  <si>
    <t>HML</t>
  </si>
  <si>
    <t>RF</t>
  </si>
  <si>
    <t>AAPL_ret</t>
  </si>
  <si>
    <t>MSFT_ret</t>
  </si>
  <si>
    <t>JPM_ret</t>
  </si>
  <si>
    <t>KO_ret</t>
  </si>
  <si>
    <t>MCD_ret</t>
  </si>
  <si>
    <t>XOM_ret</t>
  </si>
  <si>
    <t>CAT_ret</t>
  </si>
  <si>
    <t>JNJ_ret</t>
  </si>
  <si>
    <t>WMT_ret</t>
  </si>
  <si>
    <t>DIS_ret</t>
  </si>
  <si>
    <t>SP500_ret</t>
  </si>
  <si>
    <t>AAPL_excess</t>
  </si>
  <si>
    <t>MSFT_excess</t>
  </si>
  <si>
    <t>JPM_excess</t>
  </si>
  <si>
    <t>KO_excess</t>
  </si>
  <si>
    <t>MCD_excess</t>
  </si>
  <si>
    <t>XOM_excess</t>
  </si>
  <si>
    <t>CAT_excess</t>
  </si>
  <si>
    <t>JNJ_excess</t>
  </si>
  <si>
    <t>WMT_excess</t>
  </si>
  <si>
    <t>DIS_excess</t>
  </si>
  <si>
    <t>MarketExcess</t>
  </si>
  <si>
    <t>Ticker</t>
  </si>
  <si>
    <t>Alpha</t>
  </si>
  <si>
    <t>Beta_MKT</t>
  </si>
  <si>
    <t>Beta_SMB</t>
  </si>
  <si>
    <t>Beta_HML</t>
  </si>
  <si>
    <t>R2</t>
  </si>
  <si>
    <t>Python OLS (verification)</t>
  </si>
  <si>
    <t>Factor Means (monthly, decimals)</t>
  </si>
  <si>
    <t>mean_RF</t>
  </si>
  <si>
    <t>mean_MKT_RF</t>
  </si>
  <si>
    <t>mean_SMB</t>
  </si>
  <si>
    <t>mean_HML</t>
  </si>
  <si>
    <t>Expected Returns from FF Model</t>
  </si>
  <si>
    <t>E_monthly</t>
  </si>
  <si>
    <t>E_annual_geo</t>
  </si>
  <si>
    <t>E_annual_lin</t>
  </si>
  <si>
    <t>RF_cell (monthly)</t>
  </si>
  <si>
    <t>Portfolio Calculator</t>
  </si>
  <si>
    <t>Weights (initial equal, long-only)</t>
  </si>
  <si>
    <t>Weight</t>
  </si>
  <si>
    <t>Expected returns (monthly)</t>
  </si>
  <si>
    <t>Portfolio Expected Return (monthly)</t>
  </si>
  <si>
    <t>Portfolio Variance (monthly)</t>
  </si>
  <si>
    <t>Portfolio Stdev (monthly)</t>
  </si>
  <si>
    <t>Portfolio Sharpe (monthly)</t>
  </si>
  <si>
    <t>Annualized Return (geo)</t>
  </si>
  <si>
    <t>Annualized Stdev</t>
  </si>
  <si>
    <t>Annualized Sharpe</t>
  </si>
  <si>
    <t>Minimum Variance Portfolio (Solver instructions + offline solution)</t>
  </si>
  <si>
    <t>Solver Instructions:</t>
  </si>
  <si>
    <t>Objective cell: PortfolioCalc!B17 (Portfolio Variance, monthly) -&gt; Minimize</t>
  </si>
  <si>
    <t>Changing cells: PortfolioCalc!B5:B14 (weights_range)</t>
  </si>
  <si>
    <t>Constraints: SUM(weights)=1, weights&gt;=0 (long-only). To allow shorts, set lower bound to -1.</t>
  </si>
  <si>
    <t>Solver method: GRG Nonlinear (tolerance default)</t>
  </si>
  <si>
    <t>Offline optimized weights (for reference):</t>
  </si>
  <si>
    <t>E[ret]_m</t>
  </si>
  <si>
    <t>Portfolio (offline):</t>
  </si>
  <si>
    <t>Return_m</t>
  </si>
  <si>
    <t>Vol_m</t>
  </si>
  <si>
    <t>Sharpe_m</t>
  </si>
  <si>
    <t>Return_ann_geo</t>
  </si>
  <si>
    <t>Vol_ann</t>
  </si>
  <si>
    <t>Sharpe_ann</t>
  </si>
  <si>
    <t>Tangency Portfolio (Max Sharpe) (Solver instructions + offline solution)</t>
  </si>
  <si>
    <t>Objective cell: PortfolioCalc!B19 (Portfolio Sharpe, monthly) -&gt; Maximize</t>
  </si>
  <si>
    <t>Constraints: SUM(weights)=1, weights&gt;=0 (long-only).</t>
  </si>
  <si>
    <t>Alternative stable form: maximize (E(Rp)-Rf) subject to variance=1; or minimize variance/(E(Rp)-Rf)^2</t>
  </si>
  <si>
    <t>Efficient Frontier (long-only)</t>
  </si>
  <si>
    <t>TargetReturn_m</t>
  </si>
  <si>
    <t>MinVar_m</t>
  </si>
  <si>
    <t>Stdev_m</t>
  </si>
  <si>
    <t>Stdev_ann</t>
  </si>
  <si>
    <t>Charts: Efficient Frontier, Assets, MVP/TP pies, Betas</t>
  </si>
  <si>
    <t>Name</t>
  </si>
  <si>
    <t>Ann_Return</t>
  </si>
  <si>
    <t>Ann_Stdev</t>
  </si>
  <si>
    <t>MVP</t>
  </si>
  <si>
    <t>TP</t>
  </si>
  <si>
    <t>MVP Weights</t>
  </si>
  <si>
    <t>Others</t>
  </si>
  <si>
    <t>TP Weights</t>
  </si>
  <si>
    <t>FF Betas</t>
  </si>
  <si>
    <t>β_MKT</t>
  </si>
  <si>
    <t>β_SMB</t>
  </si>
  <si>
    <t>β_HML</t>
  </si>
  <si>
    <t>Variance-Covariance Matrix of Excess Returns (COVARIANCE.p)</t>
  </si>
  <si>
    <t>AApL</t>
  </si>
  <si>
    <t>JpM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</si>
  <si>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</si>
  <si>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</si>
  <si>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</si>
  <si>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</si>
  <si>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</si>
  <si>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</si>
  <si>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</si>
  <si>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</si>
  <si>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</si>
  <si>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</si>
  <si>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</si>
  <si>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</si>
  <si>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</si>
  <si>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</si>
  <si>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Average</t>
  </si>
  <si>
    <t>Variance-Correlation Matrix of Excess Returns</t>
  </si>
  <si>
    <t>Assets (annualized expected return from 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</si>
</sst>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&quot;$&quot;#,##0.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Dubai"/>
      <family val="2"/>
    </font>
    <font>
      <sz val="11"/>
      <color theme="1"/>
      <name val="Dubai"/>
      <family val="2"/>
    </font>
    <font>
      <i/>
      <sz val="11"/>
      <color theme="1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14" fontId="2" fillId="0" borderId="1" xfId="0" applyNumberFormat="1" applyFont="1" applyBorder="1"/>
    <xf numFmtId="165" fontId="2" fillId="0" borderId="1" xfId="0" applyNumberFormat="1" applyFont="1" applyBorder="1"/>
    <xf numFmtId="14" fontId="2" fillId="0" borderId="4" xfId="0" applyNumberFormat="1" applyFont="1" applyBorder="1"/>
    <xf numFmtId="165" fontId="2" fillId="0" borderId="5" xfId="0" applyNumberFormat="1" applyFont="1" applyBorder="1"/>
    <xf numFmtId="14" fontId="1" fillId="2" borderId="6" xfId="0" applyNumberFormat="1" applyFont="1" applyFill="1" applyBorder="1"/>
    <xf numFmtId="165" fontId="1" fillId="2" borderId="7" xfId="0" applyNumberFormat="1" applyFont="1" applyFill="1" applyBorder="1"/>
    <xf numFmtId="165" fontId="1" fillId="2" borderId="8" xfId="0" applyNumberFormat="1" applyFont="1" applyFill="1" applyBorder="1"/>
    <xf numFmtId="14" fontId="2" fillId="0" borderId="9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0" fontId="2" fillId="0" borderId="0" xfId="0" applyFont="1"/>
    <xf numFmtId="10" fontId="2" fillId="0" borderId="0" xfId="0" applyNumberFormat="1" applyFont="1"/>
    <xf numFmtId="10" fontId="2" fillId="0" borderId="1" xfId="0" applyNumberFormat="1" applyFont="1" applyBorder="1"/>
    <xf numFmtId="1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9" fontId="2" fillId="0" borderId="1" xfId="0" applyNumberFormat="1" applyFont="1" applyBorder="1"/>
    <xf numFmtId="164" fontId="2" fillId="0" borderId="1" xfId="0" applyNumberFormat="1" applyFont="1" applyBorder="1"/>
    <xf numFmtId="10" fontId="1" fillId="0" borderId="0" xfId="0" applyNumberFormat="1" applyFont="1"/>
    <xf numFmtId="2" fontId="2" fillId="0" borderId="1" xfId="0" applyNumberFormat="1" applyFont="1" applyBorder="1"/>
    <xf numFmtId="9" fontId="2" fillId="0" borderId="0" xfId="0" applyNumberFormat="1" applyFont="1"/>
    <xf numFmtId="166" fontId="1" fillId="0" borderId="1" xfId="0" applyNumberFormat="1" applyFont="1" applyBorder="1"/>
    <xf numFmtId="166" fontId="2" fillId="0" borderId="1" xfId="0" applyNumberFormat="1" applyFont="1" applyBorder="1"/>
    <xf numFmtId="0" fontId="3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14" fontId="1" fillId="2" borderId="7" xfId="0" applyNumberFormat="1" applyFont="1" applyFill="1" applyBorder="1"/>
    <xf numFmtId="10" fontId="1" fillId="2" borderId="7" xfId="0" applyNumberFormat="1" applyFont="1" applyFill="1" applyBorder="1"/>
    <xf numFmtId="10" fontId="2" fillId="0" borderId="5" xfId="0" applyNumberFormat="1" applyFont="1" applyBorder="1"/>
    <xf numFmtId="10" fontId="1" fillId="2" borderId="8" xfId="0" applyNumberFormat="1" applyFont="1" applyFill="1" applyBorder="1"/>
    <xf numFmtId="10" fontId="2" fillId="0" borderId="10" xfId="0" applyNumberFormat="1" applyFont="1" applyBorder="1"/>
    <xf numFmtId="10" fontId="2" fillId="0" borderId="11" xfId="0" applyNumberFormat="1" applyFont="1" applyBorder="1"/>
    <xf numFmtId="0" fontId="2" fillId="0" borderId="4" xfId="0" applyFont="1" applyBorder="1"/>
    <xf numFmtId="164" fontId="2" fillId="0" borderId="5" xfId="0" applyNumberFormat="1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0" borderId="9" xfId="0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0" fontId="1" fillId="2" borderId="4" xfId="0" applyNumberFormat="1" applyFont="1" applyFill="1" applyBorder="1"/>
    <xf numFmtId="10" fontId="2" fillId="0" borderId="4" xfId="0" applyNumberFormat="1" applyFont="1" applyBorder="1"/>
    <xf numFmtId="10" fontId="1" fillId="2" borderId="6" xfId="0" applyNumberFormat="1" applyFont="1" applyFill="1" applyBorder="1"/>
    <xf numFmtId="10" fontId="2" fillId="0" borderId="9" xfId="0" applyNumberFormat="1" applyFont="1" applyBorder="1"/>
    <xf numFmtId="10" fontId="1" fillId="2" borderId="9" xfId="0" applyNumberFormat="1" applyFont="1" applyFill="1" applyBorder="1"/>
    <xf numFmtId="166" fontId="2" fillId="0" borderId="5" xfId="0" applyNumberFormat="1" applyFont="1" applyBorder="1"/>
    <xf numFmtId="166" fontId="2" fillId="0" borderId="10" xfId="0" applyNumberFormat="1" applyFont="1" applyBorder="1"/>
    <xf numFmtId="166" fontId="1" fillId="0" borderId="11" xfId="0" applyNumberFormat="1" applyFont="1" applyBorder="1"/>
    <xf numFmtId="2" fontId="2" fillId="0" borderId="5" xfId="0" applyNumberFormat="1" applyFont="1" applyBorder="1"/>
    <xf numFmtId="2" fontId="2" fillId="0" borderId="11" xfId="0" applyNumberFormat="1" applyFont="1" applyBorder="1"/>
  </cellXfs>
  <cellStyles count="1">
    <cellStyle name="Normal" xfId="0" builtinId="0"/>
  </cellStyles>
  <dxfs count="1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6" formatCode="0.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4" formatCode="0.0000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4" formatCode="0.0000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4" formatCode="0.0000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4" formatCode="0.0000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4" formatCode="0.0000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9" formatCode="dd/mm/yyyy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9" formatCode="dd/mm/yyyy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9" formatCode="dd/mm/yyyy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4" formatCode="0.00%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9" formatCode="dd/mm/yyyy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ubai"/>
        <family val="2"/>
        <scheme val="none"/>
      </font>
      <numFmt numFmtId="165" formatCode="&quot;$&quot;#,##0.00"/>
      <fill>
        <patternFill patternType="solid">
          <fgColor indexed="64"/>
          <bgColor rgb="FFD9E1F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Light2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28575">
              <a:solidFill>
                <a:srgbClr val="2E75B6"/>
              </a:solidFill>
            </a:ln>
          </c:spPr>
          <c:marker>
            <c:symbol val="none"/>
          </c:marker>
          <c:xVal>
            <c:numRef>
              <c:f>Frontier!$E$3:$E$42</c:f>
              <c:numCache>
                <c:formatCode>0.00%</c:formatCode>
                <c:ptCount val="40"/>
                <c:pt idx="0">
                  <c:v>0.1777182379100043</c:v>
                </c:pt>
                <c:pt idx="1">
                  <c:v>0.16079192740635759</c:v>
                </c:pt>
                <c:pt idx="2">
                  <c:v>0.14991804851692339</c:v>
                </c:pt>
                <c:pt idx="3">
                  <c:v>0.1425698416022059</c:v>
                </c:pt>
                <c:pt idx="4">
                  <c:v>0.13825238215336111</c:v>
                </c:pt>
                <c:pt idx="5">
                  <c:v>0.13627600398923881</c:v>
                </c:pt>
                <c:pt idx="6">
                  <c:v>0.13484155761351149</c:v>
                </c:pt>
                <c:pt idx="7">
                  <c:v>0.13383468541024429</c:v>
                </c:pt>
                <c:pt idx="8">
                  <c:v>0.1332650792396867</c:v>
                </c:pt>
                <c:pt idx="9">
                  <c:v>0.13313835144362271</c:v>
                </c:pt>
                <c:pt idx="10">
                  <c:v>0.1334534889489937</c:v>
                </c:pt>
                <c:pt idx="11">
                  <c:v>0.13418225624460439</c:v>
                </c:pt>
                <c:pt idx="12">
                  <c:v>0.13531104154984239</c:v>
                </c:pt>
                <c:pt idx="13">
                  <c:v>0.13682994962839001</c:v>
                </c:pt>
                <c:pt idx="14">
                  <c:v>0.13872616635940149</c:v>
                </c:pt>
                <c:pt idx="15">
                  <c:v>0.14097881145659211</c:v>
                </c:pt>
                <c:pt idx="16">
                  <c:v>0.14349180569250949</c:v>
                </c:pt>
                <c:pt idx="17">
                  <c:v>0.14621974390821341</c:v>
                </c:pt>
                <c:pt idx="18">
                  <c:v>0.1491598852660784</c:v>
                </c:pt>
                <c:pt idx="19">
                  <c:v>0.15233027711959621</c:v>
                </c:pt>
                <c:pt idx="20">
                  <c:v>0.1557192160594657</c:v>
                </c:pt>
                <c:pt idx="21">
                  <c:v>0.15931375281399721</c:v>
                </c:pt>
                <c:pt idx="22">
                  <c:v>0.1631192382546196</c:v>
                </c:pt>
                <c:pt idx="23">
                  <c:v>0.16712836861603511</c:v>
                </c:pt>
                <c:pt idx="24">
                  <c:v>0.1713268511484429</c:v>
                </c:pt>
                <c:pt idx="25">
                  <c:v>0.17570561833160289</c:v>
                </c:pt>
                <c:pt idx="26">
                  <c:v>0.1802642678094874</c:v>
                </c:pt>
                <c:pt idx="27">
                  <c:v>0.18501093395227719</c:v>
                </c:pt>
                <c:pt idx="28">
                  <c:v>0.18999576600797699</c:v>
                </c:pt>
                <c:pt idx="29">
                  <c:v>0.19520518656784319</c:v>
                </c:pt>
                <c:pt idx="30">
                  <c:v>0.20062170054015599</c:v>
                </c:pt>
                <c:pt idx="31">
                  <c:v>0.20622899270371109</c:v>
                </c:pt>
                <c:pt idx="32">
                  <c:v>0.21201192542697811</c:v>
                </c:pt>
                <c:pt idx="33">
                  <c:v>0.21824413699217199</c:v>
                </c:pt>
                <c:pt idx="34">
                  <c:v>0.22607466445261801</c:v>
                </c:pt>
                <c:pt idx="35">
                  <c:v>0.23666333017731539</c:v>
                </c:pt>
                <c:pt idx="36">
                  <c:v>0.24970869654798211</c:v>
                </c:pt>
                <c:pt idx="37">
                  <c:v>0.26507683727093911</c:v>
                </c:pt>
                <c:pt idx="38">
                  <c:v>0.29698480841956582</c:v>
                </c:pt>
                <c:pt idx="39">
                  <c:v>0.34831831817807679</c:v>
                </c:pt>
              </c:numCache>
            </c:numRef>
          </c:xVal>
          <c:yVal>
            <c:numRef>
              <c:f>Frontier!$D$3:$D$42</c:f>
              <c:numCache>
                <c:formatCode>0.00%</c:formatCode>
                <c:ptCount val="40"/>
                <c:pt idx="0">
                  <c:v>0.10798772171350041</c:v>
                </c:pt>
                <c:pt idx="1">
                  <c:v>0.11073636987087029</c:v>
                </c:pt>
                <c:pt idx="2">
                  <c:v>0.11349126723965219</c:v>
                </c:pt>
                <c:pt idx="3">
                  <c:v>0.11625242672727951</c:v>
                </c:pt>
                <c:pt idx="4">
                  <c:v>0.1190198612767772</c:v>
                </c:pt>
                <c:pt idx="5">
                  <c:v>0.12179358384810569</c:v>
                </c:pt>
                <c:pt idx="6">
                  <c:v>0.12457360742705691</c:v>
                </c:pt>
                <c:pt idx="7">
                  <c:v>0.12735994502359649</c:v>
                </c:pt>
                <c:pt idx="8">
                  <c:v>0.1301526096718095</c:v>
                </c:pt>
                <c:pt idx="9">
                  <c:v>0.1329516144299929</c:v>
                </c:pt>
                <c:pt idx="10">
                  <c:v>0.13575697238071149</c:v>
                </c:pt>
                <c:pt idx="11">
                  <c:v>0.1385686966307671</c:v>
                </c:pt>
                <c:pt idx="12">
                  <c:v>0.14138680031114759</c:v>
                </c:pt>
                <c:pt idx="13">
                  <c:v>0.14421129657824761</c:v>
                </c:pt>
                <c:pt idx="14">
                  <c:v>0.14704219861054149</c:v>
                </c:pt>
                <c:pt idx="15">
                  <c:v>0.14987951961408519</c:v>
                </c:pt>
                <c:pt idx="16">
                  <c:v>0.15272327281632411</c:v>
                </c:pt>
                <c:pt idx="17">
                  <c:v>0.15557347147165079</c:v>
                </c:pt>
                <c:pt idx="18">
                  <c:v>0.15843012885817509</c:v>
                </c:pt>
                <c:pt idx="19">
                  <c:v>0.16129325827768029</c:v>
                </c:pt>
                <c:pt idx="20">
                  <c:v>0.16416287305799851</c:v>
                </c:pt>
                <c:pt idx="21">
                  <c:v>0.16703898655087829</c:v>
                </c:pt>
                <c:pt idx="22">
                  <c:v>0.16992161213309001</c:v>
                </c:pt>
                <c:pt idx="23">
                  <c:v>0.17281076320615599</c:v>
                </c:pt>
                <c:pt idx="24">
                  <c:v>0.17570645319632841</c:v>
                </c:pt>
                <c:pt idx="25">
                  <c:v>0.178608695554729</c:v>
                </c:pt>
                <c:pt idx="26">
                  <c:v>0.18151750375868431</c:v>
                </c:pt>
                <c:pt idx="27">
                  <c:v>0.1844328913058346</c:v>
                </c:pt>
                <c:pt idx="28">
                  <c:v>0.1873548717249178</c:v>
                </c:pt>
                <c:pt idx="29">
                  <c:v>0.190283458566467</c:v>
                </c:pt>
                <c:pt idx="30">
                  <c:v>0.19321866540637339</c:v>
                </c:pt>
                <c:pt idx="31">
                  <c:v>0.19616050584570699</c:v>
                </c:pt>
                <c:pt idx="32">
                  <c:v>0.1991089935108126</c:v>
                </c:pt>
                <c:pt idx="33">
                  <c:v>0.2020641420525662</c:v>
                </c:pt>
                <c:pt idx="34">
                  <c:v>0.20502596514945551</c:v>
                </c:pt>
                <c:pt idx="35">
                  <c:v>0.20799447649935951</c:v>
                </c:pt>
                <c:pt idx="36">
                  <c:v>0.21096968983709499</c:v>
                </c:pt>
                <c:pt idx="37">
                  <c:v>0.21395161890841011</c:v>
                </c:pt>
                <c:pt idx="38">
                  <c:v>0.21694027749362579</c:v>
                </c:pt>
                <c:pt idx="39">
                  <c:v>0.21993567939621969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38-44BF-B06F-A784B0AFDE72}"/>
            </c:ext>
          </c:extLst>
        </c:ser>
        <c:ser>
          <c:idx val="1"/>
          <c:order val="1"/>
          <c:tx>
            <c:v>MVP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xVal>
            <c:numRef>
              <c:f>Charts!$G$3:$G$3</c:f>
              <c:numCache>
                <c:formatCode>0.00%</c:formatCode>
                <c:ptCount val="1"/>
                <c:pt idx="0">
                  <c:v>0.13312809359139391</c:v>
                </c:pt>
              </c:numCache>
            </c:numRef>
          </c:xVal>
          <c:yVal>
            <c:numRef>
              <c:f>Charts!$F$3:$F$3</c:f>
              <c:numCache>
                <c:formatCode>0.00%</c:formatCode>
                <c:ptCount val="1"/>
                <c:pt idx="0">
                  <c:v>0.1323498163083372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38-44BF-B06F-A784B0AFDE72}"/>
            </c:ext>
          </c:extLst>
        </c:ser>
        <c:ser>
          <c:idx val="2"/>
          <c:order val="2"/>
          <c:tx>
            <c:v>TP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Charts!$G$4:$G$4</c:f>
              <c:numCache>
                <c:formatCode>0.00%</c:formatCode>
                <c:ptCount val="1"/>
                <c:pt idx="0">
                  <c:v>0.14914768979296819</c:v>
                </c:pt>
              </c:numCache>
            </c:numRef>
          </c:xVal>
          <c:yVal>
            <c:numRef>
              <c:f>Charts!$F$4:$F$4</c:f>
              <c:numCache>
                <c:formatCode>0.00%</c:formatCode>
                <c:ptCount val="1"/>
                <c:pt idx="0">
                  <c:v>0.15841871860256521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38-44BF-B06F-A784B0AFD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(Annualized Stdev)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(Annualized)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AAPL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Charts!$C$5</c:f>
              <c:numCache>
                <c:formatCode>0.00%</c:formatCode>
                <c:ptCount val="1"/>
                <c:pt idx="0">
                  <c:v>0.28221721050098642</c:v>
                </c:pt>
              </c:numCache>
            </c:numRef>
          </c:xVal>
          <c:yVal>
            <c:numRef>
              <c:f>Charts!$B$5</c:f>
              <c:numCache>
                <c:formatCode>0.00%</c:formatCode>
                <c:ptCount val="1"/>
                <c:pt idx="0">
                  <c:v>0.20804295782983906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D-401E-AD96-8719064FD04C}"/>
            </c:ext>
          </c:extLst>
        </c:ser>
        <c:ser>
          <c:idx val="1"/>
          <c:order val="1"/>
          <c:tx>
            <c:v>MSFT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Charts!$C$6</c:f>
              <c:numCache>
                <c:formatCode>0.00%</c:formatCode>
                <c:ptCount val="1"/>
                <c:pt idx="0">
                  <c:v>0.2190864739114784</c:v>
                </c:pt>
              </c:numCache>
            </c:numRef>
          </c:xVal>
          <c:yVal>
            <c:numRef>
              <c:f>Charts!$B$6</c:f>
              <c:numCache>
                <c:formatCode>0.00%</c:formatCode>
                <c:ptCount val="1"/>
                <c:pt idx="0">
                  <c:v>0.1907338906904299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D-401E-AD96-8719064FD04C}"/>
            </c:ext>
          </c:extLst>
        </c:ser>
        <c:ser>
          <c:idx val="2"/>
          <c:order val="2"/>
          <c:tx>
            <c:v>JPM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Charts!$C$7</c:f>
              <c:numCache>
                <c:formatCode>0.00%</c:formatCode>
                <c:ptCount val="1"/>
                <c:pt idx="0">
                  <c:v>0.26626639449130107</c:v>
                </c:pt>
              </c:numCache>
            </c:numRef>
          </c:xVal>
          <c:yVal>
            <c:numRef>
              <c:f>Charts!$B$7</c:f>
              <c:numCache>
                <c:formatCode>0.00%</c:formatCode>
                <c:ptCount val="1"/>
                <c:pt idx="0">
                  <c:v>0.16787322910855962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D-401E-AD96-8719064FD04C}"/>
            </c:ext>
          </c:extLst>
        </c:ser>
        <c:ser>
          <c:idx val="3"/>
          <c:order val="3"/>
          <c:tx>
            <c:v>KO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Charts!$C$8</c:f>
              <c:numCache>
                <c:formatCode>0.00%</c:formatCode>
                <c:ptCount val="1"/>
                <c:pt idx="0">
                  <c:v>0.18029919152245791</c:v>
                </c:pt>
              </c:numCache>
            </c:numRef>
          </c:xVal>
          <c:yVal>
            <c:numRef>
              <c:f>Charts!$B$8</c:f>
              <c:numCache>
                <c:formatCode>0.00%</c:formatCode>
                <c:ptCount val="1"/>
                <c:pt idx="0">
                  <c:v>0.12880656465276386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D-401E-AD96-8719064FD04C}"/>
            </c:ext>
          </c:extLst>
        </c:ser>
        <c:ser>
          <c:idx val="4"/>
          <c:order val="4"/>
          <c:tx>
            <c:v>MCD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Charts!$C$9</c:f>
              <c:numCache>
                <c:formatCode>0.00%</c:formatCode>
                <c:ptCount val="1"/>
                <c:pt idx="0">
                  <c:v>0.18059611088822869</c:v>
                </c:pt>
              </c:numCache>
            </c:numRef>
          </c:xVal>
          <c:yVal>
            <c:numRef>
              <c:f>Charts!$B$9</c:f>
              <c:numCache>
                <c:formatCode>0.00%</c:formatCode>
                <c:ptCount val="1"/>
                <c:pt idx="0">
                  <c:v>0.12642568770974072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0D-401E-AD96-8719064FD04C}"/>
            </c:ext>
          </c:extLst>
        </c:ser>
        <c:ser>
          <c:idx val="5"/>
          <c:order val="5"/>
          <c:tx>
            <c:v>XOM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Charts!$C$10</c:f>
              <c:numCache>
                <c:formatCode>0.00%</c:formatCode>
                <c:ptCount val="1"/>
                <c:pt idx="0">
                  <c:v>0.31349270786733852</c:v>
                </c:pt>
              </c:numCache>
            </c:numRef>
          </c:xVal>
          <c:yVal>
            <c:numRef>
              <c:f>Charts!$B$10</c:f>
              <c:numCache>
                <c:formatCode>0.00%</c:formatCode>
                <c:ptCount val="1"/>
                <c:pt idx="0">
                  <c:v>0.13610511732931796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0D-401E-AD96-8719064FD04C}"/>
            </c:ext>
          </c:extLst>
        </c:ser>
        <c:ser>
          <c:idx val="6"/>
          <c:order val="6"/>
          <c:tx>
            <c:v>CAT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Charts!$C$11</c:f>
              <c:numCache>
                <c:formatCode>0.00%</c:formatCode>
                <c:ptCount val="1"/>
                <c:pt idx="0">
                  <c:v>0.30792033554770898</c:v>
                </c:pt>
              </c:numCache>
            </c:numRef>
          </c:xVal>
          <c:yVal>
            <c:numRef>
              <c:f>Charts!$B$11</c:f>
              <c:numCache>
                <c:formatCode>0.00%</c:formatCode>
                <c:ptCount val="1"/>
                <c:pt idx="0">
                  <c:v>0.16816702588638699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60D-401E-AD96-8719064FD04C}"/>
            </c:ext>
          </c:extLst>
        </c:ser>
        <c:ser>
          <c:idx val="7"/>
          <c:order val="7"/>
          <c:tx>
            <c:v>JNJ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Charts!$C$12</c:f>
              <c:numCache>
                <c:formatCode>0.00%</c:formatCode>
                <c:ptCount val="1"/>
                <c:pt idx="0">
                  <c:v>0.17771917934124981</c:v>
                </c:pt>
              </c:numCache>
            </c:numRef>
          </c:xVal>
          <c:yVal>
            <c:numRef>
              <c:f>Charts!$B$12</c:f>
              <c:numCache>
                <c:formatCode>0.00%</c:formatCode>
                <c:ptCount val="1"/>
                <c:pt idx="0">
                  <c:v>0.10798758988633161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0D-401E-AD96-8719064FD04C}"/>
            </c:ext>
          </c:extLst>
        </c:ser>
        <c:ser>
          <c:idx val="8"/>
          <c:order val="8"/>
          <c:tx>
            <c:v>WMT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Charts!$C$13</c:f>
              <c:numCache>
                <c:formatCode>0.00%</c:formatCode>
                <c:ptCount val="1"/>
                <c:pt idx="0">
                  <c:v>0.18496706734861201</c:v>
                </c:pt>
              </c:numCache>
            </c:numRef>
          </c:xVal>
          <c:yVal>
            <c:numRef>
              <c:f>Charts!$B$13</c:f>
              <c:numCache>
                <c:formatCode>0.00%</c:formatCode>
                <c:ptCount val="1"/>
                <c:pt idx="0">
                  <c:v>0.12451352480901123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60D-401E-AD96-8719064FD04C}"/>
            </c:ext>
          </c:extLst>
        </c:ser>
        <c:ser>
          <c:idx val="9"/>
          <c:order val="9"/>
          <c:tx>
            <c:v>DIS</c:v>
          </c:tx>
          <c:spPr>
            <a:ln>
              <a:noFill/>
            </a:ln>
          </c:spPr>
          <c:marker>
            <c:symbol val="circle"/>
            <c:size val="6"/>
          </c:marker>
          <c:xVal>
            <c:numRef>
              <c:f>Charts!$C$14</c:f>
              <c:numCache>
                <c:formatCode>0.00%</c:formatCode>
                <c:ptCount val="1"/>
                <c:pt idx="0">
                  <c:v>0.3483211248877926</c:v>
                </c:pt>
              </c:numCache>
            </c:numRef>
          </c:xVal>
          <c:yVal>
            <c:numRef>
              <c:f>Charts!$B$14</c:f>
              <c:numCache>
                <c:formatCode>0.00%</c:formatCode>
                <c:ptCount val="1"/>
                <c:pt idx="0">
                  <c:v>0.21993582338327733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0D-401E-AD96-8719064FD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(Annualized Stdev)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(Annualized)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MVP Weights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MVP Weights</c:v>
          </c:tx>
          <c:cat>
            <c:strRef>
              <c:f>Charts!$E$8:$E$14</c:f>
              <c:strCache>
                <c:ptCount val="7"/>
                <c:pt idx="0">
                  <c:v>WMT</c:v>
                </c:pt>
                <c:pt idx="1">
                  <c:v>JNJ</c:v>
                </c:pt>
                <c:pt idx="2">
                  <c:v>KO</c:v>
                </c:pt>
                <c:pt idx="3">
                  <c:v>MSFT</c:v>
                </c:pt>
                <c:pt idx="4">
                  <c:v>MCD</c:v>
                </c:pt>
                <c:pt idx="5">
                  <c:v>XOM</c:v>
                </c:pt>
                <c:pt idx="6">
                  <c:v>Others</c:v>
                </c:pt>
              </c:strCache>
            </c:strRef>
          </c:cat>
          <c:val>
            <c:numRef>
              <c:f>Charts!$F$8:$F$14</c:f>
              <c:numCache>
                <c:formatCode>0%</c:formatCode>
                <c:ptCount val="7"/>
                <c:pt idx="0">
                  <c:v>0.27803072479348823</c:v>
                </c:pt>
                <c:pt idx="1">
                  <c:v>0.217555507464085</c:v>
                </c:pt>
                <c:pt idx="2">
                  <c:v>0.20418064528452351</c:v>
                </c:pt>
                <c:pt idx="3">
                  <c:v>0.15388928568482399</c:v>
                </c:pt>
                <c:pt idx="4">
                  <c:v>0.1098812641074825</c:v>
                </c:pt>
                <c:pt idx="5">
                  <c:v>3.6462572665596701E-2</c:v>
                </c:pt>
                <c:pt idx="6">
                  <c:v>2.17825365451382E-17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2-4B1F-9D2E-83D9A662F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001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TP Weights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TP Weights</c:v>
          </c:tx>
          <c:cat>
            <c:strRef>
              <c:f>Charts!$H$8:$H$14</c:f>
              <c:strCache>
                <c:ptCount val="7"/>
                <c:pt idx="0">
                  <c:v>MSFT</c:v>
                </c:pt>
                <c:pt idx="1">
                  <c:v>KO</c:v>
                </c:pt>
                <c:pt idx="2">
                  <c:v>WMT</c:v>
                </c:pt>
                <c:pt idx="3">
                  <c:v>JPM</c:v>
                </c:pt>
                <c:pt idx="4">
                  <c:v>AAPL</c:v>
                </c:pt>
                <c:pt idx="5">
                  <c:v>MCD</c:v>
                </c:pt>
                <c:pt idx="6">
                  <c:v>Others</c:v>
                </c:pt>
              </c:strCache>
            </c:strRef>
          </c:cat>
          <c:val>
            <c:numRef>
              <c:f>Charts!$I$8:$I$14</c:f>
              <c:numCache>
                <c:formatCode>0%</c:formatCode>
                <c:ptCount val="7"/>
                <c:pt idx="0">
                  <c:v>0.37229893658605601</c:v>
                </c:pt>
                <c:pt idx="1">
                  <c:v>0.25125523677127398</c:v>
                </c:pt>
                <c:pt idx="2">
                  <c:v>0.16118765583924929</c:v>
                </c:pt>
                <c:pt idx="3">
                  <c:v>5.6704646365402539E-2</c:v>
                </c:pt>
                <c:pt idx="4">
                  <c:v>4.9488162043322841E-2</c:v>
                </c:pt>
                <c:pt idx="5">
                  <c:v>4.4274582969266042E-2</c:v>
                </c:pt>
                <c:pt idx="6">
                  <c:v>6.4790779425429421E-2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1-4080-AD3A-447703A33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001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FF Betas by Stock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Charts!$B$34</c:f>
              <c:strCache>
                <c:ptCount val="1"/>
                <c:pt idx="0">
                  <c:v>β_MKT</c:v>
                </c:pt>
              </c:strCache>
            </c:strRef>
          </c:tx>
          <c:invertIfNegative val="0"/>
          <c:cat>
            <c:strRef>
              <c:f>Charts!$A$35:$A$44</c:f>
              <c:strCache>
                <c:ptCount val="10"/>
                <c:pt idx="0">
                  <c:v>AAPL</c:v>
                </c:pt>
                <c:pt idx="1">
                  <c:v>MSFT</c:v>
                </c:pt>
                <c:pt idx="2">
                  <c:v>JPM</c:v>
                </c:pt>
                <c:pt idx="3">
                  <c:v>KO</c:v>
                </c:pt>
                <c:pt idx="4">
                  <c:v>MCD</c:v>
                </c:pt>
                <c:pt idx="5">
                  <c:v>XOM</c:v>
                </c:pt>
                <c:pt idx="6">
                  <c:v>CAT</c:v>
                </c:pt>
                <c:pt idx="7">
                  <c:v>JNJ</c:v>
                </c:pt>
                <c:pt idx="8">
                  <c:v>WMT</c:v>
                </c:pt>
                <c:pt idx="9">
                  <c:v>DIS</c:v>
                </c:pt>
              </c:strCache>
            </c:strRef>
          </c:cat>
          <c:val>
            <c:numRef>
              <c:f>Charts!$B$35:$B$44</c:f>
              <c:numCache>
                <c:formatCode>0.000000</c:formatCode>
                <c:ptCount val="10"/>
                <c:pt idx="0">
                  <c:v>1.1894096374491041</c:v>
                </c:pt>
                <c:pt idx="1">
                  <c:v>0.98627436421989456</c:v>
                </c:pt>
                <c:pt idx="2">
                  <c:v>1.0793531727360841</c:v>
                </c:pt>
                <c:pt idx="3">
                  <c:v>0.59490709454777324</c:v>
                </c:pt>
                <c:pt idx="4">
                  <c:v>0.633396607313086</c:v>
                </c:pt>
                <c:pt idx="5">
                  <c:v>0.83651485626325317</c:v>
                </c:pt>
                <c:pt idx="6">
                  <c:v>1.0758138953125009</c:v>
                </c:pt>
                <c:pt idx="7">
                  <c:v>0.54041474366056086</c:v>
                </c:pt>
                <c:pt idx="8">
                  <c:v>0.59723359890704231</c:v>
                </c:pt>
                <c:pt idx="9">
                  <c:v>1.3619161716513459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9-4233-A4D4-0032481A79F0}"/>
            </c:ext>
          </c:extLst>
        </c:ser>
        <c:ser>
          <c:idx val="1"/>
          <c:order val="1"/>
          <c:tx>
            <c:strRef>
              <c:f>Charts!$C$34</c:f>
              <c:strCache>
                <c:ptCount val="1"/>
                <c:pt idx="0">
                  <c:v>β_SMB</c:v>
                </c:pt>
              </c:strCache>
            </c:strRef>
          </c:tx>
          <c:invertIfNegative val="0"/>
          <c:cat>
            <c:strRef>
              <c:f>Charts!$A$35:$A$44</c:f>
              <c:strCache>
                <c:ptCount val="10"/>
                <c:pt idx="0">
                  <c:v>AAPL</c:v>
                </c:pt>
                <c:pt idx="1">
                  <c:v>MSFT</c:v>
                </c:pt>
                <c:pt idx="2">
                  <c:v>JPM</c:v>
                </c:pt>
                <c:pt idx="3">
                  <c:v>KO</c:v>
                </c:pt>
                <c:pt idx="4">
                  <c:v>MCD</c:v>
                </c:pt>
                <c:pt idx="5">
                  <c:v>XOM</c:v>
                </c:pt>
                <c:pt idx="6">
                  <c:v>CAT</c:v>
                </c:pt>
                <c:pt idx="7">
                  <c:v>JNJ</c:v>
                </c:pt>
                <c:pt idx="8">
                  <c:v>WMT</c:v>
                </c:pt>
                <c:pt idx="9">
                  <c:v>DIS</c:v>
                </c:pt>
              </c:strCache>
            </c:strRef>
          </c:cat>
          <c:val>
            <c:numRef>
              <c:f>Charts!$C$35:$C$44</c:f>
              <c:numCache>
                <c:formatCode>0.000000</c:formatCode>
                <c:ptCount val="10"/>
                <c:pt idx="0">
                  <c:v>-0.16603402815751339</c:v>
                </c:pt>
                <c:pt idx="1">
                  <c:v>-0.51704851118793549</c:v>
                </c:pt>
                <c:pt idx="2">
                  <c:v>0.15717672826649301</c:v>
                </c:pt>
                <c:pt idx="3">
                  <c:v>-0.72442825267575961</c:v>
                </c:pt>
                <c:pt idx="4">
                  <c:v>-0.42899913437162862</c:v>
                </c:pt>
                <c:pt idx="5">
                  <c:v>-0.1047737558899966</c:v>
                </c:pt>
                <c:pt idx="6">
                  <c:v>0.1985320099757413</c:v>
                </c:pt>
                <c:pt idx="7">
                  <c:v>-0.28317018025382479</c:v>
                </c:pt>
                <c:pt idx="8">
                  <c:v>-0.39586635612355758</c:v>
                </c:pt>
                <c:pt idx="9">
                  <c:v>0.14490438484609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69-4233-A4D4-0032481A79F0}"/>
            </c:ext>
          </c:extLst>
        </c:ser>
        <c:ser>
          <c:idx val="2"/>
          <c:order val="2"/>
          <c:tx>
            <c:strRef>
              <c:f>Charts!$D$34</c:f>
              <c:strCache>
                <c:ptCount val="1"/>
                <c:pt idx="0">
                  <c:v>β_HML</c:v>
                </c:pt>
              </c:strCache>
            </c:strRef>
          </c:tx>
          <c:invertIfNegative val="0"/>
          <c:cat>
            <c:strRef>
              <c:f>Charts!$A$35:$A$44</c:f>
              <c:strCache>
                <c:ptCount val="10"/>
                <c:pt idx="0">
                  <c:v>AAPL</c:v>
                </c:pt>
                <c:pt idx="1">
                  <c:v>MSFT</c:v>
                </c:pt>
                <c:pt idx="2">
                  <c:v>JPM</c:v>
                </c:pt>
                <c:pt idx="3">
                  <c:v>KO</c:v>
                </c:pt>
                <c:pt idx="4">
                  <c:v>MCD</c:v>
                </c:pt>
                <c:pt idx="5">
                  <c:v>XOM</c:v>
                </c:pt>
                <c:pt idx="6">
                  <c:v>CAT</c:v>
                </c:pt>
                <c:pt idx="7">
                  <c:v>JNJ</c:v>
                </c:pt>
                <c:pt idx="8">
                  <c:v>WMT</c:v>
                </c:pt>
                <c:pt idx="9">
                  <c:v>DIS</c:v>
                </c:pt>
              </c:strCache>
            </c:strRef>
          </c:cat>
          <c:val>
            <c:numRef>
              <c:f>Charts!$D$35:$D$44</c:f>
              <c:numCache>
                <c:formatCode>0.000000</c:formatCode>
                <c:ptCount val="10"/>
                <c:pt idx="0">
                  <c:v>-0.36874146063032581</c:v>
                </c:pt>
                <c:pt idx="1">
                  <c:v>-0.55270996911933645</c:v>
                </c:pt>
                <c:pt idx="2">
                  <c:v>0.73663363801734394</c:v>
                </c:pt>
                <c:pt idx="3">
                  <c:v>0.38102865789484891</c:v>
                </c:pt>
                <c:pt idx="4">
                  <c:v>0.2231528310961228</c:v>
                </c:pt>
                <c:pt idx="5">
                  <c:v>1.131090819738179</c:v>
                </c:pt>
                <c:pt idx="6">
                  <c:v>0.53056362857405459</c:v>
                </c:pt>
                <c:pt idx="7">
                  <c:v>0.24099484452400249</c:v>
                </c:pt>
                <c:pt idx="8">
                  <c:v>-0.20385354576919579</c:v>
                </c:pt>
                <c:pt idx="9">
                  <c:v>1.238710155161292E-2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69-4233-A4D4-0032481A7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50001"/>
        <c:axId val="50050002"/>
      </c:barChart>
      <c:catAx>
        <c:axId val="5005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50002"/>
        <c:crosses val="autoZero"/>
        <c:auto val="1"/>
        <c:lblAlgn val="ctr"/>
        <c:lblOffset val="100"/>
        <c:noMultiLvlLbl val="0"/>
      </c:catAx>
      <c:valAx>
        <c:axId val="50050002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5005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14</xdr:row>
      <xdr:rowOff>209550</xdr:rowOff>
    </xdr:from>
    <xdr:to>
      <xdr:col>18</xdr:col>
      <xdr:colOff>847725</xdr:colOff>
      <xdr:row>31</xdr:row>
      <xdr:rowOff>247650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219074</xdr:rowOff>
    </xdr:from>
    <xdr:to>
      <xdr:col>8</xdr:col>
      <xdr:colOff>847725</xdr:colOff>
      <xdr:row>31</xdr:row>
      <xdr:rowOff>247649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38101</xdr:colOff>
      <xdr:row>1</xdr:row>
      <xdr:rowOff>228600</xdr:rowOff>
    </xdr:from>
    <xdr:to>
      <xdr:col>18</xdr:col>
      <xdr:colOff>933450</xdr:colOff>
      <xdr:row>13</xdr:row>
      <xdr:rowOff>314325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238126</xdr:colOff>
      <xdr:row>1</xdr:row>
      <xdr:rowOff>219075</xdr:rowOff>
    </xdr:from>
    <xdr:to>
      <xdr:col>13</xdr:col>
      <xdr:colOff>891371</xdr:colOff>
      <xdr:row>13</xdr:row>
      <xdr:rowOff>323850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257737</xdr:colOff>
      <xdr:row>33</xdr:row>
      <xdr:rowOff>14567</xdr:rowOff>
    </xdr:from>
    <xdr:to>
      <xdr:col>18</xdr:col>
      <xdr:colOff>907677</xdr:colOff>
      <xdr:row>44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D3590-FA8C-47AC-83EF-15FC2CFFD1D9}" name="Table1" displayName="Table1" ref="A1:L83" totalsRowShown="0" headerRowDxfId="172" dataDxfId="170" headerRowBorderDxfId="171" tableBorderDxfId="169" totalsRowBorderDxfId="168">
  <autoFilter ref="A1:L83" xr:uid="{CF9D3590-FA8C-47AC-83EF-15FC2CFFD1D9}"/>
  <tableColumns count="12">
    <tableColumn id="1" xr3:uid="{7CDE7D13-FF1D-42E1-A9BF-37530DD5112B}" name="Date" dataDxfId="167"/>
    <tableColumn id="2" xr3:uid="{8B05336B-E59D-47B9-8BEF-218962ADDBBA}" name="AAPL" dataDxfId="166"/>
    <tableColumn id="3" xr3:uid="{858A52AF-769E-4DD4-A792-4BB5F41E31DF}" name="MSFT" dataDxfId="165"/>
    <tableColumn id="4" xr3:uid="{EED79882-1B7D-426C-9880-1F41D33E24AE}" name="JPM" dataDxfId="164"/>
    <tableColumn id="5" xr3:uid="{29B848BC-520A-4464-9DA4-60AEC523437F}" name="KO" dataDxfId="163"/>
    <tableColumn id="6" xr3:uid="{38868963-07AC-47DB-A231-0A16DE8D7FD8}" name="MCD" dataDxfId="162"/>
    <tableColumn id="7" xr3:uid="{8ACC0D40-4C71-4DEF-B986-E9A67424687C}" name="XOM" dataDxfId="161"/>
    <tableColumn id="8" xr3:uid="{B5EA0C5D-5104-422C-B4B4-01D771E0E871}" name="CAT" dataDxfId="160"/>
    <tableColumn id="9" xr3:uid="{4D732C30-26E4-4BF3-B0D4-8F8048593479}" name="JNJ" dataDxfId="159"/>
    <tableColumn id="10" xr3:uid="{2547AA7C-CD82-4D9C-A889-ED865AD53D2B}" name="WMT" dataDxfId="158"/>
    <tableColumn id="11" xr3:uid="{2F4A5C47-78C5-4AEE-9811-B0D7B34445C7}" name="DIS" dataDxfId="157"/>
    <tableColumn id="12" xr3:uid="{ADD4B8CE-B688-4B76-BDFF-7C07F90C8DA1}" name="SP500" dataDxfId="15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62D840-C749-475D-9862-A765118DED23}" name="Table2" displayName="Table2" ref="A1:E84" totalsRowShown="0" headerRowDxfId="155" dataDxfId="153" headerRowBorderDxfId="154" tableBorderDxfId="152">
  <autoFilter ref="A1:E84" xr:uid="{5162D840-C749-475D-9862-A765118DED23}"/>
  <tableColumns count="5">
    <tableColumn id="1" xr3:uid="{1A5DA431-E02E-4EBA-A95E-3484525B782B}" name="Date" dataDxfId="151"/>
    <tableColumn id="2" xr3:uid="{6E9D6CDC-2789-4C9B-ABCC-20C6A1CEECE0}" name="MKT-RF" dataDxfId="150"/>
    <tableColumn id="3" xr3:uid="{CCCAC77F-7DB0-411C-BF9F-9A4791E93E1A}" name="SMB" dataDxfId="149"/>
    <tableColumn id="4" xr3:uid="{1201B91B-5AE6-4361-873A-2751BC6C6051}" name="HML" dataDxfId="148"/>
    <tableColumn id="5" xr3:uid="{48B132DD-51E6-456D-9805-BF4B97CCE3B4}" name="RF" dataDxfId="147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5DDD84-2826-48BC-8B91-EDA321EA1872}" name="Table3" displayName="Table3" ref="A1:M83" totalsRowShown="0" headerRowDxfId="146" dataDxfId="144" headerRowBorderDxfId="145" tableBorderDxfId="143">
  <autoFilter ref="A1:M83" xr:uid="{AF5DDD84-2826-48BC-8B91-EDA321EA1872}"/>
  <tableColumns count="13">
    <tableColumn id="1" xr3:uid="{A00A47F4-D326-44E8-8F83-59E7CC8896A4}" name="Date" dataDxfId="142"/>
    <tableColumn id="2" xr3:uid="{52E30640-0D1D-49F5-8A44-86B94B818725}" name="AAPL_ret" dataDxfId="141">
      <calculatedColumnFormula>(RawPrices!B2/RawPrices!B1)-1</calculatedColumnFormula>
    </tableColumn>
    <tableColumn id="3" xr3:uid="{C1C9C1DE-23E4-42A6-8F51-64EEB083A3F1}" name="MSFT_ret" dataDxfId="140">
      <calculatedColumnFormula>(RawPrices!C2/RawPrices!C1)-1</calculatedColumnFormula>
    </tableColumn>
    <tableColumn id="4" xr3:uid="{FEA94ECC-42CA-48B2-A178-A1155CA0AFDC}" name="JPM_ret" dataDxfId="139">
      <calculatedColumnFormula>(RawPrices!D2/RawPrices!D1)-1</calculatedColumnFormula>
    </tableColumn>
    <tableColumn id="5" xr3:uid="{8EC5426D-E9D0-42D8-9388-C0922D8B4A8D}" name="KO_ret" dataDxfId="138">
      <calculatedColumnFormula>(RawPrices!E2/RawPrices!E1)-1</calculatedColumnFormula>
    </tableColumn>
    <tableColumn id="6" xr3:uid="{FEF83E36-346F-4A00-AD41-6283C237140B}" name="MCD_ret" dataDxfId="137">
      <calculatedColumnFormula>(RawPrices!F2/RawPrices!F1)-1</calculatedColumnFormula>
    </tableColumn>
    <tableColumn id="7" xr3:uid="{4B2FBBC0-9C78-428C-9056-67825BBC8427}" name="XOM_ret" dataDxfId="136">
      <calculatedColumnFormula>(RawPrices!G2/RawPrices!G1)-1</calculatedColumnFormula>
    </tableColumn>
    <tableColumn id="8" xr3:uid="{73E89948-4F62-4326-A19D-A90BE3B0CA81}" name="CAT_ret" dataDxfId="135">
      <calculatedColumnFormula>(RawPrices!H2/RawPrices!H1)-1</calculatedColumnFormula>
    </tableColumn>
    <tableColumn id="9" xr3:uid="{5E14B758-1EA9-4190-8B55-A38F0428DA40}" name="JNJ_ret" dataDxfId="134">
      <calculatedColumnFormula>(RawPrices!I2/RawPrices!I1)-1</calculatedColumnFormula>
    </tableColumn>
    <tableColumn id="10" xr3:uid="{84302AC9-D90C-4F5B-BD94-C226C2ADD464}" name="WMT_ret" dataDxfId="133">
      <calculatedColumnFormula>(RawPrices!J2/RawPrices!J1)-1</calculatedColumnFormula>
    </tableColumn>
    <tableColumn id="11" xr3:uid="{803F2D30-D87D-4885-BE6C-6C0DC8715B20}" name="DIS_ret" dataDxfId="132">
      <calculatedColumnFormula>(RawPrices!K2/RawPrices!K1)-1</calculatedColumnFormula>
    </tableColumn>
    <tableColumn id="12" xr3:uid="{A945EC68-8257-43B1-A934-1A2ED847D2FD}" name="SP500_ret" dataDxfId="131">
      <calculatedColumnFormula>(RawPrices!L2/RawPrices!L1)-1</calculatedColumnFormula>
    </tableColumn>
    <tableColumn id="13" xr3:uid="{C62E2662-AA2C-4C23-8599-5FC8470B763F}" name="RF" dataDxfId="130">
      <calculatedColumnFormula>IFERROR(INDEX(Factors_RF!$E:$E, MATCH(A2, Factors_RF!$A:$A, 0)), NA())</calculatedColumnFormula>
    </tableColumn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AEF640-F0B4-4E9A-BE70-11EFA8B79620}" name="Table4" displayName="Table4" ref="A1:L83" totalsRowShown="0" headerRowDxfId="129" dataDxfId="127" headerRowBorderDxfId="128" tableBorderDxfId="126" totalsRowBorderDxfId="125">
  <autoFilter ref="A1:L83" xr:uid="{82AEF640-F0B4-4E9A-BE70-11EFA8B79620}"/>
  <tableColumns count="12">
    <tableColumn id="1" xr3:uid="{3DB241F8-4FBE-4693-947F-2ECFA36B2964}" name="Date" dataDxfId="124"/>
    <tableColumn id="2" xr3:uid="{87A6DC7E-8DF6-4FD3-95D0-916C6B77107D}" name="AAPL_excess" dataDxfId="123">
      <calculatedColumnFormula>IFERROR(Returns!B2 - Returns!M2, NA())</calculatedColumnFormula>
    </tableColumn>
    <tableColumn id="3" xr3:uid="{308B7C1D-81CE-43A6-A035-611CBA8E9701}" name="MSFT_excess" dataDxfId="122">
      <calculatedColumnFormula>IFERROR(Returns!C2 - Returns!M2, NA())</calculatedColumnFormula>
    </tableColumn>
    <tableColumn id="4" xr3:uid="{7469D790-F21B-4E87-8378-3F894656DF5C}" name="JPM_excess" dataDxfId="121">
      <calculatedColumnFormula>IFERROR(Returns!D2 - Returns!M2, NA())</calculatedColumnFormula>
    </tableColumn>
    <tableColumn id="5" xr3:uid="{495D4D59-D685-4E64-B2B5-328059F0B5E7}" name="KO_excess" dataDxfId="120">
      <calculatedColumnFormula>IFERROR(Returns!E2 - Returns!M2, NA())</calculatedColumnFormula>
    </tableColumn>
    <tableColumn id="6" xr3:uid="{ED3A22E4-1808-4EB4-BA6A-AA25A214B320}" name="MCD_excess" dataDxfId="119">
      <calculatedColumnFormula>IFERROR(Returns!F2 - Returns!M2, NA())</calculatedColumnFormula>
    </tableColumn>
    <tableColumn id="7" xr3:uid="{A380FDAB-E713-4B9E-BF1F-16EC33767259}" name="XOM_excess" dataDxfId="118">
      <calculatedColumnFormula>IFERROR(Returns!G2 - Returns!M2, NA())</calculatedColumnFormula>
    </tableColumn>
    <tableColumn id="8" xr3:uid="{0ED1B448-A12C-4B9E-B028-8A60F90857F0}" name="CAT_excess" dataDxfId="117">
      <calculatedColumnFormula>IFERROR(Returns!H2 - Returns!M2, NA())</calculatedColumnFormula>
    </tableColumn>
    <tableColumn id="9" xr3:uid="{945ED3EE-E276-4875-A240-C89FD2EC5958}" name="JNJ_excess" dataDxfId="116">
      <calculatedColumnFormula>IFERROR(Returns!I2 - Returns!M2, NA())</calculatedColumnFormula>
    </tableColumn>
    <tableColumn id="10" xr3:uid="{6B031D37-16AD-4BA2-A3EA-C65612F69F65}" name="WMT_excess" dataDxfId="115">
      <calculatedColumnFormula>IFERROR(Returns!J2 - Returns!M2, NA())</calculatedColumnFormula>
    </tableColumn>
    <tableColumn id="11" xr3:uid="{8D3C8DF4-1EE3-4E5A-B7EA-1E15EA95578F}" name="DIS_excess" dataDxfId="114">
      <calculatedColumnFormula>IFERROR(Returns!K2 - Returns!M2, NA())</calculatedColumnFormula>
    </tableColumn>
    <tableColumn id="12" xr3:uid="{9435C513-B485-4A6C-A6C8-C3D72BFC4538}" name="MarketExcess" dataDxfId="113">
      <calculatedColumnFormula>IFERROR(Returns!L2 - Returns!M2, NA())</calculatedColumnFormula>
    </tableColumn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804F1D-9114-4CA6-A87D-6911DD8DEDE3}" name="Table5" displayName="Table5" ref="N2:S12" totalsRowShown="0" headerRowDxfId="112" dataDxfId="110" headerRowBorderDxfId="111" tableBorderDxfId="109" totalsRowBorderDxfId="108">
  <autoFilter ref="N2:S12" xr:uid="{01804F1D-9114-4CA6-A87D-6911DD8DEDE3}"/>
  <tableColumns count="6">
    <tableColumn id="1" xr3:uid="{0B6D3486-B1F7-4894-A15B-5CD761EE7537}" name="Ticker" dataDxfId="107"/>
    <tableColumn id="2" xr3:uid="{E0DC08DF-A41E-4D71-95F4-E38459D3C37A}" name="Alpha" dataDxfId="106"/>
    <tableColumn id="3" xr3:uid="{1281D520-88CD-4AEB-96A4-E9FE7A7A1C8D}" name="Beta_MKT" dataDxfId="105"/>
    <tableColumn id="4" xr3:uid="{FEFDD577-8E82-433C-AF97-CFA9F673EB57}" name="Beta_SMB" dataDxfId="104"/>
    <tableColumn id="5" xr3:uid="{745F7E27-DD51-4B32-906F-20917E992A64}" name="Beta_HML" dataDxfId="103"/>
    <tableColumn id="6" xr3:uid="{B13F5DC4-E5C1-40AF-AD9C-AA98689D62B5}" name="R2" dataDxfId="102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3B457A-12F1-4932-A4F9-F109E5D66DA0}" name="Table6" displayName="Table6" ref="A6:D16" totalsRowShown="0" headerRowDxfId="101" headerRowBorderDxfId="100" tableBorderDxfId="99" totalsRowBorderDxfId="98">
  <autoFilter ref="A6:D16" xr:uid="{AE3B457A-12F1-4932-A4F9-F109E5D66DA0}"/>
  <tableColumns count="4">
    <tableColumn id="1" xr3:uid="{78FFB8BE-DD12-4241-9DBC-679AEDE8EF03}" name="Ticker" dataDxfId="97"/>
    <tableColumn id="2" xr3:uid="{16A55871-AC77-4299-86AB-0EC5D7748EBC}" name="E_monthly" dataDxfId="96">
      <calculatedColumnFormula>$A$3+$B$3*Regressions!$P3+$C$3*Regressions!$Q3+$D$3*Regressions!$R3</calculatedColumnFormula>
    </tableColumn>
    <tableColumn id="3" xr3:uid="{BB2CDCF2-C9EF-4FAB-A06A-458F91B6EE1C}" name="E_annual_geo" dataDxfId="95">
      <calculatedColumnFormula>((1+B7)^12)-1</calculatedColumnFormula>
    </tableColumn>
    <tableColumn id="4" xr3:uid="{9FB7623C-1699-4EF4-B281-6ED251E98066}" name="E_annual_lin" dataDxfId="94">
      <calculatedColumnFormula>B7*12</calculatedColumnFormula>
    </tableColumn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198636-77BF-45AE-A879-291464459861}" name="Table7" displayName="Table7" ref="A2:D3" totalsRowShown="0" headerRowDxfId="93" headerRowBorderDxfId="92" tableBorderDxfId="91" totalsRowBorderDxfId="90">
  <autoFilter ref="A2:D3" xr:uid="{36198636-77BF-45AE-A879-291464459861}"/>
  <tableColumns count="4">
    <tableColumn id="1" xr3:uid="{EDEE5DC0-EB7F-422D-8603-10885CB0E579}" name="mean_RF" dataDxfId="89">
      <calculatedColumnFormula>Factors_RF!E84</calculatedColumnFormula>
    </tableColumn>
    <tableColumn id="2" xr3:uid="{CB943DAD-917C-4165-BF37-7439A8C65D66}" name="mean_MKT_RF" dataDxfId="88">
      <calculatedColumnFormula>Factors_RF!B84</calculatedColumnFormula>
    </tableColumn>
    <tableColumn id="3" xr3:uid="{2A9C4674-9DBB-4BE8-995E-984418D30267}" name="mean_SMB" dataDxfId="87">
      <calculatedColumnFormula>Factors_RF!C84</calculatedColumnFormula>
    </tableColumn>
    <tableColumn id="4" xr3:uid="{A13FC220-1DC6-4912-9323-A78FCE567003}" name="mean_HML" dataDxfId="86">
      <calculatedColumnFormula>Factors_RF!D84</calculatedColumnFormula>
    </tableColumn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12B706-6418-4FD0-ACBC-3D4B2852D928}" name="Table8" displayName="Table8" ref="A2:K12" totalsRowShown="0" headerRowDxfId="85" dataDxfId="83" headerRowBorderDxfId="84" tableBorderDxfId="82" totalsRowBorderDxfId="81">
  <autoFilter ref="A2:K12" xr:uid="{B412B706-6418-4FD0-ACBC-3D4B2852D928}"/>
  <tableColumns count="11">
    <tableColumn id="1" xr3:uid="{BF08C779-7ACF-4BD0-83B4-542054C640AC}" name="Ticker" dataDxfId="80"/>
    <tableColumn id="2" xr3:uid="{1AFBA483-FBA4-482E-BEC0-57EE35C431EC}" name="AApL" dataDxfId="79"/>
    <tableColumn id="3" xr3:uid="{668EE683-3C1D-4DE1-8460-36916895713C}" name="MSFT" dataDxfId="78"/>
    <tableColumn id="4" xr3:uid="{332A2AE3-4E78-478A-87AB-9643EAD35A1E}" name="JpM" dataDxfId="77"/>
    <tableColumn id="5" xr3:uid="{DFE0A4FB-DCCE-4E71-A281-E3BE77A4D38D}" name="KO" dataDxfId="76"/>
    <tableColumn id="6" xr3:uid="{98CAB97A-B423-4D51-8B1F-910E42D0337E}" name="MCD" dataDxfId="75"/>
    <tableColumn id="7" xr3:uid="{E2B3C90B-B45B-4D2C-AC4E-52E6B83E4703}" name="XOM" dataDxfId="74"/>
    <tableColumn id="8" xr3:uid="{0B7C73F1-CA46-4181-8F14-DFC1D7A8D0A1}" name="CAT" dataDxfId="73"/>
    <tableColumn id="9" xr3:uid="{0F004584-2313-4A00-9FFF-708025BD33D4}" name="JNJ" dataDxfId="72"/>
    <tableColumn id="10" xr3:uid="{65504B53-62F8-4075-A290-B6C9E1A567A8}" name="WMT" dataDxfId="71"/>
    <tableColumn id="11" xr3:uid="{2788247E-5370-4DCC-93BC-13C2B2540882}" name="DIS" dataDxfId="70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7C32FD-8998-4569-90F6-3E0B5F5F278B}" name="Table9" displayName="Table9" ref="A15:K25" totalsRowShown="0" headerRowDxfId="69" dataDxfId="67" headerRowBorderDxfId="68" tableBorderDxfId="66" totalsRowBorderDxfId="65">
  <autoFilter ref="A15:K25" xr:uid="{427C32FD-8998-4569-90F6-3E0B5F5F278B}"/>
  <tableColumns count="11">
    <tableColumn id="1" xr3:uid="{F1599A07-73F5-4B00-9AC2-4699859CE3B3}" name="Ticker" dataDxfId="64"/>
    <tableColumn id="2" xr3:uid="{579206BC-7E40-4E64-9F57-0E784A82AE68}" name="AApL" dataDxfId="63"/>
    <tableColumn id="3" xr3:uid="{24BBB02E-C65E-4449-853B-483BFF1D1191}" name="MSFT" dataDxfId="62"/>
    <tableColumn id="4" xr3:uid="{9DF4F0BB-4E3F-44E1-90B7-D44C193701A8}" name="JpM" dataDxfId="61"/>
    <tableColumn id="5" xr3:uid="{1A335840-5339-48B2-83C6-21179C86677E}" name="KO" dataDxfId="60"/>
    <tableColumn id="6" xr3:uid="{F68BDB51-8E4D-42DB-AD12-E87C19C39231}" name="MCD" dataDxfId="59"/>
    <tableColumn id="7" xr3:uid="{2EA59E16-A011-47CC-B6CD-BBC7188A8F30}" name="XOM" dataDxfId="58"/>
    <tableColumn id="8" xr3:uid="{34E23013-5821-4FE8-9A8D-0DC69681024B}" name="CAT" dataDxfId="57"/>
    <tableColumn id="9" xr3:uid="{86146980-3C81-4C48-A37B-CB418A7FF756}" name="JNJ" dataDxfId="56"/>
    <tableColumn id="10" xr3:uid="{F62E888E-BBE6-450E-87B2-3B7409A37446}" name="WMT" dataDxfId="55"/>
    <tableColumn id="11" xr3:uid="{4E9B5280-5AAB-4CD7-AD4A-8DB6F707DC01}" name="DIS" dataDxfId="54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14E5A2-15CA-431D-A56F-3007678C2855}" name="Table10" displayName="Table10" ref="A4:B15" totalsRowShown="0" headerRowDxfId="53" dataDxfId="51" headerRowBorderDxfId="52" tableBorderDxfId="50">
  <autoFilter ref="A4:B15" xr:uid="{8A14E5A2-15CA-431D-A56F-3007678C2855}"/>
  <tableColumns count="2">
    <tableColumn id="1" xr3:uid="{C80F13BC-A297-463E-B138-E7411937984C}" name="Ticker" dataDxfId="49"/>
    <tableColumn id="2" xr3:uid="{6ECE7EFA-377F-4F6B-834B-B4EF6073C373}" name="Weight" dataDxfId="48"/>
  </tableColumns>
  <tableStyleInfo name="TableStyleLight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5E9F8C-3A11-49A1-B2AF-9CAC976261C4}" name="Table12" displayName="Table12" ref="D5:E14" headerRowCount="0" totalsRowShown="0" headerRowDxfId="47" headerRowBorderDxfId="46" tableBorderDxfId="45" totalsRowBorderDxfId="44">
  <tableColumns count="2">
    <tableColumn id="1" xr3:uid="{3ECC8994-28FA-49ED-B2E6-01E87D236F84}" name="Column1" headerRowDxfId="43" dataDxfId="42"/>
    <tableColumn id="2" xr3:uid="{B373185E-2682-4C91-A1CC-A4809FD1B94D}" name="Column2" headerRowDxfId="41" dataDxfId="40"/>
  </tableColumns>
  <tableStyleInfo name="TableStyleLight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FF4E26-D6B9-45B7-A439-DFB258E2FAC4}" name="Table13" displayName="Table13" ref="A10:C20" totalsRowShown="0" headerRowDxfId="39" headerRowBorderDxfId="38" tableBorderDxfId="37" totalsRowBorderDxfId="36">
  <autoFilter ref="A10:C20" xr:uid="{94FF4E26-D6B9-45B7-A439-DFB258E2FAC4}"/>
  <tableColumns count="3">
    <tableColumn id="1" xr3:uid="{4D11D854-CE5E-4F76-BECD-70DD4A4446F9}" name="Ticker" dataDxfId="35"/>
    <tableColumn id="2" xr3:uid="{850B74D5-7915-4EDE-B179-6868E36C5DBC}" name="Weight" dataDxfId="34"/>
    <tableColumn id="3" xr3:uid="{EDA85FD3-FF89-4719-A001-982E5C7C8B05}" name="E[ret]_m" dataDxfId="33"/>
  </tableColumns>
  <tableStyleInfo name="TableStyleLight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0A72A2-833C-496F-9224-177ECA4EA4FB}" name="Table14" displayName="Table14" ref="E10:F15" headerRowCount="0" totalsRowShown="0" headerRowDxfId="32" headerRowBorderDxfId="31" tableBorderDxfId="30" totalsRowBorderDxfId="29">
  <tableColumns count="2">
    <tableColumn id="1" xr3:uid="{D72A9B34-FE6F-4A9F-A5CB-FEFF130624FC}" name="Column1" headerRowDxfId="28" dataDxfId="27"/>
    <tableColumn id="2" xr3:uid="{265AA8F3-17CD-412B-8F8D-BA45B46A0F30}" name="Column2" headerRowDxfId="26" dataDxfId="25"/>
  </tableColumns>
  <tableStyleInfo name="TableStyleLight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40F5456-4C08-48E2-ADDF-A818369A8597}" name="Table17" displayName="Table17" ref="E10:F14" headerRowCount="0" totalsRowShown="0" headerRowDxfId="24" headerRowBorderDxfId="23" tableBorderDxfId="22" totalsRowBorderDxfId="21">
  <tableColumns count="2">
    <tableColumn id="1" xr3:uid="{DDFE5D8D-67BD-42D3-B526-28D0061A35C4}" name="Column1" headerRowDxfId="20" dataDxfId="19"/>
    <tableColumn id="2" xr3:uid="{39197851-6633-4C79-AC90-E02325C23448}" name="Column2" headerRowDxfId="18" dataDxfId="17"/>
  </tableColumns>
  <tableStyleInfo name="TableStyleLight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7D7365-CDC5-41A8-9C97-78A4E415F337}" name="Table18" displayName="Table18" ref="A10:C20" totalsRowShown="0" headerRowDxfId="16" headerRowBorderDxfId="15" tableBorderDxfId="14" totalsRowBorderDxfId="13">
  <autoFilter ref="A10:C20" xr:uid="{137D7365-CDC5-41A8-9C97-78A4E415F337}"/>
  <tableColumns count="3">
    <tableColumn id="1" xr3:uid="{4A86EAFB-E202-4A9A-80DB-B4F9CF5666EA}" name="Ticker" dataDxfId="12"/>
    <tableColumn id="2" xr3:uid="{32D02A6D-51ED-4434-A897-631ABEA152D4}" name="Weight" dataDxfId="11"/>
    <tableColumn id="3" xr3:uid="{A35C32C9-3689-4EEE-A31D-3ABCCD02E628}" name="E[ret]_m" dataDxfId="10"/>
  </tableColumns>
  <tableStyleInfo name="TableStyleLight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33A8AFA-93AC-4B1A-996F-FC8F73BA08FA}" name="Table19" displayName="Table19" ref="A2:E42" totalsRowShown="0" headerRowDxfId="9" dataDxfId="7" headerRowBorderDxfId="8" tableBorderDxfId="6" totalsRowBorderDxfId="5">
  <autoFilter ref="A2:E42" xr:uid="{B33A8AFA-93AC-4B1A-996F-FC8F73BA08FA}"/>
  <tableColumns count="5">
    <tableColumn id="1" xr3:uid="{60D18E50-DC44-4AB8-A9A6-2CA40856F81E}" name="TargetReturn_m" dataDxfId="4"/>
    <tableColumn id="2" xr3:uid="{D9BE50A5-0022-40BF-991D-ABF64FAD1845}" name="MinVar_m" dataDxfId="3"/>
    <tableColumn id="3" xr3:uid="{0BB46963-FBC7-4561-AB02-3E0E39836DED}" name="Stdev_m" dataDxfId="2"/>
    <tableColumn id="4" xr3:uid="{792FA3CB-0A7D-49E4-BA5A-B7F6973861D0}" name="Return_ann_geo" dataDxfId="1"/>
    <tableColumn id="5" xr3:uid="{2AD57B6C-E4FD-4A24-9C73-77A353850FBB}" name="Stdev_an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/>
  </sheetViews>
  <sheetFormatPr defaultColWidth="14.42578125" defaultRowHeight="26.25" customHeight="1" x14ac:dyDescent="0.55000000000000004"/>
  <cols>
    <col min="1" max="1" width="14.42578125" style="14"/>
    <col min="2" max="12" width="14.42578125" style="15"/>
    <col min="13" max="16384" width="14.42578125" style="11"/>
  </cols>
  <sheetData>
    <row r="1" spans="1:12" ht="26.25" customHeight="1" x14ac:dyDescent="0.5500000000000000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ht="26.25" customHeight="1" x14ac:dyDescent="0.55000000000000004">
      <c r="A2" s="3">
        <v>43434</v>
      </c>
      <c r="B2" s="2">
        <v>42.343269348144531</v>
      </c>
      <c r="C2" s="2">
        <v>103.5009307861328</v>
      </c>
      <c r="D2" s="2">
        <v>91.380149841308594</v>
      </c>
      <c r="E2" s="2">
        <v>40.603435516357422</v>
      </c>
      <c r="F2" s="2">
        <v>160.18341064453119</v>
      </c>
      <c r="G2" s="2">
        <v>57.341560363769531</v>
      </c>
      <c r="H2" s="2">
        <v>116.4568557739258</v>
      </c>
      <c r="I2" s="2">
        <v>120.6717147827148</v>
      </c>
      <c r="J2" s="2">
        <v>29.21879959106445</v>
      </c>
      <c r="K2" s="2">
        <v>111.36094665527339</v>
      </c>
      <c r="L2" s="4">
        <v>2760.169921875</v>
      </c>
    </row>
    <row r="3" spans="1:12" ht="26.25" customHeight="1" x14ac:dyDescent="0.55000000000000004">
      <c r="A3" s="3">
        <v>43465</v>
      </c>
      <c r="B3" s="2">
        <v>37.532371520996087</v>
      </c>
      <c r="C3" s="2">
        <v>95.211509704589844</v>
      </c>
      <c r="D3" s="2">
        <v>80.227813720703125</v>
      </c>
      <c r="E3" s="2">
        <v>38.447929382324219</v>
      </c>
      <c r="F3" s="2">
        <v>151.81785583496091</v>
      </c>
      <c r="G3" s="2">
        <v>49.682510375976563</v>
      </c>
      <c r="H3" s="2">
        <v>109.07476806640619</v>
      </c>
      <c r="I3" s="2">
        <v>106.6838073730469</v>
      </c>
      <c r="J3" s="2">
        <v>27.872306823730469</v>
      </c>
      <c r="K3" s="2">
        <v>105.729736328125</v>
      </c>
      <c r="L3" s="4">
        <v>2506.85009765625</v>
      </c>
    </row>
    <row r="4" spans="1:12" ht="26.25" customHeight="1" x14ac:dyDescent="0.55000000000000004">
      <c r="A4" s="3">
        <v>43496</v>
      </c>
      <c r="B4" s="2">
        <v>39.602447509765618</v>
      </c>
      <c r="C4" s="2">
        <v>97.892494201660156</v>
      </c>
      <c r="D4" s="2">
        <v>85.060203552246094</v>
      </c>
      <c r="E4" s="2">
        <v>39.081287384033203</v>
      </c>
      <c r="F4" s="2">
        <v>152.85240173339841</v>
      </c>
      <c r="G4" s="2">
        <v>53.391014099121087</v>
      </c>
      <c r="H4" s="2">
        <v>114.3023223876953</v>
      </c>
      <c r="I4" s="2">
        <v>110.0153503417969</v>
      </c>
      <c r="J4" s="2">
        <v>28.830696105957031</v>
      </c>
      <c r="K4" s="2">
        <v>108.3669967651367</v>
      </c>
      <c r="L4" s="4">
        <v>2704.10009765625</v>
      </c>
    </row>
    <row r="5" spans="1:12" ht="26.25" customHeight="1" x14ac:dyDescent="0.55000000000000004">
      <c r="A5" s="3">
        <v>43524</v>
      </c>
      <c r="B5" s="2">
        <v>41.199001312255859</v>
      </c>
      <c r="C5" s="2">
        <v>105.01670837402339</v>
      </c>
      <c r="D5" s="2">
        <v>86.463523864746094</v>
      </c>
      <c r="E5" s="2">
        <v>36.815826416015618</v>
      </c>
      <c r="F5" s="2">
        <v>157.17854309082031</v>
      </c>
      <c r="G5" s="2">
        <v>57.580402374267578</v>
      </c>
      <c r="H5" s="2">
        <v>118.6487655639648</v>
      </c>
      <c r="I5" s="2">
        <v>112.9583740234375</v>
      </c>
      <c r="J5" s="2">
        <v>29.781389236450199</v>
      </c>
      <c r="K5" s="2">
        <v>109.64968109130859</v>
      </c>
      <c r="L5" s="4">
        <v>2784.489990234375</v>
      </c>
    </row>
    <row r="6" spans="1:12" ht="26.25" customHeight="1" x14ac:dyDescent="0.55000000000000004">
      <c r="A6" s="3">
        <v>43555</v>
      </c>
      <c r="B6" s="2">
        <v>45.390213012695313</v>
      </c>
      <c r="C6" s="2">
        <v>111.02886962890619</v>
      </c>
      <c r="D6" s="2">
        <v>83.870246887207031</v>
      </c>
      <c r="E6" s="2">
        <v>38.050056457519531</v>
      </c>
      <c r="F6" s="2">
        <v>163.39337158203119</v>
      </c>
      <c r="G6" s="2">
        <v>59.523601531982422</v>
      </c>
      <c r="H6" s="2">
        <v>117.05055999755859</v>
      </c>
      <c r="I6" s="2">
        <v>116.3288955688477</v>
      </c>
      <c r="J6" s="2">
        <v>29.342142105102539</v>
      </c>
      <c r="K6" s="2">
        <v>107.89084625244141</v>
      </c>
      <c r="L6" s="4">
        <v>2834.39990234375</v>
      </c>
    </row>
    <row r="7" spans="1:12" ht="26.25" customHeight="1" x14ac:dyDescent="0.55000000000000004">
      <c r="A7" s="3">
        <v>43585</v>
      </c>
      <c r="B7" s="2">
        <v>47.95184326171875</v>
      </c>
      <c r="C7" s="2">
        <v>122.9470138549805</v>
      </c>
      <c r="D7" s="2">
        <v>96.148788452148438</v>
      </c>
      <c r="E7" s="2">
        <v>40.1842041015625</v>
      </c>
      <c r="F7" s="2">
        <v>169.9928283691406</v>
      </c>
      <c r="G7" s="2">
        <v>59.140506744384773</v>
      </c>
      <c r="H7" s="2">
        <v>120.445686340332</v>
      </c>
      <c r="I7" s="2">
        <v>117.50222015380859</v>
      </c>
      <c r="J7" s="2">
        <v>31.106142044067379</v>
      </c>
      <c r="K7" s="2">
        <v>133.0974426269531</v>
      </c>
      <c r="L7" s="4">
        <v>2945.830078125</v>
      </c>
    </row>
    <row r="8" spans="1:12" ht="26.25" customHeight="1" x14ac:dyDescent="0.55000000000000004">
      <c r="A8" s="3">
        <v>43616</v>
      </c>
      <c r="B8" s="2">
        <v>41.834503173828118</v>
      </c>
      <c r="C8" s="2">
        <v>116.43251037597661</v>
      </c>
      <c r="D8" s="2">
        <v>88.460868835449219</v>
      </c>
      <c r="E8" s="2">
        <v>40.241542816162109</v>
      </c>
      <c r="F8" s="2">
        <v>170.5951232910156</v>
      </c>
      <c r="G8" s="2">
        <v>52.134693145751953</v>
      </c>
      <c r="H8" s="2">
        <v>104.1319198608398</v>
      </c>
      <c r="I8" s="2">
        <v>109.13893890380859</v>
      </c>
      <c r="J8" s="2">
        <v>30.682683944702148</v>
      </c>
      <c r="K8" s="2">
        <v>128.30680847167969</v>
      </c>
      <c r="L8" s="4">
        <v>2752.06005859375</v>
      </c>
    </row>
    <row r="9" spans="1:12" ht="26.25" customHeight="1" x14ac:dyDescent="0.55000000000000004">
      <c r="A9" s="3">
        <v>43646</v>
      </c>
      <c r="B9" s="2">
        <v>47.476840972900391</v>
      </c>
      <c r="C9" s="2">
        <v>126.5769577026367</v>
      </c>
      <c r="D9" s="2">
        <v>93.336395263671875</v>
      </c>
      <c r="E9" s="2">
        <v>41.70770263671875</v>
      </c>
      <c r="F9" s="2">
        <v>179.7207946777344</v>
      </c>
      <c r="G9" s="2">
        <v>57.098712921142578</v>
      </c>
      <c r="H9" s="2">
        <v>118.45534515380859</v>
      </c>
      <c r="I9" s="2">
        <v>116.69752502441411</v>
      </c>
      <c r="J9" s="2">
        <v>33.597587585449219</v>
      </c>
      <c r="K9" s="2">
        <v>135.69195556640619</v>
      </c>
      <c r="L9" s="4">
        <v>2941.760009765625</v>
      </c>
    </row>
    <row r="10" spans="1:12" ht="26.25" customHeight="1" x14ac:dyDescent="0.55000000000000004">
      <c r="A10" s="3">
        <v>43677</v>
      </c>
      <c r="B10" s="2">
        <v>51.103813171386719</v>
      </c>
      <c r="C10" s="2">
        <v>128.75962829589841</v>
      </c>
      <c r="D10" s="2">
        <v>96.842788696289063</v>
      </c>
      <c r="E10" s="2">
        <v>43.444847106933587</v>
      </c>
      <c r="F10" s="2">
        <v>182.36912536621091</v>
      </c>
      <c r="G10" s="2">
        <v>55.407299041748047</v>
      </c>
      <c r="H10" s="2">
        <v>114.4399108886719</v>
      </c>
      <c r="I10" s="2">
        <v>109.10650634765619</v>
      </c>
      <c r="J10" s="2">
        <v>33.564132690429688</v>
      </c>
      <c r="K10" s="2">
        <v>138.96665954589841</v>
      </c>
      <c r="L10" s="4">
        <v>2980.3798828125</v>
      </c>
    </row>
    <row r="11" spans="1:12" ht="26.25" customHeight="1" x14ac:dyDescent="0.55000000000000004">
      <c r="A11" s="3">
        <v>43708</v>
      </c>
      <c r="B11" s="2">
        <v>50.072345733642578</v>
      </c>
      <c r="C11" s="2">
        <v>130.2619934082031</v>
      </c>
      <c r="D11" s="2">
        <v>92.366111755371094</v>
      </c>
      <c r="E11" s="2">
        <v>45.434253692626953</v>
      </c>
      <c r="F11" s="2">
        <v>188.64363098144531</v>
      </c>
      <c r="G11" s="2">
        <v>51.025974273681641</v>
      </c>
      <c r="H11" s="2">
        <v>104.2237243652344</v>
      </c>
      <c r="I11" s="2">
        <v>107.54807281494141</v>
      </c>
      <c r="J11" s="2">
        <v>34.743961334228523</v>
      </c>
      <c r="K11" s="2">
        <v>134.20524597167969</v>
      </c>
      <c r="L11" s="4">
        <v>2926.4599609375</v>
      </c>
    </row>
    <row r="12" spans="1:12" ht="26.25" customHeight="1" x14ac:dyDescent="0.55000000000000004">
      <c r="A12" s="3">
        <v>43738</v>
      </c>
      <c r="B12" s="2">
        <v>53.929817199707031</v>
      </c>
      <c r="C12" s="2">
        <v>131.80497741699219</v>
      </c>
      <c r="D12" s="2">
        <v>98.949295043945313</v>
      </c>
      <c r="E12" s="2">
        <v>44.938968658447273</v>
      </c>
      <c r="F12" s="2">
        <v>186.8048095703125</v>
      </c>
      <c r="G12" s="2">
        <v>53.267269134521477</v>
      </c>
      <c r="H12" s="2">
        <v>110.6260528564453</v>
      </c>
      <c r="I12" s="2">
        <v>109.214973449707</v>
      </c>
      <c r="J12" s="2">
        <v>36.265632629394531</v>
      </c>
      <c r="K12" s="2">
        <v>127.4196853637695</v>
      </c>
      <c r="L12" s="4">
        <v>2976.739990234375</v>
      </c>
    </row>
    <row r="13" spans="1:12" ht="26.25" customHeight="1" x14ac:dyDescent="0.55000000000000004">
      <c r="A13" s="3">
        <v>43769</v>
      </c>
      <c r="B13" s="2">
        <v>59.899005889892578</v>
      </c>
      <c r="C13" s="2">
        <v>135.91937255859381</v>
      </c>
      <c r="D13" s="2">
        <v>105.0279846191406</v>
      </c>
      <c r="E13" s="2">
        <v>45.25921630859375</v>
      </c>
      <c r="F13" s="2">
        <v>171.13554382324219</v>
      </c>
      <c r="G13" s="2">
        <v>50.973930358886719</v>
      </c>
      <c r="H13" s="2">
        <v>120.68934631347661</v>
      </c>
      <c r="I13" s="2">
        <v>111.4603805541992</v>
      </c>
      <c r="J13" s="2">
        <v>35.831707000732422</v>
      </c>
      <c r="K13" s="2">
        <v>127.02858734130859</v>
      </c>
      <c r="L13" s="4">
        <v>3037.56005859375</v>
      </c>
    </row>
    <row r="14" spans="1:12" ht="26.25" customHeight="1" x14ac:dyDescent="0.55000000000000004">
      <c r="A14" s="3">
        <v>43799</v>
      </c>
      <c r="B14" s="2">
        <v>64.351219177246094</v>
      </c>
      <c r="C14" s="2">
        <v>143.51318359375</v>
      </c>
      <c r="D14" s="2">
        <v>111.66623687744141</v>
      </c>
      <c r="E14" s="2">
        <v>44.402759552001953</v>
      </c>
      <c r="F14" s="2">
        <v>169.2040100097656</v>
      </c>
      <c r="G14" s="2">
        <v>51.396392822265618</v>
      </c>
      <c r="H14" s="2">
        <v>127.7552108764648</v>
      </c>
      <c r="I14" s="2">
        <v>116.0609664916992</v>
      </c>
      <c r="J14" s="2">
        <v>36.390922546386719</v>
      </c>
      <c r="K14" s="2">
        <v>148.20655822753909</v>
      </c>
      <c r="L14" s="4">
        <v>3140.97998046875</v>
      </c>
    </row>
    <row r="15" spans="1:12" ht="26.25" customHeight="1" x14ac:dyDescent="0.55000000000000004">
      <c r="A15" s="3">
        <v>43830</v>
      </c>
      <c r="B15" s="2">
        <v>70.920372009277344</v>
      </c>
      <c r="C15" s="2">
        <v>150.01341247558591</v>
      </c>
      <c r="D15" s="2">
        <v>118.1410827636719</v>
      </c>
      <c r="E15" s="2">
        <v>46.367988586425781</v>
      </c>
      <c r="F15" s="2">
        <v>173.029052734375</v>
      </c>
      <c r="G15" s="2">
        <v>53.275962829589837</v>
      </c>
      <c r="H15" s="2">
        <v>130.35917663574219</v>
      </c>
      <c r="I15" s="2">
        <v>123.9879913330078</v>
      </c>
      <c r="J15" s="2">
        <v>36.314517974853523</v>
      </c>
      <c r="K15" s="2">
        <v>141.41123962402341</v>
      </c>
      <c r="L15" s="4">
        <v>3230.780029296875</v>
      </c>
    </row>
    <row r="16" spans="1:12" ht="26.25" customHeight="1" x14ac:dyDescent="0.55000000000000004">
      <c r="A16" s="3">
        <v>43861</v>
      </c>
      <c r="B16" s="2">
        <v>74.750778198242188</v>
      </c>
      <c r="C16" s="2">
        <v>161.9327087402344</v>
      </c>
      <c r="D16" s="2">
        <v>112.1747283935547</v>
      </c>
      <c r="E16" s="2">
        <v>48.923049926757813</v>
      </c>
      <c r="F16" s="2">
        <v>187.3540344238281</v>
      </c>
      <c r="G16" s="2">
        <v>47.427665710449219</v>
      </c>
      <c r="H16" s="2">
        <v>115.94448089599609</v>
      </c>
      <c r="I16" s="2">
        <v>126.537956237793</v>
      </c>
      <c r="J16" s="2">
        <v>35.142189025878913</v>
      </c>
      <c r="K16" s="2">
        <v>136.04206848144531</v>
      </c>
      <c r="L16" s="4">
        <v>3225.52001953125</v>
      </c>
    </row>
    <row r="17" spans="1:12" ht="26.25" customHeight="1" x14ac:dyDescent="0.55000000000000004">
      <c r="A17" s="3">
        <v>43890</v>
      </c>
      <c r="B17" s="2">
        <v>66.020057678222656</v>
      </c>
      <c r="C17" s="2">
        <v>154.11338806152341</v>
      </c>
      <c r="D17" s="2">
        <v>99.034622192382813</v>
      </c>
      <c r="E17" s="2">
        <v>44.809829711914063</v>
      </c>
      <c r="F17" s="2">
        <v>170.01698303222659</v>
      </c>
      <c r="G17" s="2">
        <v>39.273662567138672</v>
      </c>
      <c r="H17" s="2">
        <v>110.4376220703125</v>
      </c>
      <c r="I17" s="2">
        <v>114.3065872192383</v>
      </c>
      <c r="J17" s="2">
        <v>33.051891326904297</v>
      </c>
      <c r="K17" s="2">
        <v>115.7208633422852</v>
      </c>
      <c r="L17" s="4">
        <v>2954.219970703125</v>
      </c>
    </row>
    <row r="18" spans="1:12" ht="26.25" customHeight="1" x14ac:dyDescent="0.55000000000000004">
      <c r="A18" s="3">
        <v>43921</v>
      </c>
      <c r="B18" s="2">
        <v>61.560165405273438</v>
      </c>
      <c r="C18" s="2">
        <v>150.4327087402344</v>
      </c>
      <c r="D18" s="2">
        <v>76.789985656738281</v>
      </c>
      <c r="E18" s="2">
        <v>37.069255828857422</v>
      </c>
      <c r="F18" s="2">
        <v>145.68792724609381</v>
      </c>
      <c r="G18" s="2">
        <v>29.405710220336911</v>
      </c>
      <c r="H18" s="2">
        <v>103.1485900878906</v>
      </c>
      <c r="I18" s="2">
        <v>112.16986083984381</v>
      </c>
      <c r="J18" s="2">
        <v>34.875148773193359</v>
      </c>
      <c r="K18" s="2">
        <v>95.016014099121094</v>
      </c>
      <c r="L18" s="4">
        <v>2584.590087890625</v>
      </c>
    </row>
    <row r="19" spans="1:12" ht="26.25" customHeight="1" x14ac:dyDescent="0.55000000000000004">
      <c r="A19" s="3">
        <v>43951</v>
      </c>
      <c r="B19" s="2">
        <v>71.125015258789063</v>
      </c>
      <c r="C19" s="2">
        <v>170.94061279296881</v>
      </c>
      <c r="D19" s="2">
        <v>81.677322387695313</v>
      </c>
      <c r="E19" s="2">
        <v>38.780269622802727</v>
      </c>
      <c r="F19" s="2">
        <v>165.2569274902344</v>
      </c>
      <c r="G19" s="2">
        <v>35.988498687744141</v>
      </c>
      <c r="H19" s="2">
        <v>103.4508514404297</v>
      </c>
      <c r="I19" s="2">
        <v>128.34568786621091</v>
      </c>
      <c r="J19" s="2">
        <v>37.474315643310547</v>
      </c>
      <c r="K19" s="2">
        <v>106.3766326904297</v>
      </c>
      <c r="L19" s="4">
        <v>2912.429931640625</v>
      </c>
    </row>
    <row r="20" spans="1:12" ht="26.25" customHeight="1" x14ac:dyDescent="0.55000000000000004">
      <c r="A20" s="3">
        <v>43982</v>
      </c>
      <c r="B20" s="2">
        <v>76.968971252441406</v>
      </c>
      <c r="C20" s="2">
        <v>174.79423522949219</v>
      </c>
      <c r="D20" s="2">
        <v>83.861869812011719</v>
      </c>
      <c r="E20" s="2">
        <v>39.447883605957031</v>
      </c>
      <c r="F20" s="2">
        <v>164.16438293457031</v>
      </c>
      <c r="G20" s="2">
        <v>35.21405029296875</v>
      </c>
      <c r="H20" s="2">
        <v>107.7646026611328</v>
      </c>
      <c r="I20" s="2">
        <v>127.2421875</v>
      </c>
      <c r="J20" s="2">
        <v>38.248157501220703</v>
      </c>
      <c r="K20" s="2">
        <v>115.3765869140625</v>
      </c>
      <c r="L20" s="4">
        <v>3044.31005859375</v>
      </c>
    </row>
    <row r="21" spans="1:12" ht="26.25" customHeight="1" x14ac:dyDescent="0.55000000000000004">
      <c r="A21" s="3">
        <v>44012</v>
      </c>
      <c r="B21" s="2">
        <v>88.552215576171875</v>
      </c>
      <c r="C21" s="2">
        <v>194.66001892089841</v>
      </c>
      <c r="D21" s="2">
        <v>81.061027526855469</v>
      </c>
      <c r="E21" s="2">
        <v>37.757736206054688</v>
      </c>
      <c r="F21" s="2">
        <v>163.6180114746094</v>
      </c>
      <c r="G21" s="2">
        <v>35.304721832275391</v>
      </c>
      <c r="H21" s="2">
        <v>113.4789123535156</v>
      </c>
      <c r="I21" s="2">
        <v>121.13018798828119</v>
      </c>
      <c r="J21" s="2">
        <v>37.091056823730469</v>
      </c>
      <c r="K21" s="2">
        <v>109.68153381347661</v>
      </c>
      <c r="L21" s="4">
        <v>3100.2900390625</v>
      </c>
    </row>
    <row r="22" spans="1:12" ht="26.25" customHeight="1" x14ac:dyDescent="0.55000000000000004">
      <c r="A22" s="3">
        <v>44043</v>
      </c>
      <c r="B22" s="2">
        <v>103.1749801635742</v>
      </c>
      <c r="C22" s="2">
        <v>196.09478759765619</v>
      </c>
      <c r="D22" s="2">
        <v>83.284477233886719</v>
      </c>
      <c r="E22" s="2">
        <v>40.283802032470703</v>
      </c>
      <c r="F22" s="2">
        <v>172.31913757324219</v>
      </c>
      <c r="G22" s="2">
        <v>33.220558166503913</v>
      </c>
      <c r="H22" s="2">
        <v>119.20220947265619</v>
      </c>
      <c r="I22" s="2">
        <v>125.548828125</v>
      </c>
      <c r="J22" s="2">
        <v>40.069980621337891</v>
      </c>
      <c r="K22" s="2">
        <v>115.0224914550781</v>
      </c>
      <c r="L22" s="4">
        <v>3271.1201171875</v>
      </c>
    </row>
    <row r="23" spans="1:12" ht="26.25" customHeight="1" x14ac:dyDescent="0.55000000000000004">
      <c r="A23" s="3">
        <v>44074</v>
      </c>
      <c r="B23" s="2">
        <v>125.29359436035161</v>
      </c>
      <c r="C23" s="2">
        <v>215.72242736816409</v>
      </c>
      <c r="D23" s="2">
        <v>87.185234069824219</v>
      </c>
      <c r="E23" s="2">
        <v>42.236598968505859</v>
      </c>
      <c r="F23" s="2">
        <v>189.38429260253909</v>
      </c>
      <c r="G23" s="2">
        <v>31.531101226806641</v>
      </c>
      <c r="H23" s="2">
        <v>128.6176452636719</v>
      </c>
      <c r="I23" s="2">
        <v>132.1380920410156</v>
      </c>
      <c r="J23" s="2">
        <v>42.996265411376953</v>
      </c>
      <c r="K23" s="2">
        <v>129.70768737792969</v>
      </c>
      <c r="L23" s="4">
        <v>3500.31005859375</v>
      </c>
    </row>
    <row r="24" spans="1:12" ht="26.25" customHeight="1" x14ac:dyDescent="0.55000000000000004">
      <c r="A24" s="3">
        <v>44104</v>
      </c>
      <c r="B24" s="2">
        <v>112.6504440307617</v>
      </c>
      <c r="C24" s="2">
        <v>201.66973876953119</v>
      </c>
      <c r="D24" s="2">
        <v>83.774078369140625</v>
      </c>
      <c r="E24" s="2">
        <v>42.100147247314453</v>
      </c>
      <c r="F24" s="2">
        <v>195.81842041015619</v>
      </c>
      <c r="G24" s="2">
        <v>27.636892318725589</v>
      </c>
      <c r="H24" s="2">
        <v>134.79948425292969</v>
      </c>
      <c r="I24" s="2">
        <v>129.08970642089841</v>
      </c>
      <c r="J24" s="2">
        <v>43.502628326416023</v>
      </c>
      <c r="K24" s="2">
        <v>122.0454177856445</v>
      </c>
      <c r="L24" s="4">
        <v>3363</v>
      </c>
    </row>
    <row r="25" spans="1:12" ht="26.25" customHeight="1" x14ac:dyDescent="0.55000000000000004">
      <c r="A25" s="3">
        <v>44135</v>
      </c>
      <c r="B25" s="2">
        <v>105.8900527954102</v>
      </c>
      <c r="C25" s="2">
        <v>194.13336181640619</v>
      </c>
      <c r="D25" s="2">
        <v>85.314308166503906</v>
      </c>
      <c r="E25" s="2">
        <v>41.314804077148438</v>
      </c>
      <c r="F25" s="2">
        <v>190.02836608886719</v>
      </c>
      <c r="G25" s="2">
        <v>26.26027679443359</v>
      </c>
      <c r="H25" s="2">
        <v>141.9394226074219</v>
      </c>
      <c r="I25" s="2">
        <v>118.88427734375</v>
      </c>
      <c r="J25" s="2">
        <v>43.141944885253913</v>
      </c>
      <c r="K25" s="2">
        <v>119.26181793212891</v>
      </c>
      <c r="L25" s="4">
        <v>3269.9599609375</v>
      </c>
    </row>
    <row r="26" spans="1:12" ht="26.25" customHeight="1" x14ac:dyDescent="0.55000000000000004">
      <c r="A26" s="3">
        <v>44165</v>
      </c>
      <c r="B26" s="2">
        <v>115.80206298828119</v>
      </c>
      <c r="C26" s="2">
        <v>205.25575256347659</v>
      </c>
      <c r="D26" s="2">
        <v>103.53089904785161</v>
      </c>
      <c r="E26" s="2">
        <v>44.357955932617188</v>
      </c>
      <c r="F26" s="2">
        <v>193.989501953125</v>
      </c>
      <c r="G26" s="2">
        <v>30.696025848388668</v>
      </c>
      <c r="H26" s="2">
        <v>157.84629821777341</v>
      </c>
      <c r="I26" s="2">
        <v>125.44801330566411</v>
      </c>
      <c r="J26" s="2">
        <v>47.507434844970703</v>
      </c>
      <c r="K26" s="2">
        <v>145.58302307128909</v>
      </c>
      <c r="L26" s="4">
        <v>3621.6298828125</v>
      </c>
    </row>
    <row r="27" spans="1:12" ht="26.25" customHeight="1" x14ac:dyDescent="0.55000000000000004">
      <c r="A27" s="3">
        <v>44196</v>
      </c>
      <c r="B27" s="2">
        <v>129.29258728027341</v>
      </c>
      <c r="C27" s="2">
        <v>213.8202819824219</v>
      </c>
      <c r="D27" s="2">
        <v>111.6022644042969</v>
      </c>
      <c r="E27" s="2">
        <v>47.512870788574219</v>
      </c>
      <c r="F27" s="2">
        <v>192.5757751464844</v>
      </c>
      <c r="G27" s="2">
        <v>33.98419189453125</v>
      </c>
      <c r="H27" s="2">
        <v>165.51179504394531</v>
      </c>
      <c r="I27" s="2">
        <v>137.40809631347659</v>
      </c>
      <c r="J27" s="2">
        <v>44.820976257324219</v>
      </c>
      <c r="K27" s="2">
        <v>178.2091064453125</v>
      </c>
      <c r="L27" s="4">
        <v>3756.070068359375</v>
      </c>
    </row>
    <row r="28" spans="1:12" ht="26.25" customHeight="1" x14ac:dyDescent="0.55000000000000004">
      <c r="A28" s="3">
        <v>44227</v>
      </c>
      <c r="B28" s="2">
        <v>128.581298828125</v>
      </c>
      <c r="C28" s="2">
        <v>222.9914245605469</v>
      </c>
      <c r="D28" s="2">
        <v>113.0074844360352</v>
      </c>
      <c r="E28" s="2">
        <v>41.716712951660163</v>
      </c>
      <c r="F28" s="2">
        <v>186.52691650390619</v>
      </c>
      <c r="G28" s="2">
        <v>36.968738555908203</v>
      </c>
      <c r="H28" s="2">
        <v>166.25738525390619</v>
      </c>
      <c r="I28" s="2">
        <v>142.42840576171881</v>
      </c>
      <c r="J28" s="2">
        <v>43.842647552490227</v>
      </c>
      <c r="K28" s="2">
        <v>165.4124450683594</v>
      </c>
      <c r="L28" s="4">
        <v>3714.239990234375</v>
      </c>
    </row>
    <row r="29" spans="1:12" ht="26.25" customHeight="1" x14ac:dyDescent="0.55000000000000004">
      <c r="A29" s="3">
        <v>44255</v>
      </c>
      <c r="B29" s="2">
        <v>118.15525817871089</v>
      </c>
      <c r="C29" s="2">
        <v>223.3951721191406</v>
      </c>
      <c r="D29" s="2">
        <v>130.1864013671875</v>
      </c>
      <c r="E29" s="2">
        <v>42.444488525390618</v>
      </c>
      <c r="F29" s="2">
        <v>185.00129699707031</v>
      </c>
      <c r="G29" s="2">
        <v>44.825824737548828</v>
      </c>
      <c r="H29" s="2">
        <v>197.34529113769531</v>
      </c>
      <c r="I29" s="2">
        <v>138.35101318359381</v>
      </c>
      <c r="J29" s="2">
        <v>40.544071197509773</v>
      </c>
      <c r="K29" s="2">
        <v>185.94023132324219</v>
      </c>
      <c r="L29" s="4">
        <v>3811.14990234375</v>
      </c>
    </row>
    <row r="30" spans="1:12" ht="26.25" customHeight="1" x14ac:dyDescent="0.55000000000000004">
      <c r="A30" s="3">
        <v>44286</v>
      </c>
      <c r="B30" s="2">
        <v>119.200325012207</v>
      </c>
      <c r="C30" s="2">
        <v>227.1761169433594</v>
      </c>
      <c r="D30" s="2">
        <v>134.66249084472659</v>
      </c>
      <c r="E30" s="2">
        <v>45.667465209960938</v>
      </c>
      <c r="F30" s="2">
        <v>202.39314270019531</v>
      </c>
      <c r="G30" s="2">
        <v>46.811225891113281</v>
      </c>
      <c r="H30" s="2">
        <v>211.96244812011719</v>
      </c>
      <c r="I30" s="2">
        <v>144.38835144042969</v>
      </c>
      <c r="J30" s="2">
        <v>42.388397216796882</v>
      </c>
      <c r="K30" s="2">
        <v>181.4943542480469</v>
      </c>
      <c r="L30" s="4">
        <v>3972.889892578125</v>
      </c>
    </row>
    <row r="31" spans="1:12" ht="26.25" customHeight="1" x14ac:dyDescent="0.55000000000000004">
      <c r="A31" s="3">
        <v>44316</v>
      </c>
      <c r="B31" s="2">
        <v>128.28550720214841</v>
      </c>
      <c r="C31" s="2">
        <v>242.98797607421881</v>
      </c>
      <c r="D31" s="2">
        <v>136.0601501464844</v>
      </c>
      <c r="E31" s="2">
        <v>47.157051086425781</v>
      </c>
      <c r="F31" s="2">
        <v>213.17466735839841</v>
      </c>
      <c r="G31" s="2">
        <v>47.993450164794922</v>
      </c>
      <c r="H31" s="2">
        <v>208.5252380371094</v>
      </c>
      <c r="I31" s="2">
        <v>142.965087890625</v>
      </c>
      <c r="J31" s="2">
        <v>43.84393310546875</v>
      </c>
      <c r="K31" s="2">
        <v>182.96977233886719</v>
      </c>
      <c r="L31" s="4">
        <v>4181.169921875</v>
      </c>
    </row>
    <row r="32" spans="1:12" ht="26.25" customHeight="1" x14ac:dyDescent="0.55000000000000004">
      <c r="A32" s="3">
        <v>44347</v>
      </c>
      <c r="B32" s="2">
        <v>121.6009216308594</v>
      </c>
      <c r="C32" s="2">
        <v>240.5791015625</v>
      </c>
      <c r="D32" s="2">
        <v>146.1422424316406</v>
      </c>
      <c r="E32" s="2">
        <v>48.301460266113281</v>
      </c>
      <c r="F32" s="2">
        <v>211.1971435546875</v>
      </c>
      <c r="G32" s="2">
        <v>48.940906524658203</v>
      </c>
      <c r="H32" s="2">
        <v>221.37786865234381</v>
      </c>
      <c r="I32" s="2">
        <v>148.69317626953119</v>
      </c>
      <c r="J32" s="2">
        <v>44.508289337158203</v>
      </c>
      <c r="K32" s="2">
        <v>175.7206115722656</v>
      </c>
      <c r="L32" s="4">
        <v>4204.10986328125</v>
      </c>
    </row>
    <row r="33" spans="1:12" ht="26.25" customHeight="1" x14ac:dyDescent="0.55000000000000004">
      <c r="A33" s="3">
        <v>44377</v>
      </c>
      <c r="B33" s="2">
        <v>133.87968444824219</v>
      </c>
      <c r="C33" s="2">
        <v>261.62832641601563</v>
      </c>
      <c r="D33" s="2">
        <v>138.40087890625</v>
      </c>
      <c r="E33" s="2">
        <v>47.270614624023438</v>
      </c>
      <c r="F33" s="2">
        <v>209.73046875</v>
      </c>
      <c r="G33" s="2">
        <v>53.660560607910163</v>
      </c>
      <c r="H33" s="2">
        <v>199.84428405761719</v>
      </c>
      <c r="I33" s="2">
        <v>145.6339416503906</v>
      </c>
      <c r="J33" s="2">
        <v>44.365333557128913</v>
      </c>
      <c r="K33" s="2">
        <v>172.8878479003906</v>
      </c>
      <c r="L33" s="4">
        <v>4297.5</v>
      </c>
    </row>
    <row r="34" spans="1:12" ht="26.25" customHeight="1" x14ac:dyDescent="0.55000000000000004">
      <c r="A34" s="3">
        <v>44408</v>
      </c>
      <c r="B34" s="2">
        <v>142.57952880859381</v>
      </c>
      <c r="C34" s="2">
        <v>275.15896606445313</v>
      </c>
      <c r="D34" s="2">
        <v>135.05519104003909</v>
      </c>
      <c r="E34" s="2">
        <v>50.196941375732422</v>
      </c>
      <c r="F34" s="2">
        <v>220.371826171875</v>
      </c>
      <c r="G34" s="2">
        <v>48.973335266113281</v>
      </c>
      <c r="H34" s="2">
        <v>189.85345458984381</v>
      </c>
      <c r="I34" s="2">
        <v>152.22874450683591</v>
      </c>
      <c r="J34" s="2">
        <v>44.846672058105469</v>
      </c>
      <c r="K34" s="2">
        <v>173.13374328613281</v>
      </c>
      <c r="L34" s="4">
        <v>4395.259765625</v>
      </c>
    </row>
    <row r="35" spans="1:12" ht="26.25" customHeight="1" x14ac:dyDescent="0.55000000000000004">
      <c r="A35" s="3">
        <v>44439</v>
      </c>
      <c r="B35" s="2">
        <v>148.415283203125</v>
      </c>
      <c r="C35" s="2">
        <v>291.548095703125</v>
      </c>
      <c r="D35" s="2">
        <v>143.14509582519531</v>
      </c>
      <c r="E35" s="2">
        <v>49.563205718994141</v>
      </c>
      <c r="F35" s="2">
        <v>215.6050109863281</v>
      </c>
      <c r="G35" s="2">
        <v>46.378776550292969</v>
      </c>
      <c r="H35" s="2">
        <v>194.6759033203125</v>
      </c>
      <c r="I35" s="2">
        <v>153.05085754394531</v>
      </c>
      <c r="J35" s="2">
        <v>46.59271240234375</v>
      </c>
      <c r="K35" s="2">
        <v>178.32716369628909</v>
      </c>
      <c r="L35" s="4">
        <v>4522.68017578125</v>
      </c>
    </row>
    <row r="36" spans="1:12" ht="26.25" customHeight="1" x14ac:dyDescent="0.55000000000000004">
      <c r="A36" s="3">
        <v>44469</v>
      </c>
      <c r="B36" s="2">
        <v>138.52484130859381</v>
      </c>
      <c r="C36" s="2">
        <v>272.79244995117188</v>
      </c>
      <c r="D36" s="2">
        <v>146.49217224121091</v>
      </c>
      <c r="E36" s="2">
        <v>46.183292388916023</v>
      </c>
      <c r="F36" s="2">
        <v>220.11927795410159</v>
      </c>
      <c r="G36" s="2">
        <v>50.794017791748047</v>
      </c>
      <c r="H36" s="2">
        <v>177.22737121582031</v>
      </c>
      <c r="I36" s="2">
        <v>143.61810302734381</v>
      </c>
      <c r="J36" s="2">
        <v>44.010734558105469</v>
      </c>
      <c r="K36" s="2">
        <v>166.39607238769531</v>
      </c>
      <c r="L36" s="4">
        <v>4307.5400390625</v>
      </c>
    </row>
    <row r="37" spans="1:12" ht="26.25" customHeight="1" x14ac:dyDescent="0.55000000000000004">
      <c r="A37" s="3">
        <v>44500</v>
      </c>
      <c r="B37" s="2">
        <v>146.65032958984381</v>
      </c>
      <c r="C37" s="2">
        <v>320.88333129882813</v>
      </c>
      <c r="D37" s="2">
        <v>152.040771484375</v>
      </c>
      <c r="E37" s="2">
        <v>49.990482330322273</v>
      </c>
      <c r="F37" s="2">
        <v>224.17271423339841</v>
      </c>
      <c r="G37" s="2">
        <v>55.673076629638672</v>
      </c>
      <c r="H37" s="2">
        <v>188.3427429199219</v>
      </c>
      <c r="I37" s="2">
        <v>144.8453063964844</v>
      </c>
      <c r="J37" s="2">
        <v>47.180976867675781</v>
      </c>
      <c r="K37" s="2">
        <v>166.2976989746094</v>
      </c>
      <c r="L37" s="4">
        <v>4605.3798828125</v>
      </c>
    </row>
    <row r="38" spans="1:12" ht="26.25" customHeight="1" x14ac:dyDescent="0.55000000000000004">
      <c r="A38" s="3">
        <v>44530</v>
      </c>
      <c r="B38" s="2">
        <v>161.8244323730469</v>
      </c>
      <c r="C38" s="2">
        <v>319.88662719726563</v>
      </c>
      <c r="D38" s="2">
        <v>142.9992980957031</v>
      </c>
      <c r="E38" s="2">
        <v>46.514110565185547</v>
      </c>
      <c r="F38" s="2">
        <v>223.3054504394531</v>
      </c>
      <c r="G38" s="2">
        <v>51.674846649169922</v>
      </c>
      <c r="H38" s="2">
        <v>179.48698425292969</v>
      </c>
      <c r="I38" s="2">
        <v>138.664794921875</v>
      </c>
      <c r="J38" s="2">
        <v>44.405437469482422</v>
      </c>
      <c r="K38" s="2">
        <v>142.5240173339844</v>
      </c>
      <c r="L38" s="4">
        <v>4567</v>
      </c>
    </row>
    <row r="39" spans="1:12" ht="26.25" customHeight="1" x14ac:dyDescent="0.55000000000000004">
      <c r="A39" s="3">
        <v>44561</v>
      </c>
      <c r="B39" s="2">
        <v>174.0901794433594</v>
      </c>
      <c r="C39" s="2">
        <v>326.02655029296881</v>
      </c>
      <c r="D39" s="2">
        <v>142.56715393066409</v>
      </c>
      <c r="E39" s="2">
        <v>52.916267395019531</v>
      </c>
      <c r="F39" s="2">
        <v>246.0889587402344</v>
      </c>
      <c r="G39" s="2">
        <v>53.550785064697273</v>
      </c>
      <c r="H39" s="2">
        <v>191.91694641113281</v>
      </c>
      <c r="I39" s="2">
        <v>153.12492370605469</v>
      </c>
      <c r="J39" s="2">
        <v>45.687431335449219</v>
      </c>
      <c r="K39" s="2">
        <v>152.35020446777341</v>
      </c>
      <c r="L39" s="4">
        <v>4766.18017578125</v>
      </c>
    </row>
    <row r="40" spans="1:12" ht="26.25" customHeight="1" x14ac:dyDescent="0.55000000000000004">
      <c r="A40" s="3">
        <v>44592</v>
      </c>
      <c r="B40" s="2">
        <v>171.3548278808594</v>
      </c>
      <c r="C40" s="2">
        <v>301.46206665039063</v>
      </c>
      <c r="D40" s="2">
        <v>133.78895568847659</v>
      </c>
      <c r="E40" s="2">
        <v>54.524940490722663</v>
      </c>
      <c r="F40" s="2">
        <v>238.17576599121091</v>
      </c>
      <c r="G40" s="2">
        <v>66.476829528808594</v>
      </c>
      <c r="H40" s="2">
        <v>187.10835266113281</v>
      </c>
      <c r="I40" s="2">
        <v>154.2169189453125</v>
      </c>
      <c r="J40" s="2">
        <v>44.324268341064453</v>
      </c>
      <c r="K40" s="2">
        <v>140.62567138671881</v>
      </c>
      <c r="L40" s="4">
        <v>4515.5498046875</v>
      </c>
    </row>
    <row r="41" spans="1:12" ht="26.25" customHeight="1" x14ac:dyDescent="0.55000000000000004">
      <c r="A41" s="3">
        <v>44620</v>
      </c>
      <c r="B41" s="2">
        <v>161.8841247558594</v>
      </c>
      <c r="C41" s="2">
        <v>289.64523315429688</v>
      </c>
      <c r="D41" s="2">
        <v>128.43193054199219</v>
      </c>
      <c r="E41" s="2">
        <v>55.624195098876953</v>
      </c>
      <c r="F41" s="2">
        <v>224.699462890625</v>
      </c>
      <c r="G41" s="2">
        <v>68.629707336425781</v>
      </c>
      <c r="H41" s="2">
        <v>174.97563171386719</v>
      </c>
      <c r="I41" s="2">
        <v>147.30674743652341</v>
      </c>
      <c r="J41" s="2">
        <v>42.850070953369141</v>
      </c>
      <c r="K41" s="2">
        <v>146.02565002441409</v>
      </c>
      <c r="L41" s="4">
        <v>4373.93994140625</v>
      </c>
    </row>
    <row r="42" spans="1:12" ht="26.25" customHeight="1" x14ac:dyDescent="0.55000000000000004">
      <c r="A42" s="3">
        <v>44651</v>
      </c>
      <c r="B42" s="2">
        <v>171.40625</v>
      </c>
      <c r="C42" s="2">
        <v>299.4918212890625</v>
      </c>
      <c r="D42" s="2">
        <v>123.4685974121094</v>
      </c>
      <c r="E42" s="2">
        <v>55.409702301025391</v>
      </c>
      <c r="F42" s="2">
        <v>228.2664794921875</v>
      </c>
      <c r="G42" s="2">
        <v>73.080398559570313</v>
      </c>
      <c r="H42" s="2">
        <v>207.84767150878909</v>
      </c>
      <c r="I42" s="2">
        <v>159.65704345703119</v>
      </c>
      <c r="J42" s="2">
        <v>47.212432861328118</v>
      </c>
      <c r="K42" s="2">
        <v>134.91093444824219</v>
      </c>
      <c r="L42" s="4">
        <v>4530.41015625</v>
      </c>
    </row>
    <row r="43" spans="1:12" ht="26.25" customHeight="1" x14ac:dyDescent="0.55000000000000004">
      <c r="A43" s="3">
        <v>44681</v>
      </c>
      <c r="B43" s="2">
        <v>154.75743103027341</v>
      </c>
      <c r="C43" s="2">
        <v>269.5823974609375</v>
      </c>
      <c r="D43" s="2">
        <v>108.1074600219727</v>
      </c>
      <c r="E43" s="2">
        <v>58.184276580810547</v>
      </c>
      <c r="F43" s="2">
        <v>230.0019226074219</v>
      </c>
      <c r="G43" s="2">
        <v>75.434120178222656</v>
      </c>
      <c r="H43" s="2">
        <v>196.3927917480469</v>
      </c>
      <c r="I43" s="2">
        <v>162.56678771972659</v>
      </c>
      <c r="J43" s="2">
        <v>48.690349578857422</v>
      </c>
      <c r="K43" s="2">
        <v>109.799560546875</v>
      </c>
      <c r="L43" s="4">
        <v>4131.93017578125</v>
      </c>
    </row>
    <row r="44" spans="1:12" ht="26.25" customHeight="1" x14ac:dyDescent="0.55000000000000004">
      <c r="A44" s="3">
        <v>44712</v>
      </c>
      <c r="B44" s="2">
        <v>146.10906982421881</v>
      </c>
      <c r="C44" s="2">
        <v>264.09408569335938</v>
      </c>
      <c r="D44" s="2">
        <v>120.6518859863281</v>
      </c>
      <c r="E44" s="2">
        <v>57.076610565185547</v>
      </c>
      <c r="F44" s="2">
        <v>232.8174133300781</v>
      </c>
      <c r="G44" s="2">
        <v>84.946334838867188</v>
      </c>
      <c r="H44" s="2">
        <v>202.31156921386719</v>
      </c>
      <c r="I44" s="2">
        <v>161.7290344238281</v>
      </c>
      <c r="J44" s="2">
        <v>40.937564849853523</v>
      </c>
      <c r="K44" s="2">
        <v>108.6290740966797</v>
      </c>
      <c r="L44" s="4">
        <v>4132.14990234375</v>
      </c>
    </row>
    <row r="45" spans="1:12" ht="26.25" customHeight="1" x14ac:dyDescent="0.55000000000000004">
      <c r="A45" s="3">
        <v>44742</v>
      </c>
      <c r="B45" s="2">
        <v>134.40863037109381</v>
      </c>
      <c r="C45" s="2">
        <v>250.0653076171875</v>
      </c>
      <c r="D45" s="2">
        <v>102.7498245239258</v>
      </c>
      <c r="E45" s="2">
        <v>56.653347015380859</v>
      </c>
      <c r="F45" s="2">
        <v>227.897216796875</v>
      </c>
      <c r="G45" s="2">
        <v>76.555419921875</v>
      </c>
      <c r="H45" s="2">
        <v>167.54795837402341</v>
      </c>
      <c r="I45" s="2">
        <v>160.9368591308594</v>
      </c>
      <c r="J45" s="2">
        <v>38.834499359130859</v>
      </c>
      <c r="K45" s="2">
        <v>92.852096557617188</v>
      </c>
      <c r="L45" s="4">
        <v>3785.3798828125</v>
      </c>
    </row>
    <row r="46" spans="1:12" ht="26.25" customHeight="1" x14ac:dyDescent="0.55000000000000004">
      <c r="A46" s="3">
        <v>44773</v>
      </c>
      <c r="B46" s="2">
        <v>159.76263427734381</v>
      </c>
      <c r="C46" s="2">
        <v>273.34552001953119</v>
      </c>
      <c r="D46" s="2">
        <v>105.2590255737305</v>
      </c>
      <c r="E46" s="2">
        <v>58.205547332763672</v>
      </c>
      <c r="F46" s="2">
        <v>244.46672058105469</v>
      </c>
      <c r="G46" s="2">
        <v>86.647804260253906</v>
      </c>
      <c r="H46" s="2">
        <v>185.81549072265619</v>
      </c>
      <c r="I46" s="2">
        <v>158.22601318359381</v>
      </c>
      <c r="J46" s="2">
        <v>42.17877197265625</v>
      </c>
      <c r="K46" s="2">
        <v>104.360237121582</v>
      </c>
      <c r="L46" s="4">
        <v>4130.2900390625</v>
      </c>
    </row>
    <row r="47" spans="1:12" ht="26.25" customHeight="1" x14ac:dyDescent="0.55000000000000004">
      <c r="A47" s="3">
        <v>44804</v>
      </c>
      <c r="B47" s="2">
        <v>154.56208801269531</v>
      </c>
      <c r="C47" s="2">
        <v>254.5830993652344</v>
      </c>
      <c r="D47" s="2">
        <v>104.6896896362305</v>
      </c>
      <c r="E47" s="2">
        <v>55.974205017089837</v>
      </c>
      <c r="F47" s="2">
        <v>234.17268371582031</v>
      </c>
      <c r="G47" s="2">
        <v>85.449951171875</v>
      </c>
      <c r="H47" s="2">
        <v>174.33058166503909</v>
      </c>
      <c r="I47" s="2">
        <v>146.2765808105469</v>
      </c>
      <c r="J47" s="2">
        <v>42.338485717773438</v>
      </c>
      <c r="K47" s="2">
        <v>110.2421875</v>
      </c>
      <c r="L47" s="4">
        <v>3955</v>
      </c>
    </row>
    <row r="48" spans="1:12" ht="26.25" customHeight="1" x14ac:dyDescent="0.55000000000000004">
      <c r="A48" s="3">
        <v>44834</v>
      </c>
      <c r="B48" s="2">
        <v>136.0523681640625</v>
      </c>
      <c r="C48" s="2">
        <v>227.24693298339841</v>
      </c>
      <c r="D48" s="2">
        <v>96.193367004394531</v>
      </c>
      <c r="E48" s="2">
        <v>50.813076019287109</v>
      </c>
      <c r="F48" s="2">
        <v>215.3511047363281</v>
      </c>
      <c r="G48" s="2">
        <v>78.806617736816406</v>
      </c>
      <c r="H48" s="2">
        <v>154.85984802246091</v>
      </c>
      <c r="I48" s="2">
        <v>149.10313415527341</v>
      </c>
      <c r="J48" s="2">
        <v>41.608577728271477</v>
      </c>
      <c r="K48" s="2">
        <v>92.783248901367188</v>
      </c>
      <c r="L48" s="4">
        <v>3585.6201171875</v>
      </c>
    </row>
    <row r="49" spans="1:12" ht="26.25" customHeight="1" x14ac:dyDescent="0.55000000000000004">
      <c r="A49" s="3">
        <v>44865</v>
      </c>
      <c r="B49" s="2">
        <v>150.9570617675781</v>
      </c>
      <c r="C49" s="2">
        <v>226.49565124511719</v>
      </c>
      <c r="D49" s="2">
        <v>115.873893737793</v>
      </c>
      <c r="E49" s="2">
        <v>54.682880401611328</v>
      </c>
      <c r="F49" s="2">
        <v>254.475341796875</v>
      </c>
      <c r="G49" s="2">
        <v>100.01788330078119</v>
      </c>
      <c r="H49" s="2">
        <v>204.29643249511719</v>
      </c>
      <c r="I49" s="2">
        <v>158.78715515136719</v>
      </c>
      <c r="J49" s="2">
        <v>45.660362243652337</v>
      </c>
      <c r="K49" s="2">
        <v>104.7930221557617</v>
      </c>
      <c r="L49" s="4">
        <v>3871.97998046875</v>
      </c>
    </row>
    <row r="50" spans="1:12" ht="26.25" customHeight="1" x14ac:dyDescent="0.55000000000000004">
      <c r="A50" s="3">
        <v>44895</v>
      </c>
      <c r="B50" s="2">
        <v>145.72956848144531</v>
      </c>
      <c r="C50" s="2">
        <v>248.94709777832031</v>
      </c>
      <c r="D50" s="2">
        <v>128.3341979980469</v>
      </c>
      <c r="E50" s="2">
        <v>58.118270874023438</v>
      </c>
      <c r="F50" s="2">
        <v>254.5966491699219</v>
      </c>
      <c r="G50" s="2">
        <v>100.4962539672852</v>
      </c>
      <c r="H50" s="2">
        <v>224.61833190917969</v>
      </c>
      <c r="I50" s="2">
        <v>162.46543884277341</v>
      </c>
      <c r="J50" s="2">
        <v>48.897300720214837</v>
      </c>
      <c r="K50" s="2">
        <v>96.265190124511719</v>
      </c>
      <c r="L50" s="4">
        <v>4080.110107421875</v>
      </c>
    </row>
    <row r="51" spans="1:12" ht="26.25" customHeight="1" x14ac:dyDescent="0.55000000000000004">
      <c r="A51" s="3">
        <v>44926</v>
      </c>
      <c r="B51" s="2">
        <v>128.12303161621091</v>
      </c>
      <c r="C51" s="2">
        <v>234.6584167480469</v>
      </c>
      <c r="D51" s="2">
        <v>124.5448760986328</v>
      </c>
      <c r="E51" s="2">
        <v>58.530452728271477</v>
      </c>
      <c r="F51" s="2">
        <v>247.33940124511719</v>
      </c>
      <c r="G51" s="2">
        <v>100.359016418457</v>
      </c>
      <c r="H51" s="2">
        <v>227.61122131347659</v>
      </c>
      <c r="I51" s="2">
        <v>162.27394104003909</v>
      </c>
      <c r="J51" s="2">
        <v>45.48712158203125</v>
      </c>
      <c r="K51" s="2">
        <v>85.455390930175781</v>
      </c>
      <c r="L51" s="4">
        <v>3839.5</v>
      </c>
    </row>
    <row r="52" spans="1:12" ht="26.25" customHeight="1" x14ac:dyDescent="0.55000000000000004">
      <c r="A52" s="3">
        <v>44957</v>
      </c>
      <c r="B52" s="2">
        <v>142.2833557128906</v>
      </c>
      <c r="C52" s="2">
        <v>242.4764404296875</v>
      </c>
      <c r="D52" s="2">
        <v>129.98735046386719</v>
      </c>
      <c r="E52" s="2">
        <v>56.423324584960938</v>
      </c>
      <c r="F52" s="2">
        <v>250.97163391113281</v>
      </c>
      <c r="G52" s="2">
        <v>105.5543899536133</v>
      </c>
      <c r="H52" s="2">
        <v>239.7062683105469</v>
      </c>
      <c r="I52" s="2">
        <v>150.1206359863281</v>
      </c>
      <c r="J52" s="2">
        <v>46.328399658203118</v>
      </c>
      <c r="K52" s="2">
        <v>106.711051940918</v>
      </c>
      <c r="L52" s="4">
        <v>4076.60009765625</v>
      </c>
    </row>
    <row r="53" spans="1:12" ht="26.25" customHeight="1" x14ac:dyDescent="0.55000000000000004">
      <c r="A53" s="3">
        <v>44985</v>
      </c>
      <c r="B53" s="2">
        <v>145.3599548339844</v>
      </c>
      <c r="C53" s="2">
        <v>244.0517883300781</v>
      </c>
      <c r="D53" s="2">
        <v>134.1192321777344</v>
      </c>
      <c r="E53" s="2">
        <v>54.757850646972663</v>
      </c>
      <c r="F53" s="2">
        <v>247.696044921875</v>
      </c>
      <c r="G53" s="2">
        <v>100.00416564941411</v>
      </c>
      <c r="H53" s="2">
        <v>228.68717956542969</v>
      </c>
      <c r="I53" s="2">
        <v>140.78746032714841</v>
      </c>
      <c r="J53" s="2">
        <v>45.768093109130859</v>
      </c>
      <c r="K53" s="2">
        <v>97.976654052734375</v>
      </c>
      <c r="L53" s="4">
        <v>3970.14990234375</v>
      </c>
    </row>
    <row r="54" spans="1:12" ht="26.25" customHeight="1" x14ac:dyDescent="0.55000000000000004">
      <c r="A54" s="3">
        <v>45016</v>
      </c>
      <c r="B54" s="2">
        <v>162.85499572753909</v>
      </c>
      <c r="C54" s="2">
        <v>282.80148315429688</v>
      </c>
      <c r="D54" s="2">
        <v>121.9189071655273</v>
      </c>
      <c r="E54" s="2">
        <v>57.076618194580078</v>
      </c>
      <c r="F54" s="2">
        <v>263.94668579101563</v>
      </c>
      <c r="G54" s="2">
        <v>100.5444793701172</v>
      </c>
      <c r="H54" s="2">
        <v>218.4628601074219</v>
      </c>
      <c r="I54" s="2">
        <v>143.4099426269531</v>
      </c>
      <c r="J54" s="2">
        <v>47.481216430664063</v>
      </c>
      <c r="K54" s="2">
        <v>98.488128662109375</v>
      </c>
      <c r="L54" s="4">
        <v>4109.31005859375</v>
      </c>
    </row>
    <row r="55" spans="1:12" ht="26.25" customHeight="1" x14ac:dyDescent="0.55000000000000004">
      <c r="A55" s="3">
        <v>45046</v>
      </c>
      <c r="B55" s="2">
        <v>167.5757141113281</v>
      </c>
      <c r="C55" s="2">
        <v>301.39993286132813</v>
      </c>
      <c r="D55" s="2">
        <v>129.3382873535156</v>
      </c>
      <c r="E55" s="2">
        <v>59.480106353759773</v>
      </c>
      <c r="F55" s="2">
        <v>279.1826171875</v>
      </c>
      <c r="G55" s="2">
        <v>108.5029373168945</v>
      </c>
      <c r="H55" s="2">
        <v>208.8781433105469</v>
      </c>
      <c r="I55" s="2">
        <v>151.45941162109381</v>
      </c>
      <c r="J55" s="2">
        <v>48.813961029052727</v>
      </c>
      <c r="K55" s="2">
        <v>100.81927490234381</v>
      </c>
      <c r="L55" s="4">
        <v>4169.47998046875</v>
      </c>
    </row>
    <row r="56" spans="1:12" ht="26.25" customHeight="1" x14ac:dyDescent="0.55000000000000004">
      <c r="A56" s="3">
        <v>45077</v>
      </c>
      <c r="B56" s="2">
        <v>175.05183410644531</v>
      </c>
      <c r="C56" s="2">
        <v>322.126953125</v>
      </c>
      <c r="D56" s="2">
        <v>127.9676818847656</v>
      </c>
      <c r="E56" s="2">
        <v>55.316951751708977</v>
      </c>
      <c r="F56" s="2">
        <v>269.13861083984381</v>
      </c>
      <c r="G56" s="2">
        <v>93.686241149902344</v>
      </c>
      <c r="H56" s="2">
        <v>197.4861145019531</v>
      </c>
      <c r="I56" s="2">
        <v>143.4654541015625</v>
      </c>
      <c r="J56" s="2">
        <v>47.488288879394531</v>
      </c>
      <c r="K56" s="2">
        <v>86.517692565917969</v>
      </c>
      <c r="L56" s="4">
        <v>4179.830078125</v>
      </c>
    </row>
    <row r="57" spans="1:12" ht="26.25" customHeight="1" x14ac:dyDescent="0.55000000000000004">
      <c r="A57" s="3">
        <v>45107</v>
      </c>
      <c r="B57" s="2">
        <v>191.82945251464841</v>
      </c>
      <c r="C57" s="2">
        <v>334.77545166015619</v>
      </c>
      <c r="D57" s="2">
        <v>137.14256286621091</v>
      </c>
      <c r="E57" s="2">
        <v>55.836193084716797</v>
      </c>
      <c r="F57" s="2">
        <v>281.693603515625</v>
      </c>
      <c r="G57" s="2">
        <v>99.188095092773438</v>
      </c>
      <c r="H57" s="2">
        <v>236.16746520996091</v>
      </c>
      <c r="I57" s="2">
        <v>154.2987976074219</v>
      </c>
      <c r="J57" s="2">
        <v>51.014942169189453</v>
      </c>
      <c r="K57" s="2">
        <v>87.8160400390625</v>
      </c>
      <c r="L57" s="4">
        <v>4450.3798828125</v>
      </c>
    </row>
    <row r="58" spans="1:12" ht="26.25" customHeight="1" x14ac:dyDescent="0.55000000000000004">
      <c r="A58" s="3">
        <v>45138</v>
      </c>
      <c r="B58" s="2">
        <v>194.28208923339841</v>
      </c>
      <c r="C58" s="2">
        <v>330.23370361328119</v>
      </c>
      <c r="D58" s="2">
        <v>148.94830322265619</v>
      </c>
      <c r="E58" s="2">
        <v>57.859027862548828</v>
      </c>
      <c r="F58" s="2">
        <v>278.24453735351563</v>
      </c>
      <c r="G58" s="2">
        <v>99.178840637207031</v>
      </c>
      <c r="H58" s="2">
        <v>254.5195007324219</v>
      </c>
      <c r="I58" s="2">
        <v>156.17253112792969</v>
      </c>
      <c r="J58" s="2">
        <v>51.884777069091797</v>
      </c>
      <c r="K58" s="2">
        <v>87.432426452636719</v>
      </c>
      <c r="L58" s="4">
        <v>4588.9599609375</v>
      </c>
    </row>
    <row r="59" spans="1:12" ht="26.25" customHeight="1" x14ac:dyDescent="0.55000000000000004">
      <c r="A59" s="3">
        <v>45169</v>
      </c>
      <c r="B59" s="2">
        <v>185.79676818847659</v>
      </c>
      <c r="C59" s="2">
        <v>322.21185302734381</v>
      </c>
      <c r="D59" s="2">
        <v>138.92939758300781</v>
      </c>
      <c r="E59" s="2">
        <v>55.897071838378913</v>
      </c>
      <c r="F59" s="2">
        <v>266.8092041015625</v>
      </c>
      <c r="G59" s="2">
        <v>102.83192443847661</v>
      </c>
      <c r="H59" s="2">
        <v>271.17474365234381</v>
      </c>
      <c r="I59" s="2">
        <v>150.71913146972659</v>
      </c>
      <c r="J59" s="2">
        <v>52.777320861816413</v>
      </c>
      <c r="K59" s="2">
        <v>82.307868957519531</v>
      </c>
      <c r="L59" s="4">
        <v>4507.66015625</v>
      </c>
    </row>
    <row r="60" spans="1:12" ht="26.25" customHeight="1" x14ac:dyDescent="0.55000000000000004">
      <c r="A60" s="3">
        <v>45199</v>
      </c>
      <c r="B60" s="2">
        <v>169.54927062988281</v>
      </c>
      <c r="C60" s="2">
        <v>311.06231689453119</v>
      </c>
      <c r="D60" s="2">
        <v>137.68568420410159</v>
      </c>
      <c r="E60" s="2">
        <v>52.300148010253913</v>
      </c>
      <c r="F60" s="2">
        <v>251.3467102050781</v>
      </c>
      <c r="G60" s="2">
        <v>109.63299560546881</v>
      </c>
      <c r="H60" s="2">
        <v>263.33273315429688</v>
      </c>
      <c r="I60" s="2">
        <v>146.24530029296881</v>
      </c>
      <c r="J60" s="2">
        <v>52.092018127441413</v>
      </c>
      <c r="K60" s="2">
        <v>79.720993041992188</v>
      </c>
      <c r="L60" s="4">
        <v>4288.0498046875</v>
      </c>
    </row>
    <row r="61" spans="1:12" ht="26.25" customHeight="1" x14ac:dyDescent="0.55000000000000004">
      <c r="A61" s="3">
        <v>45230</v>
      </c>
      <c r="B61" s="2">
        <v>169.1135559082031</v>
      </c>
      <c r="C61" s="2">
        <v>333.09030151367188</v>
      </c>
      <c r="D61" s="2">
        <v>132.027099609375</v>
      </c>
      <c r="E61" s="2">
        <v>53.195339202880859</v>
      </c>
      <c r="F61" s="2">
        <v>250.1349792480469</v>
      </c>
      <c r="G61" s="2">
        <v>98.695793151855469</v>
      </c>
      <c r="H61" s="2">
        <v>218.04527282714841</v>
      </c>
      <c r="I61" s="2">
        <v>139.28749084472659</v>
      </c>
      <c r="J61" s="2">
        <v>53.225521087646477</v>
      </c>
      <c r="K61" s="2">
        <v>80.252128601074219</v>
      </c>
      <c r="L61" s="4">
        <v>4193.7998046875</v>
      </c>
    </row>
    <row r="62" spans="1:12" ht="26.25" customHeight="1" x14ac:dyDescent="0.55000000000000004">
      <c r="A62" s="3">
        <v>45260</v>
      </c>
      <c r="B62" s="2">
        <v>188.10748291015619</v>
      </c>
      <c r="C62" s="2">
        <v>373.28463745117188</v>
      </c>
      <c r="D62" s="2">
        <v>149.27972412109381</v>
      </c>
      <c r="E62" s="2">
        <v>55.031612396240227</v>
      </c>
      <c r="F62" s="2">
        <v>268.90203857421881</v>
      </c>
      <c r="G62" s="2">
        <v>95.795997619628906</v>
      </c>
      <c r="H62" s="2">
        <v>243.0912780761719</v>
      </c>
      <c r="I62" s="2">
        <v>145.22178649902341</v>
      </c>
      <c r="J62" s="2">
        <v>50.710975646972663</v>
      </c>
      <c r="K62" s="2">
        <v>91.170127868652344</v>
      </c>
      <c r="L62" s="4">
        <v>4567.7998046875</v>
      </c>
    </row>
    <row r="63" spans="1:12" ht="26.25" customHeight="1" x14ac:dyDescent="0.55000000000000004">
      <c r="A63" s="3">
        <v>45291</v>
      </c>
      <c r="B63" s="2">
        <v>190.91363525390619</v>
      </c>
      <c r="C63" s="2">
        <v>371.2091064453125</v>
      </c>
      <c r="D63" s="2">
        <v>162.68888854980469</v>
      </c>
      <c r="E63" s="2">
        <v>55.934902191162109</v>
      </c>
      <c r="F63" s="2">
        <v>284.59375</v>
      </c>
      <c r="G63" s="2">
        <v>94.074996948242188</v>
      </c>
      <c r="H63" s="2">
        <v>286.673583984375</v>
      </c>
      <c r="I63" s="2">
        <v>148.35346984863281</v>
      </c>
      <c r="J63" s="2">
        <v>51.349380493164063</v>
      </c>
      <c r="K63" s="2">
        <v>88.809478759765625</v>
      </c>
      <c r="L63" s="4">
        <v>4769.830078125</v>
      </c>
    </row>
    <row r="64" spans="1:12" ht="26.25" customHeight="1" x14ac:dyDescent="0.55000000000000004">
      <c r="A64" s="3">
        <v>45322</v>
      </c>
      <c r="B64" s="2">
        <v>182.8519287109375</v>
      </c>
      <c r="C64" s="2">
        <v>392.472412109375</v>
      </c>
      <c r="D64" s="2">
        <v>166.76329040527341</v>
      </c>
      <c r="E64" s="2">
        <v>56.466442108154297</v>
      </c>
      <c r="F64" s="2">
        <v>280.95602416992188</v>
      </c>
      <c r="G64" s="2">
        <v>96.737861633300781</v>
      </c>
      <c r="H64" s="2">
        <v>291.17239379882813</v>
      </c>
      <c r="I64" s="2">
        <v>150.39788818359381</v>
      </c>
      <c r="J64" s="2">
        <v>54.024745941162109</v>
      </c>
      <c r="K64" s="2">
        <v>94.782936096191406</v>
      </c>
      <c r="L64" s="4">
        <v>4845.64990234375</v>
      </c>
    </row>
    <row r="65" spans="1:12" ht="26.25" customHeight="1" x14ac:dyDescent="0.55000000000000004">
      <c r="A65" s="3">
        <v>45351</v>
      </c>
      <c r="B65" s="2">
        <v>179.23255920410159</v>
      </c>
      <c r="C65" s="2">
        <v>408.32611083984381</v>
      </c>
      <c r="D65" s="2">
        <v>179.05085754394531</v>
      </c>
      <c r="E65" s="2">
        <v>56.969509124755859</v>
      </c>
      <c r="F65" s="2">
        <v>280.53369140625</v>
      </c>
      <c r="G65" s="2">
        <v>98.346855163574219</v>
      </c>
      <c r="H65" s="2">
        <v>325.29861450195313</v>
      </c>
      <c r="I65" s="2">
        <v>152.74522399902341</v>
      </c>
      <c r="J65" s="2">
        <v>57.483631134033203</v>
      </c>
      <c r="K65" s="2">
        <v>110.1080703735352</v>
      </c>
      <c r="L65" s="4">
        <v>5096.27001953125</v>
      </c>
    </row>
    <row r="66" spans="1:12" ht="26.25" customHeight="1" x14ac:dyDescent="0.55000000000000004">
      <c r="A66" s="3">
        <v>45382</v>
      </c>
      <c r="B66" s="2">
        <v>170.2573547363281</v>
      </c>
      <c r="C66" s="2">
        <v>416.08319091796881</v>
      </c>
      <c r="D66" s="2">
        <v>192.7544250488281</v>
      </c>
      <c r="E66" s="2">
        <v>58.070549011230469</v>
      </c>
      <c r="F66" s="2">
        <v>272.15853881835938</v>
      </c>
      <c r="G66" s="2">
        <v>110.3911437988281</v>
      </c>
      <c r="H66" s="2">
        <v>356.92654418945313</v>
      </c>
      <c r="I66" s="2">
        <v>150.8627014160156</v>
      </c>
      <c r="J66" s="2">
        <v>59.013652801513672</v>
      </c>
      <c r="K66" s="2">
        <v>120.74586486816411</v>
      </c>
      <c r="L66" s="4">
        <v>5254.35009765625</v>
      </c>
    </row>
    <row r="67" spans="1:12" ht="26.25" customHeight="1" x14ac:dyDescent="0.55000000000000004">
      <c r="A67" s="3">
        <v>45412</v>
      </c>
      <c r="B67" s="2">
        <v>169.11555480957031</v>
      </c>
      <c r="C67" s="2">
        <v>385.03912353515619</v>
      </c>
      <c r="D67" s="2">
        <v>184.5168762207031</v>
      </c>
      <c r="E67" s="2">
        <v>59.099533081054688</v>
      </c>
      <c r="F67" s="2">
        <v>263.55795288085938</v>
      </c>
      <c r="G67" s="2">
        <v>112.31898498535161</v>
      </c>
      <c r="H67" s="2">
        <v>325.892822265625</v>
      </c>
      <c r="I67" s="2">
        <v>137.89265441894531</v>
      </c>
      <c r="J67" s="2">
        <v>58.407661437988281</v>
      </c>
      <c r="K67" s="2">
        <v>109.6343994140625</v>
      </c>
      <c r="L67" s="4">
        <v>5035.68994140625</v>
      </c>
    </row>
    <row r="68" spans="1:12" ht="26.25" customHeight="1" x14ac:dyDescent="0.55000000000000004">
      <c r="A68" s="3">
        <v>45443</v>
      </c>
      <c r="B68" s="2">
        <v>190.8792724609375</v>
      </c>
      <c r="C68" s="2">
        <v>410.55477905273438</v>
      </c>
      <c r="D68" s="2">
        <v>196.13410949707031</v>
      </c>
      <c r="E68" s="2">
        <v>60.209384918212891</v>
      </c>
      <c r="F68" s="2">
        <v>249.8993835449219</v>
      </c>
      <c r="G68" s="2">
        <v>111.3598175048828</v>
      </c>
      <c r="H68" s="2">
        <v>330.94235229492188</v>
      </c>
      <c r="I68" s="2">
        <v>139.8763122558594</v>
      </c>
      <c r="J68" s="2">
        <v>64.715896606445313</v>
      </c>
      <c r="K68" s="2">
        <v>102.5392532348633</v>
      </c>
      <c r="L68" s="4">
        <v>5277.509765625</v>
      </c>
    </row>
    <row r="69" spans="1:12" ht="26.25" customHeight="1" x14ac:dyDescent="0.55000000000000004">
      <c r="A69" s="3">
        <v>45473</v>
      </c>
      <c r="B69" s="2">
        <v>209.40191650390619</v>
      </c>
      <c r="C69" s="2">
        <v>442.82135009765619</v>
      </c>
      <c r="D69" s="2">
        <v>195.77595520019531</v>
      </c>
      <c r="E69" s="2">
        <v>60.898250579833977</v>
      </c>
      <c r="F69" s="2">
        <v>245.98997497558591</v>
      </c>
      <c r="G69" s="2">
        <v>110.2155075073242</v>
      </c>
      <c r="H69" s="2">
        <v>325.64370727539063</v>
      </c>
      <c r="I69" s="2">
        <v>140.5166931152344</v>
      </c>
      <c r="J69" s="2">
        <v>66.865570068359375</v>
      </c>
      <c r="K69" s="2">
        <v>97.980194091796875</v>
      </c>
      <c r="L69" s="4">
        <v>5460.47998046875</v>
      </c>
    </row>
    <row r="70" spans="1:12" ht="26.25" customHeight="1" x14ac:dyDescent="0.55000000000000004">
      <c r="A70" s="3">
        <v>45504</v>
      </c>
      <c r="B70" s="2">
        <v>220.795654296875</v>
      </c>
      <c r="C70" s="2">
        <v>414.485595703125</v>
      </c>
      <c r="D70" s="2">
        <v>205.97804260253909</v>
      </c>
      <c r="E70" s="2">
        <v>64.350128173828125</v>
      </c>
      <c r="F70" s="2">
        <v>257.8465576171875</v>
      </c>
      <c r="G70" s="2">
        <v>113.53765869140619</v>
      </c>
      <c r="H70" s="2">
        <v>338.45050048828119</v>
      </c>
      <c r="I70" s="2">
        <v>151.7553405761719</v>
      </c>
      <c r="J70" s="2">
        <v>67.783966064453125</v>
      </c>
      <c r="K70" s="2">
        <v>92.454071044921875</v>
      </c>
      <c r="L70" s="4">
        <v>5522.2998046875</v>
      </c>
    </row>
    <row r="71" spans="1:12" ht="26.25" customHeight="1" x14ac:dyDescent="0.55000000000000004">
      <c r="A71" s="3">
        <v>45535</v>
      </c>
      <c r="B71" s="2">
        <v>227.6756286621094</v>
      </c>
      <c r="C71" s="2">
        <v>413.2867431640625</v>
      </c>
      <c r="D71" s="2">
        <v>218.799072265625</v>
      </c>
      <c r="E71" s="2">
        <v>69.874954223632813</v>
      </c>
      <c r="F71" s="2">
        <v>280.44454956054688</v>
      </c>
      <c r="G71" s="2">
        <v>112.9153671264648</v>
      </c>
      <c r="H71" s="2">
        <v>349.546630859375</v>
      </c>
      <c r="I71" s="2">
        <v>159.45603942871091</v>
      </c>
      <c r="J71" s="2">
        <v>76.266845703125</v>
      </c>
      <c r="K71" s="2">
        <v>89.599197387695313</v>
      </c>
      <c r="L71" s="4">
        <v>5648.39990234375</v>
      </c>
    </row>
    <row r="72" spans="1:12" ht="26.25" customHeight="1" x14ac:dyDescent="0.55000000000000004">
      <c r="A72" s="3">
        <v>45565</v>
      </c>
      <c r="B72" s="2">
        <v>231.9206237792969</v>
      </c>
      <c r="C72" s="2">
        <v>427.09356689453119</v>
      </c>
      <c r="D72" s="2">
        <v>205.23118591308591</v>
      </c>
      <c r="E72" s="2">
        <v>69.286788940429688</v>
      </c>
      <c r="F72" s="2">
        <v>295.84341430664063</v>
      </c>
      <c r="G72" s="2">
        <v>113.1295623779297</v>
      </c>
      <c r="H72" s="2">
        <v>383.92214965820313</v>
      </c>
      <c r="I72" s="2">
        <v>156.98533630371091</v>
      </c>
      <c r="J72" s="2">
        <v>79.970252990722656</v>
      </c>
      <c r="K72" s="2">
        <v>95.359016418457031</v>
      </c>
      <c r="L72" s="4">
        <v>5762.47998046875</v>
      </c>
    </row>
    <row r="73" spans="1:12" ht="26.25" customHeight="1" x14ac:dyDescent="0.55000000000000004">
      <c r="A73" s="3">
        <v>45596</v>
      </c>
      <c r="B73" s="2">
        <v>224.86347961425781</v>
      </c>
      <c r="C73" s="2">
        <v>403.32205200195313</v>
      </c>
      <c r="D73" s="2">
        <v>215.9959411621094</v>
      </c>
      <c r="E73" s="2">
        <v>63.403049468994141</v>
      </c>
      <c r="F73" s="2">
        <v>285.44775390625</v>
      </c>
      <c r="G73" s="2">
        <v>112.7049026489258</v>
      </c>
      <c r="H73" s="2">
        <v>369.2767333984375</v>
      </c>
      <c r="I73" s="2">
        <v>154.85423278808591</v>
      </c>
      <c r="J73" s="2">
        <v>81.158653259277344</v>
      </c>
      <c r="K73" s="2">
        <v>95.368919372558594</v>
      </c>
      <c r="L73" s="4">
        <v>5705.4501953125</v>
      </c>
    </row>
    <row r="74" spans="1:12" ht="26.25" customHeight="1" x14ac:dyDescent="0.55000000000000004">
      <c r="A74" s="3">
        <v>45626</v>
      </c>
      <c r="B74" s="2">
        <v>236.23057556152341</v>
      </c>
      <c r="C74" s="2">
        <v>420.3045654296875</v>
      </c>
      <c r="D74" s="2">
        <v>244.54327392578119</v>
      </c>
      <c r="E74" s="2">
        <v>62.208965301513672</v>
      </c>
      <c r="F74" s="2">
        <v>289.25881958007813</v>
      </c>
      <c r="G74" s="2">
        <v>113.84372711181641</v>
      </c>
      <c r="H74" s="2">
        <v>400.0684814453125</v>
      </c>
      <c r="I74" s="2">
        <v>150.15608215332031</v>
      </c>
      <c r="J74" s="2">
        <v>91.606796264648438</v>
      </c>
      <c r="K74" s="2">
        <v>116.4551696777344</v>
      </c>
      <c r="L74" s="4">
        <v>6032.3798828125</v>
      </c>
    </row>
    <row r="75" spans="1:12" ht="26.25" customHeight="1" x14ac:dyDescent="0.55000000000000004">
      <c r="A75" s="3">
        <v>45657</v>
      </c>
      <c r="B75" s="2">
        <v>249.5341796875</v>
      </c>
      <c r="C75" s="2">
        <v>419.196533203125</v>
      </c>
      <c r="D75" s="2">
        <v>234.74079895019531</v>
      </c>
      <c r="E75" s="2">
        <v>60.900535583496087</v>
      </c>
      <c r="F75" s="2">
        <v>283.27841186523438</v>
      </c>
      <c r="G75" s="2">
        <v>104.6693649291992</v>
      </c>
      <c r="H75" s="2">
        <v>357.36346435546881</v>
      </c>
      <c r="I75" s="2">
        <v>141.21549987792969</v>
      </c>
      <c r="J75" s="2">
        <v>89.477554321289063</v>
      </c>
      <c r="K75" s="2">
        <v>110.38803863525391</v>
      </c>
      <c r="L75" s="4">
        <v>5881.6298828125</v>
      </c>
    </row>
    <row r="76" spans="1:12" ht="26.25" customHeight="1" x14ac:dyDescent="0.55000000000000004">
      <c r="A76" s="3">
        <v>45688</v>
      </c>
      <c r="B76" s="2">
        <v>235.1651916503906</v>
      </c>
      <c r="C76" s="2">
        <v>412.79177856445313</v>
      </c>
      <c r="D76" s="2">
        <v>261.75881958007813</v>
      </c>
      <c r="E76" s="2">
        <v>62.093891143798828</v>
      </c>
      <c r="F76" s="2">
        <v>283.81265258789063</v>
      </c>
      <c r="G76" s="2">
        <v>103.94932556152339</v>
      </c>
      <c r="H76" s="2">
        <v>365.91427612304688</v>
      </c>
      <c r="I76" s="2">
        <v>148.5682373046875</v>
      </c>
      <c r="J76" s="2">
        <v>97.427520751953125</v>
      </c>
      <c r="K76" s="2">
        <v>112.5799102783203</v>
      </c>
      <c r="L76" s="4">
        <v>6040.52978515625</v>
      </c>
    </row>
    <row r="77" spans="1:12" ht="26.25" customHeight="1" x14ac:dyDescent="0.55000000000000004">
      <c r="A77" s="3">
        <v>45716</v>
      </c>
      <c r="B77" s="2">
        <v>240.98451232910159</v>
      </c>
      <c r="C77" s="2">
        <v>394.82049560546881</v>
      </c>
      <c r="D77" s="2">
        <v>260.50225830078119</v>
      </c>
      <c r="E77" s="2">
        <v>69.655113220214844</v>
      </c>
      <c r="F77" s="2">
        <v>303.11029052734381</v>
      </c>
      <c r="G77" s="2">
        <v>108.3279724121094</v>
      </c>
      <c r="H77" s="2">
        <v>340.075439453125</v>
      </c>
      <c r="I77" s="2">
        <v>161.1352844238281</v>
      </c>
      <c r="J77" s="2">
        <v>97.874160766601563</v>
      </c>
      <c r="K77" s="2">
        <v>113.3167724609375</v>
      </c>
      <c r="L77" s="4">
        <v>5954.5</v>
      </c>
    </row>
    <row r="78" spans="1:12" ht="26.25" customHeight="1" x14ac:dyDescent="0.55000000000000004">
      <c r="A78" s="3">
        <v>45747</v>
      </c>
      <c r="B78" s="2">
        <v>221.5876159667969</v>
      </c>
      <c r="C78" s="2">
        <v>374.087158203125</v>
      </c>
      <c r="D78" s="2">
        <v>241.4555358886719</v>
      </c>
      <c r="E78" s="2">
        <v>70.056159973144531</v>
      </c>
      <c r="F78" s="2">
        <v>307.08187866210938</v>
      </c>
      <c r="G78" s="2">
        <v>116.7581481933594</v>
      </c>
      <c r="H78" s="2">
        <v>326.08480834960938</v>
      </c>
      <c r="I78" s="2">
        <v>163.23222351074219</v>
      </c>
      <c r="J78" s="2">
        <v>87.134902954101563</v>
      </c>
      <c r="K78" s="2">
        <v>98.280891418457031</v>
      </c>
      <c r="L78" s="4">
        <v>5611.85009765625</v>
      </c>
    </row>
    <row r="79" spans="1:12" ht="26.25" customHeight="1" x14ac:dyDescent="0.55000000000000004">
      <c r="A79" s="3">
        <v>45777</v>
      </c>
      <c r="B79" s="2">
        <v>211.98112487792969</v>
      </c>
      <c r="C79" s="2">
        <v>393.88818359375</v>
      </c>
      <c r="D79" s="2">
        <v>240.78617858886719</v>
      </c>
      <c r="E79" s="2">
        <v>71.489547729492188</v>
      </c>
      <c r="F79" s="2">
        <v>316.052978515625</v>
      </c>
      <c r="G79" s="2">
        <v>103.70102691650391</v>
      </c>
      <c r="H79" s="2">
        <v>305.78607177734381</v>
      </c>
      <c r="I79" s="2">
        <v>153.85206604003909</v>
      </c>
      <c r="J79" s="2">
        <v>96.78936767578125</v>
      </c>
      <c r="K79" s="2">
        <v>90.563796997070313</v>
      </c>
      <c r="L79" s="4">
        <v>5569.06005859375</v>
      </c>
    </row>
    <row r="80" spans="1:12" ht="26.25" customHeight="1" x14ac:dyDescent="0.55000000000000004">
      <c r="A80" s="3">
        <v>45808</v>
      </c>
      <c r="B80" s="2">
        <v>200.35957336425781</v>
      </c>
      <c r="C80" s="2">
        <v>458.76220703125</v>
      </c>
      <c r="D80" s="2">
        <v>261.46307373046881</v>
      </c>
      <c r="E80" s="2">
        <v>71.046119689941406</v>
      </c>
      <c r="F80" s="2">
        <v>310.31826782226563</v>
      </c>
      <c r="G80" s="2">
        <v>100.4318466186523</v>
      </c>
      <c r="H80" s="2">
        <v>345.76632690429688</v>
      </c>
      <c r="I80" s="2">
        <v>152.7693786621094</v>
      </c>
      <c r="J80" s="2">
        <v>98.252410888671875</v>
      </c>
      <c r="K80" s="2">
        <v>112.55999755859381</v>
      </c>
      <c r="L80" s="4">
        <v>5911.68994140625</v>
      </c>
    </row>
    <row r="81" spans="1:12" ht="26.25" customHeight="1" x14ac:dyDescent="0.55000000000000004">
      <c r="A81" s="3">
        <v>45838</v>
      </c>
      <c r="B81" s="2">
        <v>204.9374084472656</v>
      </c>
      <c r="C81" s="2">
        <v>496.59365844726563</v>
      </c>
      <c r="D81" s="2">
        <v>287.12408447265619</v>
      </c>
      <c r="E81" s="2">
        <v>69.715850830078125</v>
      </c>
      <c r="F81" s="2">
        <v>288.8822021484375</v>
      </c>
      <c r="G81" s="2">
        <v>106.80612945556641</v>
      </c>
      <c r="H81" s="2">
        <v>385.68496704101563</v>
      </c>
      <c r="I81" s="2">
        <v>151.63697814941409</v>
      </c>
      <c r="J81" s="2">
        <v>97.552154541015625</v>
      </c>
      <c r="K81" s="2">
        <v>123.48342132568359</v>
      </c>
      <c r="L81" s="4">
        <v>6204.9501953125</v>
      </c>
    </row>
    <row r="82" spans="1:12" ht="26.25" customHeight="1" x14ac:dyDescent="0.55000000000000004">
      <c r="A82" s="3">
        <v>45869</v>
      </c>
      <c r="B82" s="2">
        <v>207.33470153808591</v>
      </c>
      <c r="C82" s="2">
        <v>532.6243896484375</v>
      </c>
      <c r="D82" s="2">
        <v>293.39324951171881</v>
      </c>
      <c r="E82" s="2">
        <v>67.373298645019531</v>
      </c>
      <c r="F82" s="2">
        <v>298.37603759765619</v>
      </c>
      <c r="G82" s="2">
        <v>110.610725402832</v>
      </c>
      <c r="H82" s="2">
        <v>435.17098999023438</v>
      </c>
      <c r="I82" s="2">
        <v>163.53961181640619</v>
      </c>
      <c r="J82" s="2">
        <v>97.751693725585938</v>
      </c>
      <c r="K82" s="2">
        <v>119.11000061035161</v>
      </c>
      <c r="L82" s="4">
        <v>6339.39013671875</v>
      </c>
    </row>
    <row r="83" spans="1:12" ht="26.25" customHeight="1" x14ac:dyDescent="0.55000000000000004">
      <c r="A83" s="8">
        <v>45900</v>
      </c>
      <c r="B83" s="9">
        <v>231.87684631347659</v>
      </c>
      <c r="C83" s="9">
        <v>505.85842895507813</v>
      </c>
      <c r="D83" s="9">
        <v>299.961669921875</v>
      </c>
      <c r="E83" s="9">
        <v>68.464927673339844</v>
      </c>
      <c r="F83" s="9">
        <v>311.77001953125</v>
      </c>
      <c r="G83" s="9">
        <v>113.2362976074219</v>
      </c>
      <c r="H83" s="9">
        <v>417.83953857421881</v>
      </c>
      <c r="I83" s="9">
        <v>175.8790283203125</v>
      </c>
      <c r="J83" s="9">
        <v>96.754020690917969</v>
      </c>
      <c r="K83" s="9">
        <v>118.379997253418</v>
      </c>
      <c r="L83" s="10">
        <v>6460.259765625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/>
  </sheetViews>
  <sheetFormatPr defaultColWidth="14.42578125" defaultRowHeight="26.25" customHeight="1" x14ac:dyDescent="0.55000000000000004"/>
  <cols>
    <col min="1" max="1" width="14.42578125" style="14"/>
    <col min="2" max="5" width="14.42578125" style="12"/>
    <col min="6" max="16384" width="14.42578125" style="11"/>
  </cols>
  <sheetData>
    <row r="1" spans="1:5" ht="26.25" customHeight="1" x14ac:dyDescent="0.55000000000000004">
      <c r="A1" s="30" t="s">
        <v>0</v>
      </c>
      <c r="B1" s="31" t="s">
        <v>12</v>
      </c>
      <c r="C1" s="31" t="s">
        <v>13</v>
      </c>
      <c r="D1" s="31" t="s">
        <v>14</v>
      </c>
      <c r="E1" s="31" t="s">
        <v>15</v>
      </c>
    </row>
    <row r="2" spans="1:5" ht="26.25" customHeight="1" x14ac:dyDescent="0.55000000000000004">
      <c r="A2" s="1">
        <v>43434</v>
      </c>
      <c r="B2" s="13">
        <v>1.7100000000000001E-2</v>
      </c>
      <c r="C2" s="13">
        <v>-7.3000000000000001E-3</v>
      </c>
      <c r="D2" s="13">
        <v>3.5999999999999999E-3</v>
      </c>
      <c r="E2" s="13">
        <v>1.9333333333333329E-3</v>
      </c>
    </row>
    <row r="3" spans="1:5" ht="26.25" customHeight="1" x14ac:dyDescent="0.55000000000000004">
      <c r="A3" s="1">
        <v>43465</v>
      </c>
      <c r="B3" s="13">
        <v>-9.5500000000000002E-2</v>
      </c>
      <c r="C3" s="13">
        <v>-2.3099999999999999E-2</v>
      </c>
      <c r="D3" s="13">
        <v>-1.9199999999999998E-2</v>
      </c>
      <c r="E3" s="13">
        <v>2E-3</v>
      </c>
    </row>
    <row r="4" spans="1:5" ht="26.25" customHeight="1" x14ac:dyDescent="0.55000000000000004">
      <c r="A4" s="1">
        <v>43496</v>
      </c>
      <c r="B4" s="13">
        <v>8.3699999999999997E-2</v>
      </c>
      <c r="C4" s="13">
        <v>2.76E-2</v>
      </c>
      <c r="D4" s="13">
        <v>-3.8999999999999998E-3</v>
      </c>
      <c r="E4" s="13">
        <v>1.966666666666666E-3</v>
      </c>
    </row>
    <row r="5" spans="1:5" ht="26.25" customHeight="1" x14ac:dyDescent="0.55000000000000004">
      <c r="A5" s="1">
        <v>43524</v>
      </c>
      <c r="B5" s="13">
        <v>3.4200000000000001E-2</v>
      </c>
      <c r="C5" s="13">
        <v>2.0500000000000001E-2</v>
      </c>
      <c r="D5" s="13">
        <v>-2.6599999999999999E-2</v>
      </c>
      <c r="E5" s="13">
        <v>2E-3</v>
      </c>
    </row>
    <row r="6" spans="1:5" ht="26.25" customHeight="1" x14ac:dyDescent="0.55000000000000004">
      <c r="A6" s="1">
        <v>43555</v>
      </c>
      <c r="B6" s="13">
        <v>1.0999999999999999E-2</v>
      </c>
      <c r="C6" s="13">
        <v>-3.0300000000000001E-2</v>
      </c>
      <c r="D6" s="13">
        <v>-4.1399999999999999E-2</v>
      </c>
      <c r="E6" s="13">
        <v>1.9583333333333332E-3</v>
      </c>
    </row>
    <row r="7" spans="1:5" ht="26.25" customHeight="1" x14ac:dyDescent="0.55000000000000004">
      <c r="A7" s="1">
        <v>43585</v>
      </c>
      <c r="B7" s="13">
        <v>3.9699999999999999E-2</v>
      </c>
      <c r="C7" s="13">
        <v>-1.7399999999999999E-2</v>
      </c>
      <c r="D7" s="13">
        <v>2.1299999999999999E-2</v>
      </c>
      <c r="E7" s="13">
        <v>1.983333333333333E-3</v>
      </c>
    </row>
    <row r="8" spans="1:5" ht="26.25" customHeight="1" x14ac:dyDescent="0.55000000000000004">
      <c r="A8" s="1">
        <v>43616</v>
      </c>
      <c r="B8" s="13">
        <v>-6.9199999999999998E-2</v>
      </c>
      <c r="C8" s="13">
        <v>-1.26E-2</v>
      </c>
      <c r="D8" s="13">
        <v>-2.4500000000000001E-2</v>
      </c>
      <c r="E8" s="13">
        <v>1.916666666666667E-3</v>
      </c>
    </row>
    <row r="9" spans="1:5" ht="26.25" customHeight="1" x14ac:dyDescent="0.55000000000000004">
      <c r="A9" s="1">
        <v>43646</v>
      </c>
      <c r="B9" s="13">
        <v>6.9199999999999998E-2</v>
      </c>
      <c r="C9" s="13">
        <v>2.5999999999999999E-3</v>
      </c>
      <c r="D9" s="13">
        <v>-6.4000000000000003E-3</v>
      </c>
      <c r="E9" s="13">
        <v>1.733333333333333E-3</v>
      </c>
    </row>
    <row r="10" spans="1:5" ht="26.25" customHeight="1" x14ac:dyDescent="0.55000000000000004">
      <c r="A10" s="1">
        <v>43677</v>
      </c>
      <c r="B10" s="13">
        <v>1.23E-2</v>
      </c>
      <c r="C10" s="13">
        <v>-1.9599999999999999E-2</v>
      </c>
      <c r="D10" s="13">
        <v>5.0000000000000001E-3</v>
      </c>
      <c r="E10" s="13">
        <v>1.6999999999999999E-3</v>
      </c>
    </row>
    <row r="11" spans="1:5" ht="26.25" customHeight="1" x14ac:dyDescent="0.55000000000000004">
      <c r="A11" s="1">
        <v>43708</v>
      </c>
      <c r="B11" s="13">
        <v>-2.5499999999999998E-2</v>
      </c>
      <c r="C11" s="13">
        <v>-2.3900000000000001E-2</v>
      </c>
      <c r="D11" s="13">
        <v>-4.7699999999999992E-2</v>
      </c>
      <c r="E11" s="13">
        <v>1.6249999999999999E-3</v>
      </c>
    </row>
    <row r="12" spans="1:5" ht="26.25" customHeight="1" x14ac:dyDescent="0.55000000000000004">
      <c r="A12" s="1">
        <v>43738</v>
      </c>
      <c r="B12" s="13">
        <v>1.41E-2</v>
      </c>
      <c r="C12" s="13">
        <v>-9.7000000000000003E-3</v>
      </c>
      <c r="D12" s="13">
        <v>6.7599999999999993E-2</v>
      </c>
      <c r="E12" s="13">
        <v>1.5333333333333329E-3</v>
      </c>
    </row>
    <row r="13" spans="1:5" ht="26.25" customHeight="1" x14ac:dyDescent="0.55000000000000004">
      <c r="A13" s="1">
        <v>43769</v>
      </c>
      <c r="B13" s="13">
        <v>2.07E-2</v>
      </c>
      <c r="C13" s="13">
        <v>2.7000000000000001E-3</v>
      </c>
      <c r="D13" s="13">
        <v>-1.9199999999999998E-2</v>
      </c>
      <c r="E13" s="13">
        <v>1.2583333333333331E-3</v>
      </c>
    </row>
    <row r="14" spans="1:5" ht="26.25" customHeight="1" x14ac:dyDescent="0.55000000000000004">
      <c r="A14" s="1">
        <v>43799</v>
      </c>
      <c r="B14" s="13">
        <v>3.8699999999999998E-2</v>
      </c>
      <c r="C14" s="13">
        <v>7.1999999999999998E-3</v>
      </c>
      <c r="D14" s="13">
        <v>-0.02</v>
      </c>
      <c r="E14" s="13">
        <v>1.2999999999999999E-3</v>
      </c>
    </row>
    <row r="15" spans="1:5" ht="26.25" customHeight="1" x14ac:dyDescent="0.55000000000000004">
      <c r="A15" s="1">
        <v>43830</v>
      </c>
      <c r="B15" s="13">
        <v>2.7699999999999999E-2</v>
      </c>
      <c r="C15" s="13">
        <v>7.6E-3</v>
      </c>
      <c r="D15" s="13">
        <v>1.7299999999999999E-2</v>
      </c>
      <c r="E15" s="13">
        <v>1.266666666666667E-3</v>
      </c>
    </row>
    <row r="16" spans="1:5" ht="26.25" customHeight="1" x14ac:dyDescent="0.55000000000000004">
      <c r="A16" s="1">
        <v>43861</v>
      </c>
      <c r="B16" s="13">
        <v>-1.1000000000000001E-3</v>
      </c>
      <c r="C16" s="13">
        <v>-3.1E-2</v>
      </c>
      <c r="D16" s="13">
        <v>-6.2199999999999998E-2</v>
      </c>
      <c r="E16" s="13">
        <v>1.266666666666667E-3</v>
      </c>
    </row>
    <row r="17" spans="1:5" ht="26.25" customHeight="1" x14ac:dyDescent="0.55000000000000004">
      <c r="A17" s="1">
        <v>43890</v>
      </c>
      <c r="B17" s="13">
        <v>-8.1500000000000003E-2</v>
      </c>
      <c r="C17" s="13">
        <v>1.0800000000000001E-2</v>
      </c>
      <c r="D17" s="13">
        <v>-3.8199999999999998E-2</v>
      </c>
      <c r="E17" s="13">
        <v>1.0416666666666671E-3</v>
      </c>
    </row>
    <row r="18" spans="1:5" ht="26.25" customHeight="1" x14ac:dyDescent="0.55000000000000004">
      <c r="A18" s="1">
        <v>43921</v>
      </c>
      <c r="B18" s="13">
        <v>-0.13370000000000001</v>
      </c>
      <c r="C18" s="13">
        <v>-4.6899999999999997E-2</v>
      </c>
      <c r="D18" s="13">
        <v>-0.13830000000000001</v>
      </c>
      <c r="E18" s="13">
        <v>9.1666666666666668E-5</v>
      </c>
    </row>
    <row r="19" spans="1:5" ht="26.25" customHeight="1" x14ac:dyDescent="0.55000000000000004">
      <c r="A19" s="1">
        <v>43951</v>
      </c>
      <c r="B19" s="13">
        <v>0.13600000000000001</v>
      </c>
      <c r="C19" s="13">
        <v>2.5000000000000001E-2</v>
      </c>
      <c r="D19" s="13">
        <v>-1.34E-2</v>
      </c>
      <c r="E19" s="13">
        <v>7.4999999999999993E-5</v>
      </c>
    </row>
    <row r="20" spans="1:5" ht="26.25" customHeight="1" x14ac:dyDescent="0.55000000000000004">
      <c r="A20" s="1">
        <v>43982</v>
      </c>
      <c r="B20" s="13">
        <v>5.57E-2</v>
      </c>
      <c r="C20" s="13">
        <v>2.4E-2</v>
      </c>
      <c r="D20" s="13">
        <v>-0.05</v>
      </c>
      <c r="E20" s="13">
        <v>1.1666666666666671E-4</v>
      </c>
    </row>
    <row r="21" spans="1:5" ht="26.25" customHeight="1" x14ac:dyDescent="0.55000000000000004">
      <c r="A21" s="1">
        <v>44012</v>
      </c>
      <c r="B21" s="13">
        <v>2.4500000000000001E-2</v>
      </c>
      <c r="C21" s="13">
        <v>2.6700000000000002E-2</v>
      </c>
      <c r="D21" s="13">
        <v>-2.1700000000000001E-2</v>
      </c>
      <c r="E21" s="13">
        <v>1.3333333333333331E-4</v>
      </c>
    </row>
    <row r="22" spans="1:5" ht="26.25" customHeight="1" x14ac:dyDescent="0.55000000000000004">
      <c r="A22" s="1">
        <v>44043</v>
      </c>
      <c r="B22" s="13">
        <v>5.8299999999999998E-2</v>
      </c>
      <c r="C22" s="13">
        <v>-2.35E-2</v>
      </c>
      <c r="D22" s="13">
        <v>-1.44E-2</v>
      </c>
      <c r="E22" s="13">
        <v>7.4999999999999993E-5</v>
      </c>
    </row>
    <row r="23" spans="1:5" ht="26.25" customHeight="1" x14ac:dyDescent="0.55000000000000004">
      <c r="A23" s="1">
        <v>44074</v>
      </c>
      <c r="B23" s="13">
        <v>7.6200000000000004E-2</v>
      </c>
      <c r="C23" s="13">
        <v>-2E-3</v>
      </c>
      <c r="D23" s="13">
        <v>-3.0200000000000001E-2</v>
      </c>
      <c r="E23" s="13">
        <v>9.1666666666666668E-5</v>
      </c>
    </row>
    <row r="24" spans="1:5" ht="26.25" customHeight="1" x14ac:dyDescent="0.55000000000000004">
      <c r="A24" s="1">
        <v>44104</v>
      </c>
      <c r="B24" s="13">
        <v>-3.6400000000000002E-2</v>
      </c>
      <c r="C24" s="13">
        <v>5.9999999999999995E-4</v>
      </c>
      <c r="D24" s="13">
        <v>-2.7199999999999998E-2</v>
      </c>
      <c r="E24" s="13">
        <v>8.3333333333333331E-5</v>
      </c>
    </row>
    <row r="25" spans="1:5" ht="26.25" customHeight="1" x14ac:dyDescent="0.55000000000000004">
      <c r="A25" s="1">
        <v>44135</v>
      </c>
      <c r="B25" s="13">
        <v>-2.0799999999999999E-2</v>
      </c>
      <c r="C25" s="13">
        <v>4.3400000000000001E-2</v>
      </c>
      <c r="D25" s="13">
        <v>4.2500000000000003E-2</v>
      </c>
      <c r="E25" s="13">
        <v>7.4999999999999993E-5</v>
      </c>
    </row>
    <row r="26" spans="1:5" ht="26.25" customHeight="1" x14ac:dyDescent="0.55000000000000004">
      <c r="A26" s="1">
        <v>44165</v>
      </c>
      <c r="B26" s="13">
        <v>0.1245</v>
      </c>
      <c r="C26" s="13">
        <v>5.8099999999999999E-2</v>
      </c>
      <c r="D26" s="13">
        <v>2.0899999999999998E-2</v>
      </c>
      <c r="E26" s="13">
        <v>6.666666666666667E-5</v>
      </c>
    </row>
    <row r="27" spans="1:5" ht="26.25" customHeight="1" x14ac:dyDescent="0.55000000000000004">
      <c r="A27" s="1">
        <v>44196</v>
      </c>
      <c r="B27" s="13">
        <v>4.6300000000000001E-2</v>
      </c>
      <c r="C27" s="13">
        <v>5.0099999999999999E-2</v>
      </c>
      <c r="D27" s="13">
        <v>-1.6799999999999999E-2</v>
      </c>
      <c r="E27" s="13">
        <v>7.4999999999999993E-5</v>
      </c>
    </row>
    <row r="28" spans="1:5" ht="26.25" customHeight="1" x14ac:dyDescent="0.55000000000000004">
      <c r="A28" s="1">
        <v>44227</v>
      </c>
      <c r="B28" s="13">
        <v>-7.000000000000001E-4</v>
      </c>
      <c r="C28" s="13">
        <v>7.1399999999999991E-2</v>
      </c>
      <c r="D28" s="13">
        <v>3.2199999999999999E-2</v>
      </c>
      <c r="E28" s="13">
        <v>5.0000000000000002E-5</v>
      </c>
    </row>
    <row r="29" spans="1:5" ht="26.25" customHeight="1" x14ac:dyDescent="0.55000000000000004">
      <c r="A29" s="1">
        <v>44255</v>
      </c>
      <c r="B29" s="13">
        <v>2.81E-2</v>
      </c>
      <c r="C29" s="13">
        <v>2.0199999999999999E-2</v>
      </c>
      <c r="D29" s="13">
        <v>7.2000000000000008E-2</v>
      </c>
      <c r="E29" s="13">
        <v>3.3333333333333328E-5</v>
      </c>
    </row>
    <row r="30" spans="1:5" ht="26.25" customHeight="1" x14ac:dyDescent="0.55000000000000004">
      <c r="A30" s="1">
        <v>44286</v>
      </c>
      <c r="B30" s="13">
        <v>3.1600000000000003E-2</v>
      </c>
      <c r="C30" s="13">
        <v>-2.3300000000000001E-2</v>
      </c>
      <c r="D30" s="13">
        <v>7.3499999999999996E-2</v>
      </c>
      <c r="E30" s="13">
        <v>2.5000000000000001E-5</v>
      </c>
    </row>
    <row r="31" spans="1:5" ht="26.25" customHeight="1" x14ac:dyDescent="0.55000000000000004">
      <c r="A31" s="1">
        <v>44316</v>
      </c>
      <c r="B31" s="13">
        <v>4.9500000000000002E-2</v>
      </c>
      <c r="C31" s="13">
        <v>-3.1899999999999998E-2</v>
      </c>
      <c r="D31" s="13">
        <v>-1.0200000000000001E-2</v>
      </c>
      <c r="E31" s="13">
        <v>8.3333333333333337E-6</v>
      </c>
    </row>
    <row r="32" spans="1:5" ht="26.25" customHeight="1" x14ac:dyDescent="0.55000000000000004">
      <c r="A32" s="1">
        <v>44347</v>
      </c>
      <c r="B32" s="13">
        <v>3.0000000000000001E-3</v>
      </c>
      <c r="C32" s="13">
        <v>-2E-3</v>
      </c>
      <c r="D32" s="13">
        <v>7.0400000000000004E-2</v>
      </c>
      <c r="E32" s="13">
        <v>8.3333333333333337E-6</v>
      </c>
    </row>
    <row r="33" spans="1:5" ht="26.25" customHeight="1" x14ac:dyDescent="0.55000000000000004">
      <c r="A33" s="1">
        <v>44377</v>
      </c>
      <c r="B33" s="13">
        <v>2.7400000000000001E-2</v>
      </c>
      <c r="C33" s="13">
        <v>1.7000000000000001E-2</v>
      </c>
      <c r="D33" s="13">
        <v>-7.8600000000000003E-2</v>
      </c>
      <c r="E33" s="13">
        <v>4.1666666666666672E-5</v>
      </c>
    </row>
    <row r="34" spans="1:5" ht="26.25" customHeight="1" x14ac:dyDescent="0.55000000000000004">
      <c r="A34" s="1">
        <v>44408</v>
      </c>
      <c r="B34" s="13">
        <v>1.34E-2</v>
      </c>
      <c r="C34" s="13">
        <v>-3.9300000000000002E-2</v>
      </c>
      <c r="D34" s="13">
        <v>-1.7899999999999999E-2</v>
      </c>
      <c r="E34" s="13">
        <v>5.0000000000000002E-5</v>
      </c>
    </row>
    <row r="35" spans="1:5" ht="26.25" customHeight="1" x14ac:dyDescent="0.55000000000000004">
      <c r="A35" s="1">
        <v>44439</v>
      </c>
      <c r="B35" s="13">
        <v>2.9399999999999999E-2</v>
      </c>
      <c r="C35" s="13">
        <v>-3.2000000000000002E-3</v>
      </c>
      <c r="D35" s="13">
        <v>-2.3E-3</v>
      </c>
      <c r="E35" s="13">
        <v>3.3333333333333328E-5</v>
      </c>
    </row>
    <row r="36" spans="1:5" ht="26.25" customHeight="1" x14ac:dyDescent="0.55000000000000004">
      <c r="A36" s="1">
        <v>44469</v>
      </c>
      <c r="B36" s="13">
        <v>-4.3999999999999997E-2</v>
      </c>
      <c r="C36" s="13">
        <v>6.6E-3</v>
      </c>
      <c r="D36" s="13">
        <v>5.1200000000000002E-2</v>
      </c>
      <c r="E36" s="13">
        <v>3.3333333333333328E-5</v>
      </c>
    </row>
    <row r="37" spans="1:5" ht="26.25" customHeight="1" x14ac:dyDescent="0.55000000000000004">
      <c r="A37" s="1">
        <v>44500</v>
      </c>
      <c r="B37" s="13">
        <v>6.6299999999999998E-2</v>
      </c>
      <c r="C37" s="13">
        <v>-2.2700000000000001E-2</v>
      </c>
      <c r="D37" s="13">
        <v>-5.3E-3</v>
      </c>
      <c r="E37" s="13">
        <v>4.1666666666666672E-5</v>
      </c>
    </row>
    <row r="38" spans="1:5" ht="26.25" customHeight="1" x14ac:dyDescent="0.55000000000000004">
      <c r="A38" s="1">
        <v>44530</v>
      </c>
      <c r="B38" s="13">
        <v>-1.5800000000000002E-2</v>
      </c>
      <c r="C38" s="13">
        <v>-1.3100000000000001E-2</v>
      </c>
      <c r="D38" s="13">
        <v>-3.7000000000000002E-3</v>
      </c>
      <c r="E38" s="13">
        <v>4.1666666666666672E-5</v>
      </c>
    </row>
    <row r="39" spans="1:5" ht="26.25" customHeight="1" x14ac:dyDescent="0.55000000000000004">
      <c r="A39" s="1">
        <v>44561</v>
      </c>
      <c r="B39" s="13">
        <v>3.2300000000000002E-2</v>
      </c>
      <c r="C39" s="13">
        <v>-1.6299999999999999E-2</v>
      </c>
      <c r="D39" s="13">
        <v>3.2599999999999997E-2</v>
      </c>
      <c r="E39" s="13">
        <v>5.0000000000000002E-5</v>
      </c>
    </row>
    <row r="40" spans="1:5" ht="26.25" customHeight="1" x14ac:dyDescent="0.55000000000000004">
      <c r="A40" s="1">
        <v>44592</v>
      </c>
      <c r="B40" s="13">
        <v>-6.1600000000000002E-2</v>
      </c>
      <c r="C40" s="13">
        <v>-5.9299999999999999E-2</v>
      </c>
      <c r="D40" s="13">
        <v>0.12859999999999999</v>
      </c>
      <c r="E40" s="13">
        <v>2.0000000000000001E-4</v>
      </c>
    </row>
    <row r="41" spans="1:5" ht="26.25" customHeight="1" x14ac:dyDescent="0.55000000000000004">
      <c r="A41" s="1">
        <v>44620</v>
      </c>
      <c r="B41" s="13">
        <v>-2.2800000000000001E-2</v>
      </c>
      <c r="C41" s="13">
        <v>2.1600000000000001E-2</v>
      </c>
      <c r="D41" s="13">
        <v>3.0599999999999999E-2</v>
      </c>
      <c r="E41" s="13">
        <v>3.0833333333333342E-4</v>
      </c>
    </row>
    <row r="42" spans="1:5" ht="26.25" customHeight="1" x14ac:dyDescent="0.55000000000000004">
      <c r="A42" s="1">
        <v>44651</v>
      </c>
      <c r="B42" s="13">
        <v>3.0800000000000001E-2</v>
      </c>
      <c r="C42" s="13">
        <v>-1.55E-2</v>
      </c>
      <c r="D42" s="13">
        <v>-1.9E-2</v>
      </c>
      <c r="E42" s="13">
        <v>4.2499999999999998E-4</v>
      </c>
    </row>
    <row r="43" spans="1:5" ht="26.25" customHeight="1" x14ac:dyDescent="0.55000000000000004">
      <c r="A43" s="1">
        <v>44681</v>
      </c>
      <c r="B43" s="13">
        <v>-9.4100000000000003E-2</v>
      </c>
      <c r="C43" s="13">
        <v>-1.35E-2</v>
      </c>
      <c r="D43" s="13">
        <v>6.1799999999999987E-2</v>
      </c>
      <c r="E43" s="13">
        <v>6.9166666666666671E-4</v>
      </c>
    </row>
    <row r="44" spans="1:5" ht="26.25" customHeight="1" x14ac:dyDescent="0.55000000000000004">
      <c r="A44" s="1">
        <v>44712</v>
      </c>
      <c r="B44" s="13">
        <v>-3.3999999999999998E-3</v>
      </c>
      <c r="C44" s="13">
        <v>-1.84E-2</v>
      </c>
      <c r="D44" s="13">
        <v>8.4399999999999989E-2</v>
      </c>
      <c r="E44" s="13">
        <v>9.4166666666666661E-4</v>
      </c>
    </row>
    <row r="45" spans="1:5" ht="26.25" customHeight="1" x14ac:dyDescent="0.55000000000000004">
      <c r="A45" s="1">
        <v>44742</v>
      </c>
      <c r="B45" s="13">
        <v>-8.4000000000000005E-2</v>
      </c>
      <c r="C45" s="13">
        <v>2.07E-2</v>
      </c>
      <c r="D45" s="13">
        <v>-0.06</v>
      </c>
      <c r="E45" s="13">
        <v>1.383333333333333E-3</v>
      </c>
    </row>
    <row r="46" spans="1:5" ht="26.25" customHeight="1" x14ac:dyDescent="0.55000000000000004">
      <c r="A46" s="1">
        <v>44773</v>
      </c>
      <c r="B46" s="13">
        <v>9.5700000000000007E-2</v>
      </c>
      <c r="C46" s="13">
        <v>2.8400000000000002E-2</v>
      </c>
      <c r="D46" s="13">
        <v>-4.1500000000000002E-2</v>
      </c>
      <c r="E46" s="13">
        <v>1.9499999999999999E-3</v>
      </c>
    </row>
    <row r="47" spans="1:5" ht="26.25" customHeight="1" x14ac:dyDescent="0.55000000000000004">
      <c r="A47" s="1">
        <v>44804</v>
      </c>
      <c r="B47" s="13">
        <v>-3.7699999999999997E-2</v>
      </c>
      <c r="C47" s="13">
        <v>1.41E-2</v>
      </c>
      <c r="D47" s="13">
        <v>1.8E-3</v>
      </c>
      <c r="E47" s="13">
        <v>2.3916666666666669E-3</v>
      </c>
    </row>
    <row r="48" spans="1:5" ht="26.25" customHeight="1" x14ac:dyDescent="0.55000000000000004">
      <c r="A48" s="1">
        <v>44834</v>
      </c>
      <c r="B48" s="13">
        <v>-9.3399999999999997E-2</v>
      </c>
      <c r="C48" s="13">
        <v>-7.6E-3</v>
      </c>
      <c r="D48" s="13">
        <v>2.9999999999999997E-4</v>
      </c>
      <c r="E48" s="13">
        <v>2.6833333333333331E-3</v>
      </c>
    </row>
    <row r="49" spans="1:5" ht="26.25" customHeight="1" x14ac:dyDescent="0.55000000000000004">
      <c r="A49" s="1">
        <v>44865</v>
      </c>
      <c r="B49" s="13">
        <v>7.85E-2</v>
      </c>
      <c r="C49" s="13">
        <v>1E-4</v>
      </c>
      <c r="D49" s="13">
        <v>7.9699999999999993E-2</v>
      </c>
      <c r="E49" s="13">
        <v>3.3833333333333328E-3</v>
      </c>
    </row>
    <row r="50" spans="1:5" ht="26.25" customHeight="1" x14ac:dyDescent="0.55000000000000004">
      <c r="A50" s="1">
        <v>44895</v>
      </c>
      <c r="B50" s="13">
        <v>4.6500000000000007E-2</v>
      </c>
      <c r="C50" s="13">
        <v>-3.5700000000000003E-2</v>
      </c>
      <c r="D50" s="13">
        <v>1.4800000000000001E-2</v>
      </c>
      <c r="E50" s="13">
        <v>3.5583333333333331E-3</v>
      </c>
    </row>
    <row r="51" spans="1:5" ht="26.25" customHeight="1" x14ac:dyDescent="0.55000000000000004">
      <c r="A51" s="1">
        <v>44926</v>
      </c>
      <c r="B51" s="13">
        <v>-6.3799999999999996E-2</v>
      </c>
      <c r="C51" s="13">
        <v>-7.6E-3</v>
      </c>
      <c r="D51" s="13">
        <v>1.34E-2</v>
      </c>
      <c r="E51" s="13">
        <v>3.5833333333333329E-3</v>
      </c>
    </row>
    <row r="52" spans="1:5" ht="26.25" customHeight="1" x14ac:dyDescent="0.55000000000000004">
      <c r="A52" s="1">
        <v>44957</v>
      </c>
      <c r="B52" s="13">
        <v>6.6100000000000006E-2</v>
      </c>
      <c r="C52" s="13">
        <v>5.0099999999999999E-2</v>
      </c>
      <c r="D52" s="13">
        <v>-3.9399999999999998E-2</v>
      </c>
      <c r="E52" s="13">
        <v>3.816666666666667E-3</v>
      </c>
    </row>
    <row r="53" spans="1:5" ht="26.25" customHeight="1" x14ac:dyDescent="0.55000000000000004">
      <c r="A53" s="1">
        <v>44985</v>
      </c>
      <c r="B53" s="13">
        <v>-2.5700000000000001E-2</v>
      </c>
      <c r="C53" s="13">
        <v>1.0500000000000001E-2</v>
      </c>
      <c r="D53" s="13">
        <v>-8.0000000000000002E-3</v>
      </c>
      <c r="E53" s="13">
        <v>3.933333333333333E-3</v>
      </c>
    </row>
    <row r="54" spans="1:5" ht="26.25" customHeight="1" x14ac:dyDescent="0.55000000000000004">
      <c r="A54" s="1">
        <v>45016</v>
      </c>
      <c r="B54" s="13">
        <v>2.4799999999999999E-2</v>
      </c>
      <c r="C54" s="13">
        <v>-5.4800000000000001E-2</v>
      </c>
      <c r="D54" s="13">
        <v>-9.0500000000000011E-2</v>
      </c>
      <c r="E54" s="13">
        <v>3.899999999999999E-3</v>
      </c>
    </row>
    <row r="55" spans="1:5" ht="26.25" customHeight="1" x14ac:dyDescent="0.55000000000000004">
      <c r="A55" s="1">
        <v>45046</v>
      </c>
      <c r="B55" s="13">
        <v>6.1999999999999998E-3</v>
      </c>
      <c r="C55" s="13">
        <v>-3.3700000000000001E-2</v>
      </c>
      <c r="D55" s="13">
        <v>-1.1999999999999999E-3</v>
      </c>
      <c r="E55" s="13">
        <v>4.1250000000000002E-3</v>
      </c>
    </row>
    <row r="56" spans="1:5" ht="26.25" customHeight="1" x14ac:dyDescent="0.55000000000000004">
      <c r="A56" s="1">
        <v>45077</v>
      </c>
      <c r="B56" s="13">
        <v>3.3999999999999998E-3</v>
      </c>
      <c r="C56" s="13">
        <v>1.6E-2</v>
      </c>
      <c r="D56" s="13">
        <v>-7.7899999999999997E-2</v>
      </c>
      <c r="E56" s="13">
        <v>4.3833333333333337E-3</v>
      </c>
    </row>
    <row r="57" spans="1:5" ht="26.25" customHeight="1" x14ac:dyDescent="0.55000000000000004">
      <c r="A57" s="1">
        <v>45107</v>
      </c>
      <c r="B57" s="13">
        <v>6.4600000000000005E-2</v>
      </c>
      <c r="C57" s="13">
        <v>1.49E-2</v>
      </c>
      <c r="D57" s="13">
        <v>-1.2999999999999999E-3</v>
      </c>
      <c r="E57" s="13">
        <v>4.3083333333333333E-3</v>
      </c>
    </row>
    <row r="58" spans="1:5" ht="26.25" customHeight="1" x14ac:dyDescent="0.55000000000000004">
      <c r="A58" s="1">
        <v>45138</v>
      </c>
      <c r="B58" s="13">
        <v>3.2099999999999997E-2</v>
      </c>
      <c r="C58" s="13">
        <v>2.0500000000000001E-2</v>
      </c>
      <c r="D58" s="13">
        <v>4.0599999999999997E-2</v>
      </c>
      <c r="E58" s="13">
        <v>4.4000000000000003E-3</v>
      </c>
    </row>
    <row r="59" spans="1:5" ht="26.25" customHeight="1" x14ac:dyDescent="0.55000000000000004">
      <c r="A59" s="1">
        <v>45169</v>
      </c>
      <c r="B59" s="13">
        <v>-2.3599999999999999E-2</v>
      </c>
      <c r="C59" s="13">
        <v>-3.1399999999999997E-2</v>
      </c>
      <c r="D59" s="13">
        <v>-1.15E-2</v>
      </c>
      <c r="E59" s="13">
        <v>4.4333333333333334E-3</v>
      </c>
    </row>
    <row r="60" spans="1:5" ht="26.25" customHeight="1" x14ac:dyDescent="0.55000000000000004">
      <c r="A60" s="1">
        <v>45199</v>
      </c>
      <c r="B60" s="13">
        <v>-5.2300000000000013E-2</v>
      </c>
      <c r="C60" s="13">
        <v>-2.5100000000000001E-2</v>
      </c>
      <c r="D60" s="13">
        <v>1.49E-2</v>
      </c>
      <c r="E60" s="13">
        <v>4.4333333333333334E-3</v>
      </c>
    </row>
    <row r="61" spans="1:5" ht="26.25" customHeight="1" x14ac:dyDescent="0.55000000000000004">
      <c r="A61" s="1">
        <v>45230</v>
      </c>
      <c r="B61" s="13">
        <v>-3.15E-2</v>
      </c>
      <c r="C61" s="13">
        <v>-3.8600000000000002E-2</v>
      </c>
      <c r="D61" s="13">
        <v>2E-3</v>
      </c>
      <c r="E61" s="13">
        <v>4.4416666666666667E-3</v>
      </c>
    </row>
    <row r="62" spans="1:5" ht="26.25" customHeight="1" x14ac:dyDescent="0.55000000000000004">
      <c r="A62" s="1">
        <v>45260</v>
      </c>
      <c r="B62" s="13">
        <v>8.8800000000000004E-2</v>
      </c>
      <c r="C62" s="13">
        <v>-1E-3</v>
      </c>
      <c r="D62" s="13">
        <v>1.67E-2</v>
      </c>
      <c r="E62" s="13">
        <v>4.3750000000000004E-3</v>
      </c>
    </row>
    <row r="63" spans="1:5" ht="26.25" customHeight="1" x14ac:dyDescent="0.55000000000000004">
      <c r="A63" s="1">
        <v>45291</v>
      </c>
      <c r="B63" s="13">
        <v>4.8499999999999988E-2</v>
      </c>
      <c r="C63" s="13">
        <v>6.3E-2</v>
      </c>
      <c r="D63" s="13">
        <v>4.8899999999999999E-2</v>
      </c>
      <c r="E63" s="13">
        <v>4.333333333333334E-3</v>
      </c>
    </row>
    <row r="64" spans="1:5" ht="26.25" customHeight="1" x14ac:dyDescent="0.55000000000000004">
      <c r="A64" s="1">
        <v>45322</v>
      </c>
      <c r="B64" s="13">
        <v>7.3000000000000001E-3</v>
      </c>
      <c r="C64" s="13">
        <v>-5.0700000000000002E-2</v>
      </c>
      <c r="D64" s="13">
        <v>-2.3800000000000002E-2</v>
      </c>
      <c r="E64" s="13">
        <v>4.3499999999999997E-3</v>
      </c>
    </row>
    <row r="65" spans="1:5" ht="26.25" customHeight="1" x14ac:dyDescent="0.55000000000000004">
      <c r="A65" s="1">
        <v>45351</v>
      </c>
      <c r="B65" s="13">
        <v>5.0700000000000002E-2</v>
      </c>
      <c r="C65" s="13">
        <v>-2.3999999999999998E-3</v>
      </c>
      <c r="D65" s="13">
        <v>-3.4299999999999997E-2</v>
      </c>
      <c r="E65" s="13">
        <v>4.3750000000000004E-3</v>
      </c>
    </row>
    <row r="66" spans="1:5" ht="26.25" customHeight="1" x14ac:dyDescent="0.55000000000000004">
      <c r="A66" s="1">
        <v>45382</v>
      </c>
      <c r="B66" s="13">
        <v>2.8400000000000002E-2</v>
      </c>
      <c r="C66" s="13">
        <v>-2.5000000000000001E-2</v>
      </c>
      <c r="D66" s="13">
        <v>4.1599999999999998E-2</v>
      </c>
      <c r="E66" s="13">
        <v>4.3583333333333339E-3</v>
      </c>
    </row>
    <row r="67" spans="1:5" ht="26.25" customHeight="1" x14ac:dyDescent="0.55000000000000004">
      <c r="A67" s="1">
        <v>45412</v>
      </c>
      <c r="B67" s="13">
        <v>-4.6500000000000007E-2</v>
      </c>
      <c r="C67" s="13">
        <v>-2.3699999999999999E-2</v>
      </c>
      <c r="D67" s="13">
        <v>-4.5000000000000014E-3</v>
      </c>
      <c r="E67" s="13">
        <v>4.3750000000000004E-3</v>
      </c>
    </row>
    <row r="68" spans="1:5" ht="26.25" customHeight="1" x14ac:dyDescent="0.55000000000000004">
      <c r="A68" s="1">
        <v>45443</v>
      </c>
      <c r="B68" s="13">
        <v>4.3299999999999998E-2</v>
      </c>
      <c r="C68" s="13">
        <v>5.5000000000000014E-3</v>
      </c>
      <c r="D68" s="13">
        <v>-1.3100000000000001E-2</v>
      </c>
      <c r="E68" s="13">
        <v>4.3750000000000004E-3</v>
      </c>
    </row>
    <row r="69" spans="1:5" ht="26.25" customHeight="1" x14ac:dyDescent="0.55000000000000004">
      <c r="A69" s="1">
        <v>45473</v>
      </c>
      <c r="B69" s="13">
        <v>2.8000000000000001E-2</v>
      </c>
      <c r="C69" s="13">
        <v>-0.03</v>
      </c>
      <c r="D69" s="13">
        <v>-3.3599999999999998E-2</v>
      </c>
      <c r="E69" s="13">
        <v>4.3499999999999997E-3</v>
      </c>
    </row>
    <row r="70" spans="1:5" ht="26.25" customHeight="1" x14ac:dyDescent="0.55000000000000004">
      <c r="A70" s="1">
        <v>45504</v>
      </c>
      <c r="B70" s="13">
        <v>1.2200000000000001E-2</v>
      </c>
      <c r="C70" s="13">
        <v>6.8099999999999994E-2</v>
      </c>
      <c r="D70" s="13">
        <v>5.62E-2</v>
      </c>
      <c r="E70" s="13">
        <v>4.2916666666666667E-3</v>
      </c>
    </row>
    <row r="71" spans="1:5" ht="26.25" customHeight="1" x14ac:dyDescent="0.55000000000000004">
      <c r="A71" s="1">
        <v>45535</v>
      </c>
      <c r="B71" s="13">
        <v>1.6E-2</v>
      </c>
      <c r="C71" s="13">
        <v>-3.49E-2</v>
      </c>
      <c r="D71" s="13">
        <v>-1.0999999999999999E-2</v>
      </c>
      <c r="E71" s="13">
        <v>4.15E-3</v>
      </c>
    </row>
    <row r="72" spans="1:5" ht="26.25" customHeight="1" x14ac:dyDescent="0.55000000000000004">
      <c r="A72" s="1">
        <v>45565</v>
      </c>
      <c r="B72" s="13">
        <v>1.72E-2</v>
      </c>
      <c r="C72" s="13">
        <v>-1.2999999999999999E-3</v>
      </c>
      <c r="D72" s="13">
        <v>-2.7699999999999999E-2</v>
      </c>
      <c r="E72" s="13">
        <v>3.766666666666666E-3</v>
      </c>
    </row>
    <row r="73" spans="1:5" ht="26.25" customHeight="1" x14ac:dyDescent="0.55000000000000004">
      <c r="A73" s="1">
        <v>45596</v>
      </c>
      <c r="B73" s="13">
        <v>-0.01</v>
      </c>
      <c r="C73" s="13">
        <v>-9.8999999999999991E-3</v>
      </c>
      <c r="D73" s="13">
        <v>8.6E-3</v>
      </c>
      <c r="E73" s="13">
        <v>3.7000000000000002E-3</v>
      </c>
    </row>
    <row r="74" spans="1:5" ht="26.25" customHeight="1" x14ac:dyDescent="0.55000000000000004">
      <c r="A74" s="1">
        <v>45626</v>
      </c>
      <c r="B74" s="13">
        <v>6.4899999999999999E-2</v>
      </c>
      <c r="C74" s="13">
        <v>4.4600000000000001E-2</v>
      </c>
      <c r="D74" s="13">
        <v>1.5E-3</v>
      </c>
      <c r="E74" s="13">
        <v>3.6583333333333329E-3</v>
      </c>
    </row>
    <row r="75" spans="1:5" ht="26.25" customHeight="1" x14ac:dyDescent="0.55000000000000004">
      <c r="A75" s="1">
        <v>45657</v>
      </c>
      <c r="B75" s="13">
        <v>-3.1699999999999999E-2</v>
      </c>
      <c r="C75" s="13">
        <v>-2.7099999999999999E-2</v>
      </c>
      <c r="D75" s="13">
        <v>-0.03</v>
      </c>
      <c r="E75" s="13">
        <v>3.5249999999999999E-3</v>
      </c>
    </row>
    <row r="76" spans="1:5" ht="26.25" customHeight="1" x14ac:dyDescent="0.55000000000000004">
      <c r="A76" s="1">
        <v>45688</v>
      </c>
      <c r="B76" s="13">
        <v>2.8000000000000001E-2</v>
      </c>
      <c r="C76" s="13">
        <v>-1.9699999999999999E-2</v>
      </c>
      <c r="D76" s="13">
        <v>1.6299999999999999E-2</v>
      </c>
      <c r="E76" s="13">
        <v>3.5000000000000001E-3</v>
      </c>
    </row>
    <row r="77" spans="1:5" ht="26.25" customHeight="1" x14ac:dyDescent="0.55000000000000004">
      <c r="A77" s="1">
        <v>45716</v>
      </c>
      <c r="B77" s="13">
        <v>-2.4400000000000002E-2</v>
      </c>
      <c r="C77" s="13">
        <v>-5.79E-2</v>
      </c>
      <c r="D77" s="13">
        <v>4.9099999999999998E-2</v>
      </c>
      <c r="E77" s="13">
        <v>3.5000000000000001E-3</v>
      </c>
    </row>
    <row r="78" spans="1:5" ht="26.25" customHeight="1" x14ac:dyDescent="0.55000000000000004">
      <c r="A78" s="1">
        <v>45747</v>
      </c>
      <c r="B78" s="13">
        <v>-6.3899999999999998E-2</v>
      </c>
      <c r="C78" s="13">
        <v>-2.76E-2</v>
      </c>
      <c r="D78" s="13">
        <v>2.9000000000000001E-2</v>
      </c>
      <c r="E78" s="13">
        <v>3.5083333333333329E-3</v>
      </c>
    </row>
    <row r="79" spans="1:5" ht="26.25" customHeight="1" x14ac:dyDescent="0.55000000000000004">
      <c r="A79" s="1">
        <v>45777</v>
      </c>
      <c r="B79" s="13">
        <v>-8.3999999999999995E-3</v>
      </c>
      <c r="C79" s="13">
        <v>-5.8999999999999999E-3</v>
      </c>
      <c r="D79" s="13">
        <v>-3.4000000000000002E-2</v>
      </c>
      <c r="E79" s="13">
        <v>3.5000000000000001E-3</v>
      </c>
    </row>
    <row r="80" spans="1:5" ht="26.25" customHeight="1" x14ac:dyDescent="0.55000000000000004">
      <c r="A80" s="1">
        <v>45808</v>
      </c>
      <c r="B80" s="13">
        <v>6.0599999999999987E-2</v>
      </c>
      <c r="C80" s="13">
        <v>6.9999999999999993E-3</v>
      </c>
      <c r="D80" s="13">
        <v>-2.8799999999999999E-2</v>
      </c>
      <c r="E80" s="13">
        <v>3.5416666666666669E-3</v>
      </c>
    </row>
    <row r="81" spans="1:5" ht="26.25" customHeight="1" x14ac:dyDescent="0.55000000000000004">
      <c r="A81" s="1">
        <v>45838</v>
      </c>
      <c r="B81" s="13">
        <v>4.8599999999999997E-2</v>
      </c>
      <c r="C81" s="13">
        <v>8.3000000000000001E-3</v>
      </c>
      <c r="D81" s="13">
        <v>-1.6E-2</v>
      </c>
      <c r="E81" s="13">
        <v>3.5333333333333332E-3</v>
      </c>
    </row>
    <row r="82" spans="1:5" ht="26.25" customHeight="1" x14ac:dyDescent="0.55000000000000004">
      <c r="A82" s="1">
        <v>45869</v>
      </c>
      <c r="B82" s="13">
        <v>1.9800000000000002E-2</v>
      </c>
      <c r="C82" s="13">
        <v>2.7000000000000001E-3</v>
      </c>
      <c r="D82" s="13">
        <v>-1.2699999999999999E-2</v>
      </c>
      <c r="E82" s="13">
        <v>3.5333333333333332E-3</v>
      </c>
    </row>
    <row r="83" spans="1:5" ht="26.25" customHeight="1" x14ac:dyDescent="0.55000000000000004">
      <c r="A83" s="1">
        <v>45900</v>
      </c>
      <c r="B83" s="13">
        <v>1.8499999999999999E-2</v>
      </c>
      <c r="C83" s="13">
        <v>3.8699999999999998E-2</v>
      </c>
      <c r="D83" s="13">
        <v>4.41E-2</v>
      </c>
      <c r="E83" s="13">
        <v>3.375E-3</v>
      </c>
    </row>
    <row r="84" spans="1:5" ht="26.25" customHeight="1" x14ac:dyDescent="0.55000000000000004">
      <c r="A84" s="14" t="s">
        <v>120</v>
      </c>
      <c r="B84" s="12">
        <f>AVERAGE(Factors_MKTRF)</f>
        <v>1.094390243902439E-2</v>
      </c>
      <c r="C84" s="12">
        <f>AVERAGE(Factors_SMB)</f>
        <v>-2.4451219512195122E-3</v>
      </c>
      <c r="D84" s="12">
        <f>AVERAGE(Factors_HML)</f>
        <v>-7.817073170731713E-4</v>
      </c>
      <c r="E84" s="12">
        <f>AVERAGE(Factors_RF_col)</f>
        <v>2.1638211382113818E-3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3"/>
  <sheetViews>
    <sheetView workbookViewId="0"/>
  </sheetViews>
  <sheetFormatPr defaultColWidth="14.42578125" defaultRowHeight="26.25" customHeight="1" x14ac:dyDescent="0.55000000000000004"/>
  <cols>
    <col min="1" max="1" width="14.42578125" style="14"/>
    <col min="2" max="13" width="14.42578125" style="12"/>
    <col min="14" max="16384" width="14.42578125" style="11"/>
  </cols>
  <sheetData>
    <row r="1" spans="1:13" ht="26.25" customHeight="1" x14ac:dyDescent="0.55000000000000004">
      <c r="A1" s="5" t="s">
        <v>0</v>
      </c>
      <c r="B1" s="31" t="s">
        <v>16</v>
      </c>
      <c r="C1" s="31" t="s">
        <v>17</v>
      </c>
      <c r="D1" s="31" t="s">
        <v>18</v>
      </c>
      <c r="E1" s="31" t="s">
        <v>19</v>
      </c>
      <c r="F1" s="31" t="s">
        <v>20</v>
      </c>
      <c r="G1" s="31" t="s">
        <v>21</v>
      </c>
      <c r="H1" s="31" t="s">
        <v>22</v>
      </c>
      <c r="I1" s="31" t="s">
        <v>23</v>
      </c>
      <c r="J1" s="31" t="s">
        <v>24</v>
      </c>
      <c r="K1" s="31" t="s">
        <v>25</v>
      </c>
      <c r="L1" s="31" t="s">
        <v>26</v>
      </c>
      <c r="M1" s="33" t="s">
        <v>15</v>
      </c>
    </row>
    <row r="2" spans="1:13" ht="26.25" customHeight="1" x14ac:dyDescent="0.55000000000000004">
      <c r="A2" s="3">
        <v>43434</v>
      </c>
      <c r="M2" s="32">
        <f>IFERROR(INDEX(Factors_RF!$E:$E, MATCH(A2, Factors_RF!$A:$A, 0)), NA())</f>
        <v>1.9333333333333329E-3</v>
      </c>
    </row>
    <row r="3" spans="1:13" ht="26.25" customHeight="1" x14ac:dyDescent="0.55000000000000004">
      <c r="A3" s="3">
        <v>43465</v>
      </c>
      <c r="B3" s="13">
        <f>(RawPrices!B3/RawPrices!B2)-1</f>
        <v>-0.1136165889221602</v>
      </c>
      <c r="C3" s="13">
        <f>(RawPrices!C3/RawPrices!C2)-1</f>
        <v>-8.0090304682106095E-2</v>
      </c>
      <c r="D3" s="13">
        <f>(RawPrices!D3/RawPrices!D2)-1</f>
        <v>-0.12204331181304362</v>
      </c>
      <c r="E3" s="13">
        <f>(RawPrices!E3/RawPrices!E2)-1</f>
        <v>-5.3086791957908108E-2</v>
      </c>
      <c r="F3" s="13">
        <f>(RawPrices!F3/RawPrices!F2)-1</f>
        <v>-5.222485134952326E-2</v>
      </c>
      <c r="G3" s="13">
        <f>(RawPrices!G3/RawPrices!G2)-1</f>
        <v>-0.1335689147488256</v>
      </c>
      <c r="H3" s="13">
        <f>(RawPrices!H3/RawPrices!H2)-1</f>
        <v>-6.3389035007524352E-2</v>
      </c>
      <c r="I3" s="13">
        <f>(RawPrices!I3/RawPrices!I2)-1</f>
        <v>-0.11591703519631713</v>
      </c>
      <c r="J3" s="13">
        <f>(RawPrices!J3/RawPrices!J2)-1</f>
        <v>-4.6083096710987315E-2</v>
      </c>
      <c r="K3" s="13">
        <f>(RawPrices!K3/RawPrices!K2)-1</f>
        <v>-5.0567191607846618E-2</v>
      </c>
      <c r="L3" s="13">
        <f>(RawPrices!L3/RawPrices!L2)-1</f>
        <v>-9.177689467997252E-2</v>
      </c>
      <c r="M3" s="32">
        <f>IFERROR(INDEX(Factors_RF!$E:$E, MATCH(A3, Factors_RF!$A:$A, 0)), NA())</f>
        <v>2E-3</v>
      </c>
    </row>
    <row r="4" spans="1:13" ht="26.25" customHeight="1" x14ac:dyDescent="0.55000000000000004">
      <c r="A4" s="3">
        <v>43496</v>
      </c>
      <c r="B4" s="13">
        <f>(RawPrices!B4/RawPrices!B3)-1</f>
        <v>5.5154414839240884E-2</v>
      </c>
      <c r="C4" s="13">
        <f>(RawPrices!C4/RawPrices!C3)-1</f>
        <v>2.815819752662807E-2</v>
      </c>
      <c r="D4" s="13">
        <f>(RawPrices!D4/RawPrices!D3)-1</f>
        <v>6.0233348105009465E-2</v>
      </c>
      <c r="E4" s="13">
        <f>(RawPrices!E4/RawPrices!E3)-1</f>
        <v>1.6473136834259883E-2</v>
      </c>
      <c r="F4" s="13">
        <f>(RawPrices!F4/RawPrices!F3)-1</f>
        <v>6.8143888131455554E-3</v>
      </c>
      <c r="G4" s="13">
        <f>(RawPrices!G4/RawPrices!G3)-1</f>
        <v>7.4644048681922648E-2</v>
      </c>
      <c r="H4" s="13">
        <f>(RawPrices!H4/RawPrices!H3)-1</f>
        <v>4.7926339097108972E-2</v>
      </c>
      <c r="I4" s="13">
        <f>(RawPrices!I4/RawPrices!I3)-1</f>
        <v>3.1228197144299585E-2</v>
      </c>
      <c r="J4" s="13">
        <f>(RawPrices!J4/RawPrices!J3)-1</f>
        <v>3.4385000433856838E-2</v>
      </c>
      <c r="K4" s="13">
        <f>(RawPrices!K4/RawPrices!K3)-1</f>
        <v>2.494341259706867E-2</v>
      </c>
      <c r="L4" s="13">
        <f>(RawPrices!L4/RawPrices!L3)-1</f>
        <v>7.8684401665826131E-2</v>
      </c>
      <c r="M4" s="32">
        <f>IFERROR(INDEX(Factors_RF!$E:$E, MATCH(A4, Factors_RF!$A:$A, 0)), NA())</f>
        <v>1.966666666666666E-3</v>
      </c>
    </row>
    <row r="5" spans="1:13" ht="26.25" customHeight="1" x14ac:dyDescent="0.55000000000000004">
      <c r="A5" s="3">
        <v>43524</v>
      </c>
      <c r="B5" s="13">
        <f>(RawPrices!B5/RawPrices!B4)-1</f>
        <v>4.0314523542933633E-2</v>
      </c>
      <c r="C5" s="13">
        <f>(RawPrices!C5/RawPrices!C4)-1</f>
        <v>7.2775897993642369E-2</v>
      </c>
      <c r="D5" s="13">
        <f>(RawPrices!D5/RawPrices!D4)-1</f>
        <v>1.6497965604303388E-2</v>
      </c>
      <c r="E5" s="13">
        <f>(RawPrices!E5/RawPrices!E4)-1</f>
        <v>-5.796792070220147E-2</v>
      </c>
      <c r="F5" s="13">
        <f>(RawPrices!F5/RawPrices!F4)-1</f>
        <v>2.8302737205055273E-2</v>
      </c>
      <c r="G5" s="13">
        <f>(RawPrices!G5/RawPrices!G4)-1</f>
        <v>7.8466167871785286E-2</v>
      </c>
      <c r="H5" s="13">
        <f>(RawPrices!H5/RawPrices!H4)-1</f>
        <v>3.802585184163676E-2</v>
      </c>
      <c r="I5" s="13">
        <f>(RawPrices!I5/RawPrices!I4)-1</f>
        <v>2.6751027674748906E-2</v>
      </c>
      <c r="J5" s="13">
        <f>(RawPrices!J5/RawPrices!J4)-1</f>
        <v>3.2975032132392279E-2</v>
      </c>
      <c r="K5" s="13">
        <f>(RawPrices!K5/RawPrices!K4)-1</f>
        <v>1.1836484948935633E-2</v>
      </c>
      <c r="L5" s="13">
        <f>(RawPrices!L5/RawPrices!L4)-1</f>
        <v>2.9728889343927145E-2</v>
      </c>
      <c r="M5" s="32">
        <f>IFERROR(INDEX(Factors_RF!$E:$E, MATCH(A5, Factors_RF!$A:$A, 0)), NA())</f>
        <v>2E-3</v>
      </c>
    </row>
    <row r="6" spans="1:13" ht="26.25" customHeight="1" x14ac:dyDescent="0.55000000000000004">
      <c r="A6" s="3">
        <v>43555</v>
      </c>
      <c r="B6" s="13">
        <f>(RawPrices!B6/RawPrices!B5)-1</f>
        <v>0.10173090528756701</v>
      </c>
      <c r="C6" s="13">
        <f>(RawPrices!C6/RawPrices!C5)-1</f>
        <v>5.724956864454489E-2</v>
      </c>
      <c r="D6" s="13">
        <f>(RawPrices!D6/RawPrices!D5)-1</f>
        <v>-2.9992728281531766E-2</v>
      </c>
      <c r="E6" s="13">
        <f>(RawPrices!E6/RawPrices!E5)-1</f>
        <v>3.3524442112400799E-2</v>
      </c>
      <c r="F6" s="13">
        <f>(RawPrices!F6/RawPrices!F5)-1</f>
        <v>3.953992936313111E-2</v>
      </c>
      <c r="G6" s="13">
        <f>(RawPrices!G6/RawPrices!G5)-1</f>
        <v>3.3747578648100074E-2</v>
      </c>
      <c r="H6" s="13">
        <f>(RawPrices!H6/RawPrices!H5)-1</f>
        <v>-1.3470056420811227E-2</v>
      </c>
      <c r="I6" s="13">
        <f>(RawPrices!I6/RawPrices!I5)-1</f>
        <v>2.9838615990620099E-2</v>
      </c>
      <c r="J6" s="13">
        <f>(RawPrices!J6/RawPrices!J5)-1</f>
        <v>-1.4749047731126508E-2</v>
      </c>
      <c r="K6" s="13">
        <f>(RawPrices!K6/RawPrices!K5)-1</f>
        <v>-1.6040492059457567E-2</v>
      </c>
      <c r="L6" s="13">
        <f>(RawPrices!L6/RawPrices!L5)-1</f>
        <v>1.7924256249588488E-2</v>
      </c>
      <c r="M6" s="32">
        <f>IFERROR(INDEX(Factors_RF!$E:$E, MATCH(A6, Factors_RF!$A:$A, 0)), NA())</f>
        <v>1.9583333333333332E-3</v>
      </c>
    </row>
    <row r="7" spans="1:13" ht="26.25" customHeight="1" x14ac:dyDescent="0.55000000000000004">
      <c r="A7" s="3">
        <v>43585</v>
      </c>
      <c r="B7" s="13">
        <f>(RawPrices!B7/RawPrices!B6)-1</f>
        <v>5.643573975532945E-2</v>
      </c>
      <c r="C7" s="13">
        <f>(RawPrices!C7/RawPrices!C6)-1</f>
        <v>0.10734275027664908</v>
      </c>
      <c r="D7" s="13">
        <f>(RawPrices!D7/RawPrices!D6)-1</f>
        <v>0.14639925385523433</v>
      </c>
      <c r="E7" s="13">
        <f>(RawPrices!E7/RawPrices!E6)-1</f>
        <v>5.6087896910891777E-2</v>
      </c>
      <c r="F7" s="13">
        <f>(RawPrices!F7/RawPrices!F6)-1</f>
        <v>4.0389990874239112E-2</v>
      </c>
      <c r="G7" s="13">
        <f>(RawPrices!G7/RawPrices!G6)-1</f>
        <v>-6.4360149207673967E-3</v>
      </c>
      <c r="H7" s="13">
        <f>(RawPrices!H7/RawPrices!H6)-1</f>
        <v>2.9005639467630351E-2</v>
      </c>
      <c r="I7" s="13">
        <f>(RawPrices!I7/RawPrices!I6)-1</f>
        <v>1.0086269445122253E-2</v>
      </c>
      <c r="J7" s="13">
        <f>(RawPrices!J7/RawPrices!J6)-1</f>
        <v>6.0118308085560068E-2</v>
      </c>
      <c r="K7" s="13">
        <f>(RawPrices!K7/RawPrices!K6)-1</f>
        <v>0.23363053725182281</v>
      </c>
      <c r="L7" s="13">
        <f>(RawPrices!L7/RawPrices!L6)-1</f>
        <v>3.9313498313737982E-2</v>
      </c>
      <c r="M7" s="32">
        <f>IFERROR(INDEX(Factors_RF!$E:$E, MATCH(A7, Factors_RF!$A:$A, 0)), NA())</f>
        <v>1.983333333333333E-3</v>
      </c>
    </row>
    <row r="8" spans="1:13" ht="26.25" customHeight="1" x14ac:dyDescent="0.55000000000000004">
      <c r="A8" s="3">
        <v>43616</v>
      </c>
      <c r="B8" s="13">
        <f>(RawPrices!B8/RawPrices!B7)-1</f>
        <v>-0.12757257431174229</v>
      </c>
      <c r="C8" s="13">
        <f>(RawPrices!C8/RawPrices!C7)-1</f>
        <v>-5.2986268431764683E-2</v>
      </c>
      <c r="D8" s="13">
        <f>(RawPrices!D8/RawPrices!D7)-1</f>
        <v>-7.9958569842254024E-2</v>
      </c>
      <c r="E8" s="13">
        <f>(RawPrices!E8/RawPrices!E7)-1</f>
        <v>1.4268968586435005E-3</v>
      </c>
      <c r="F8" s="13">
        <f>(RawPrices!F8/RawPrices!F7)-1</f>
        <v>3.5430607729352026E-3</v>
      </c>
      <c r="G8" s="13">
        <f>(RawPrices!G8/RawPrices!G7)-1</f>
        <v>-0.11846049322697094</v>
      </c>
      <c r="H8" s="13">
        <f>(RawPrices!H8/RawPrices!H7)-1</f>
        <v>-0.13544500409417681</v>
      </c>
      <c r="I8" s="13">
        <f>(RawPrices!I8/RawPrices!I7)-1</f>
        <v>-7.1175516846001652E-2</v>
      </c>
      <c r="J8" s="13">
        <f>(RawPrices!J8/RawPrices!J7)-1</f>
        <v>-1.361332751471811E-2</v>
      </c>
      <c r="K8" s="13">
        <f>(RawPrices!K8/RawPrices!K7)-1</f>
        <v>-3.5993435040676536E-2</v>
      </c>
      <c r="L8" s="13">
        <f>(RawPrices!L8/RawPrices!L7)-1</f>
        <v>-6.5777731366835401E-2</v>
      </c>
      <c r="M8" s="32">
        <f>IFERROR(INDEX(Factors_RF!$E:$E, MATCH(A8, Factors_RF!$A:$A, 0)), NA())</f>
        <v>1.916666666666667E-3</v>
      </c>
    </row>
    <row r="9" spans="1:13" ht="26.25" customHeight="1" x14ac:dyDescent="0.55000000000000004">
      <c r="A9" s="3">
        <v>43646</v>
      </c>
      <c r="B9" s="13">
        <f>(RawPrices!B9/RawPrices!B8)-1</f>
        <v>0.13487282914840848</v>
      </c>
      <c r="C9" s="13">
        <f>(RawPrices!C9/RawPrices!C8)-1</f>
        <v>8.7127274795521403E-2</v>
      </c>
      <c r="D9" s="13">
        <f>(RawPrices!D9/RawPrices!D8)-1</f>
        <v>5.51150637836475E-2</v>
      </c>
      <c r="E9" s="13">
        <f>(RawPrices!E9/RawPrices!E8)-1</f>
        <v>3.6433986322407907E-2</v>
      </c>
      <c r="F9" s="13">
        <f>(RawPrices!F9/RawPrices!F8)-1</f>
        <v>5.3493155083639055E-2</v>
      </c>
      <c r="G9" s="13">
        <f>(RawPrices!G9/RawPrices!G8)-1</f>
        <v>9.5215287093237677E-2</v>
      </c>
      <c r="H9" s="13">
        <f>(RawPrices!H9/RawPrices!H8)-1</f>
        <v>0.13755076553001611</v>
      </c>
      <c r="I9" s="13">
        <f>(RawPrices!I9/RawPrices!I8)-1</f>
        <v>6.9256547631156629E-2</v>
      </c>
      <c r="J9" s="13">
        <f>(RawPrices!J9/RawPrices!J8)-1</f>
        <v>9.5001586106367109E-2</v>
      </c>
      <c r="K9" s="13">
        <f>(RawPrices!K9/RawPrices!K8)-1</f>
        <v>5.755849734471874E-2</v>
      </c>
      <c r="L9" s="13">
        <f>(RawPrices!L9/RawPrices!L8)-1</f>
        <v>6.8930163998240701E-2</v>
      </c>
      <c r="M9" s="32">
        <f>IFERROR(INDEX(Factors_RF!$E:$E, MATCH(A9, Factors_RF!$A:$A, 0)), NA())</f>
        <v>1.733333333333333E-3</v>
      </c>
    </row>
    <row r="10" spans="1:13" ht="26.25" customHeight="1" x14ac:dyDescent="0.55000000000000004">
      <c r="A10" s="3">
        <v>43677</v>
      </c>
      <c r="B10" s="13">
        <f>(RawPrices!B10/RawPrices!B9)-1</f>
        <v>7.63945562544186E-2</v>
      </c>
      <c r="C10" s="13">
        <f>(RawPrices!C10/RawPrices!C9)-1</f>
        <v>1.7243822516175289E-2</v>
      </c>
      <c r="D10" s="13">
        <f>(RawPrices!D10/RawPrices!D9)-1</f>
        <v>3.7567268617046512E-2</v>
      </c>
      <c r="E10" s="13">
        <f>(RawPrices!E10/RawPrices!E9)-1</f>
        <v>4.1650447288973602E-2</v>
      </c>
      <c r="F10" s="13">
        <f>(RawPrices!F10/RawPrices!F9)-1</f>
        <v>1.4735805576785665E-2</v>
      </c>
      <c r="G10" s="13">
        <f>(RawPrices!G10/RawPrices!G9)-1</f>
        <v>-2.9622627076209107E-2</v>
      </c>
      <c r="H10" s="13">
        <f>(RawPrices!H10/RawPrices!H9)-1</f>
        <v>-3.3898295259895961E-2</v>
      </c>
      <c r="I10" s="13">
        <f>(RawPrices!I10/RawPrices!I9)-1</f>
        <v>-6.5048668985651648E-2</v>
      </c>
      <c r="J10" s="13">
        <f>(RawPrices!J10/RawPrices!J9)-1</f>
        <v>-9.9575289250886101E-4</v>
      </c>
      <c r="K10" s="13">
        <f>(RawPrices!K10/RawPrices!K9)-1</f>
        <v>2.4133368598181937E-2</v>
      </c>
      <c r="L10" s="13">
        <f>(RawPrices!L10/RawPrices!L9)-1</f>
        <v>1.3128152166957952E-2</v>
      </c>
      <c r="M10" s="32">
        <f>IFERROR(INDEX(Factors_RF!$E:$E, MATCH(A10, Factors_RF!$A:$A, 0)), NA())</f>
        <v>1.6999999999999999E-3</v>
      </c>
    </row>
    <row r="11" spans="1:13" ht="26.25" customHeight="1" x14ac:dyDescent="0.55000000000000004">
      <c r="A11" s="3">
        <v>43708</v>
      </c>
      <c r="B11" s="13">
        <f>(RawPrices!B11/RawPrices!B10)-1</f>
        <v>-2.0183766606317821E-2</v>
      </c>
      <c r="C11" s="13">
        <f>(RawPrices!C11/RawPrices!C10)-1</f>
        <v>1.1667982675844346E-2</v>
      </c>
      <c r="D11" s="13">
        <f>(RawPrices!D11/RawPrices!D10)-1</f>
        <v>-4.6226229140895359E-2</v>
      </c>
      <c r="E11" s="13">
        <f>(RawPrices!E11/RawPrices!E10)-1</f>
        <v>4.5791543029181536E-2</v>
      </c>
      <c r="F11" s="13">
        <f>(RawPrices!F11/RawPrices!F10)-1</f>
        <v>3.4405525620823774E-2</v>
      </c>
      <c r="G11" s="13">
        <f>(RawPrices!G11/RawPrices!G10)-1</f>
        <v>-7.9074866377536024E-2</v>
      </c>
      <c r="H11" s="13">
        <f>(RawPrices!H11/RawPrices!H10)-1</f>
        <v>-8.9271185586433099E-2</v>
      </c>
      <c r="I11" s="13">
        <f>(RawPrices!I11/RawPrices!I10)-1</f>
        <v>-1.4283598521146024E-2</v>
      </c>
      <c r="J11" s="13">
        <f>(RawPrices!J11/RawPrices!J10)-1</f>
        <v>3.5151471205309814E-2</v>
      </c>
      <c r="K11" s="13">
        <f>(RawPrices!K11/RawPrices!K10)-1</f>
        <v>-3.426299221538176E-2</v>
      </c>
      <c r="L11" s="13">
        <f>(RawPrices!L11/RawPrices!L10)-1</f>
        <v>-1.8091627240523933E-2</v>
      </c>
      <c r="M11" s="32">
        <f>IFERROR(INDEX(Factors_RF!$E:$E, MATCH(A11, Factors_RF!$A:$A, 0)), NA())</f>
        <v>1.6249999999999999E-3</v>
      </c>
    </row>
    <row r="12" spans="1:13" ht="26.25" customHeight="1" x14ac:dyDescent="0.55000000000000004">
      <c r="A12" s="3">
        <v>43738</v>
      </c>
      <c r="B12" s="13">
        <f>(RawPrices!B12/RawPrices!B11)-1</f>
        <v>7.7037961963757118E-2</v>
      </c>
      <c r="C12" s="13">
        <f>(RawPrices!C12/RawPrices!C11)-1</f>
        <v>1.1845235654837749E-2</v>
      </c>
      <c r="D12" s="13">
        <f>(RawPrices!D12/RawPrices!D11)-1</f>
        <v>7.1272712074419431E-2</v>
      </c>
      <c r="E12" s="13">
        <f>(RawPrices!E12/RawPrices!E11)-1</f>
        <v>-1.0901137224139212E-2</v>
      </c>
      <c r="F12" s="13">
        <f>(RawPrices!F12/RawPrices!F11)-1</f>
        <v>-9.7475933937768433E-3</v>
      </c>
      <c r="G12" s="13">
        <f>(RawPrices!G12/RawPrices!G11)-1</f>
        <v>4.3924587286045425E-2</v>
      </c>
      <c r="H12" s="13">
        <f>(RawPrices!H12/RawPrices!H11)-1</f>
        <v>6.1428705702120334E-2</v>
      </c>
      <c r="I12" s="13">
        <f>(RawPrices!I12/RawPrices!I11)-1</f>
        <v>1.5499121380202263E-2</v>
      </c>
      <c r="J12" s="13">
        <f>(RawPrices!J12/RawPrices!J11)-1</f>
        <v>4.3796712773419788E-2</v>
      </c>
      <c r="K12" s="13">
        <f>(RawPrices!K12/RawPrices!K11)-1</f>
        <v>-5.0561068300877698E-2</v>
      </c>
      <c r="L12" s="13">
        <f>(RawPrices!L12/RawPrices!L11)-1</f>
        <v>1.7181177931020697E-2</v>
      </c>
      <c r="M12" s="32">
        <f>IFERROR(INDEX(Factors_RF!$E:$E, MATCH(A12, Factors_RF!$A:$A, 0)), NA())</f>
        <v>1.5333333333333329E-3</v>
      </c>
    </row>
    <row r="13" spans="1:13" ht="26.25" customHeight="1" x14ac:dyDescent="0.55000000000000004">
      <c r="A13" s="3">
        <v>43769</v>
      </c>
      <c r="B13" s="13">
        <f>(RawPrices!B13/RawPrices!B12)-1</f>
        <v>0.11068438574677719</v>
      </c>
      <c r="C13" s="13">
        <f>(RawPrices!C13/RawPrices!C12)-1</f>
        <v>3.1215779724197201E-2</v>
      </c>
      <c r="D13" s="13">
        <f>(RawPrices!D13/RawPrices!D12)-1</f>
        <v>6.1432368694447126E-2</v>
      </c>
      <c r="E13" s="13">
        <f>(RawPrices!E13/RawPrices!E12)-1</f>
        <v>7.1262794787410044E-3</v>
      </c>
      <c r="F13" s="13">
        <f>(RawPrices!F13/RawPrices!F12)-1</f>
        <v>-8.3880419262826744E-2</v>
      </c>
      <c r="G13" s="13">
        <f>(RawPrices!G13/RawPrices!G12)-1</f>
        <v>-4.305343249046889E-2</v>
      </c>
      <c r="H13" s="13">
        <f>(RawPrices!H13/RawPrices!H12)-1</f>
        <v>9.0966758708186157E-2</v>
      </c>
      <c r="I13" s="13">
        <f>(RawPrices!I13/RawPrices!I12)-1</f>
        <v>2.0559517010972916E-2</v>
      </c>
      <c r="J13" s="13">
        <f>(RawPrices!J13/RawPrices!J12)-1</f>
        <v>-1.1965202236962957E-2</v>
      </c>
      <c r="K13" s="13">
        <f>(RawPrices!K13/RawPrices!K12)-1</f>
        <v>-3.0693689232113019E-3</v>
      </c>
      <c r="L13" s="13">
        <f>(RawPrices!L13/RawPrices!L12)-1</f>
        <v>2.0431770513684056E-2</v>
      </c>
      <c r="M13" s="32">
        <f>IFERROR(INDEX(Factors_RF!$E:$E, MATCH(A13, Factors_RF!$A:$A, 0)), NA())</f>
        <v>1.2583333333333331E-3</v>
      </c>
    </row>
    <row r="14" spans="1:13" ht="26.25" customHeight="1" x14ac:dyDescent="0.55000000000000004">
      <c r="A14" s="3">
        <v>43799</v>
      </c>
      <c r="B14" s="13">
        <f>(RawPrices!B14/RawPrices!B13)-1</f>
        <v>7.4328667416244887E-2</v>
      </c>
      <c r="C14" s="13">
        <f>(RawPrices!C14/RawPrices!C13)-1</f>
        <v>5.5869968292287187E-2</v>
      </c>
      <c r="D14" s="13">
        <f>(RawPrices!D14/RawPrices!D13)-1</f>
        <v>6.3204604776268658E-2</v>
      </c>
      <c r="E14" s="13">
        <f>(RawPrices!E14/RawPrices!E13)-1</f>
        <v>-1.8923366917185769E-2</v>
      </c>
      <c r="F14" s="13">
        <f>(RawPrices!F14/RawPrices!F13)-1</f>
        <v>-1.1286573030507174E-2</v>
      </c>
      <c r="G14" s="13">
        <f>(RawPrices!G14/RawPrices!G13)-1</f>
        <v>8.2878141905973202E-3</v>
      </c>
      <c r="H14" s="13">
        <f>(RawPrices!H14/RawPrices!H13)-1</f>
        <v>5.8545884776237234E-2</v>
      </c>
      <c r="I14" s="13">
        <f>(RawPrices!I14/RawPrices!I13)-1</f>
        <v>4.1275526914811733E-2</v>
      </c>
      <c r="J14" s="13">
        <f>(RawPrices!J14/RawPrices!J13)-1</f>
        <v>1.5606723554723922E-2</v>
      </c>
      <c r="K14" s="13">
        <f>(RawPrices!K14/RawPrices!K13)-1</f>
        <v>0.16671814848517652</v>
      </c>
      <c r="L14" s="13">
        <f>(RawPrices!L14/RawPrices!L13)-1</f>
        <v>3.4047037714499906E-2</v>
      </c>
      <c r="M14" s="32">
        <f>IFERROR(INDEX(Factors_RF!$E:$E, MATCH(A14, Factors_RF!$A:$A, 0)), NA())</f>
        <v>1.2999999999999999E-3</v>
      </c>
    </row>
    <row r="15" spans="1:13" ht="26.25" customHeight="1" x14ac:dyDescent="0.55000000000000004">
      <c r="A15" s="3">
        <v>43830</v>
      </c>
      <c r="B15" s="13">
        <f>(RawPrices!B15/RawPrices!B14)-1</f>
        <v>0.10208280303031203</v>
      </c>
      <c r="C15" s="13">
        <f>(RawPrices!C15/RawPrices!C14)-1</f>
        <v>4.5293601041117126E-2</v>
      </c>
      <c r="D15" s="13">
        <f>(RawPrices!D15/RawPrices!D14)-1</f>
        <v>5.7983917675464625E-2</v>
      </c>
      <c r="E15" s="13">
        <f>(RawPrices!E15/RawPrices!E14)-1</f>
        <v>4.4259164390948902E-2</v>
      </c>
      <c r="F15" s="13">
        <f>(RawPrices!F15/RawPrices!F14)-1</f>
        <v>2.2606099727711104E-2</v>
      </c>
      <c r="G15" s="13">
        <f>(RawPrices!G15/RawPrices!G14)-1</f>
        <v>3.6570076305237675E-2</v>
      </c>
      <c r="H15" s="13">
        <f>(RawPrices!H15/RawPrices!H14)-1</f>
        <v>2.0382462221406605E-2</v>
      </c>
      <c r="I15" s="13">
        <f>(RawPrices!I15/RawPrices!I14)-1</f>
        <v>6.8300524120446182E-2</v>
      </c>
      <c r="J15" s="13">
        <f>(RawPrices!J15/RawPrices!J14)-1</f>
        <v>-2.0995502775672525E-3</v>
      </c>
      <c r="K15" s="13">
        <f>(RawPrices!K15/RawPrices!K14)-1</f>
        <v>-4.5850323256835468E-2</v>
      </c>
      <c r="L15" s="13">
        <f>(RawPrices!L15/RawPrices!L14)-1</f>
        <v>2.8589818905730091E-2</v>
      </c>
      <c r="M15" s="32">
        <f>IFERROR(INDEX(Factors_RF!$E:$E, MATCH(A15, Factors_RF!$A:$A, 0)), NA())</f>
        <v>1.266666666666667E-3</v>
      </c>
    </row>
    <row r="16" spans="1:13" ht="26.25" customHeight="1" x14ac:dyDescent="0.55000000000000004">
      <c r="A16" s="3">
        <v>43861</v>
      </c>
      <c r="B16" s="13">
        <f>(RawPrices!B16/RawPrices!B15)-1</f>
        <v>5.4009956243091573E-2</v>
      </c>
      <c r="C16" s="13">
        <f>(RawPrices!C16/RawPrices!C15)-1</f>
        <v>7.9454870520916376E-2</v>
      </c>
      <c r="D16" s="13">
        <f>(RawPrices!D16/RawPrices!D15)-1</f>
        <v>-5.0501944205575189E-2</v>
      </c>
      <c r="E16" s="13">
        <f>(RawPrices!E16/RawPrices!E15)-1</f>
        <v>5.5103993471047996E-2</v>
      </c>
      <c r="F16" s="13">
        <f>(RawPrices!F16/RawPrices!F15)-1</f>
        <v>8.2789459128832288E-2</v>
      </c>
      <c r="G16" s="13">
        <f>(RawPrices!G16/RawPrices!G15)-1</f>
        <v>-0.10977365416833784</v>
      </c>
      <c r="H16" s="13">
        <f>(RawPrices!H16/RawPrices!H15)-1</f>
        <v>-0.11057676269331262</v>
      </c>
      <c r="I16" s="13">
        <f>(RawPrices!I16/RawPrices!I15)-1</f>
        <v>2.0566224820406154E-2</v>
      </c>
      <c r="J16" s="13">
        <f>(RawPrices!J16/RawPrices!J15)-1</f>
        <v>-3.2282652072826767E-2</v>
      </c>
      <c r="K16" s="13">
        <f>(RawPrices!K16/RawPrices!K15)-1</f>
        <v>-3.7968489328382704E-2</v>
      </c>
      <c r="L16" s="13">
        <f>(RawPrices!L16/RawPrices!L15)-1</f>
        <v>-1.6280928190489652E-3</v>
      </c>
      <c r="M16" s="32">
        <f>IFERROR(INDEX(Factors_RF!$E:$E, MATCH(A16, Factors_RF!$A:$A, 0)), NA())</f>
        <v>1.266666666666667E-3</v>
      </c>
    </row>
    <row r="17" spans="1:13" ht="26.25" customHeight="1" x14ac:dyDescent="0.55000000000000004">
      <c r="A17" s="3">
        <v>43890</v>
      </c>
      <c r="B17" s="13">
        <f>(RawPrices!B17/RawPrices!B16)-1</f>
        <v>-0.11679772077911077</v>
      </c>
      <c r="C17" s="13">
        <f>(RawPrices!C17/RawPrices!C16)-1</f>
        <v>-4.8287469156428564E-2</v>
      </c>
      <c r="D17" s="13">
        <f>(RawPrices!D17/RawPrices!D16)-1</f>
        <v>-0.11713963019434326</v>
      </c>
      <c r="E17" s="13">
        <f>(RawPrices!E17/RawPrices!E16)-1</f>
        <v>-8.4075302357510595E-2</v>
      </c>
      <c r="F17" s="13">
        <f>(RawPrices!F17/RawPrices!F16)-1</f>
        <v>-9.253631204109547E-2</v>
      </c>
      <c r="G17" s="13">
        <f>(RawPrices!G17/RawPrices!G16)-1</f>
        <v>-0.17192503618229027</v>
      </c>
      <c r="H17" s="13">
        <f>(RawPrices!H17/RawPrices!H16)-1</f>
        <v>-4.7495652946372924E-2</v>
      </c>
      <c r="I17" s="13">
        <f>(RawPrices!I17/RawPrices!I16)-1</f>
        <v>-9.6661660913577863E-2</v>
      </c>
      <c r="J17" s="13">
        <f>(RawPrices!J17/RawPrices!J16)-1</f>
        <v>-5.9481146647845651E-2</v>
      </c>
      <c r="K17" s="13">
        <f>(RawPrices!K17/RawPrices!K16)-1</f>
        <v>-0.14937442047150074</v>
      </c>
      <c r="L17" s="13">
        <f>(RawPrices!L17/RawPrices!L16)-1</f>
        <v>-8.4110483638403122E-2</v>
      </c>
      <c r="M17" s="32">
        <f>IFERROR(INDEX(Factors_RF!$E:$E, MATCH(A17, Factors_RF!$A:$A, 0)), NA())</f>
        <v>1.0416666666666671E-3</v>
      </c>
    </row>
    <row r="18" spans="1:13" ht="26.25" customHeight="1" x14ac:dyDescent="0.55000000000000004">
      <c r="A18" s="3">
        <v>43921</v>
      </c>
      <c r="B18" s="13">
        <f>(RawPrices!B18/RawPrices!B17)-1</f>
        <v>-6.7553595525263521E-2</v>
      </c>
      <c r="C18" s="13">
        <f>(RawPrices!C18/RawPrices!C17)-1</f>
        <v>-2.3882930403292701E-2</v>
      </c>
      <c r="D18" s="13">
        <f>(RawPrices!D18/RawPrices!D17)-1</f>
        <v>-0.22461474626956734</v>
      </c>
      <c r="E18" s="13">
        <f>(RawPrices!E18/RawPrices!E17)-1</f>
        <v>-0.17274276498753516</v>
      </c>
      <c r="F18" s="13">
        <f>(RawPrices!F18/RawPrices!F17)-1</f>
        <v>-0.14309779736252126</v>
      </c>
      <c r="G18" s="13">
        <f>(RawPrices!G18/RawPrices!G17)-1</f>
        <v>-0.25126132124632916</v>
      </c>
      <c r="H18" s="13">
        <f>(RawPrices!H18/RawPrices!H17)-1</f>
        <v>-6.6001348505866808E-2</v>
      </c>
      <c r="I18" s="13">
        <f>(RawPrices!I18/RawPrices!I17)-1</f>
        <v>-1.8692941775055205E-2</v>
      </c>
      <c r="J18" s="13">
        <f>(RawPrices!J18/RawPrices!J17)-1</f>
        <v>5.5163483029031068E-2</v>
      </c>
      <c r="K18" s="13">
        <f>(RawPrices!K18/RawPrices!K17)-1</f>
        <v>-0.17892062541844522</v>
      </c>
      <c r="L18" s="13">
        <f>(RawPrices!L18/RawPrices!L17)-1</f>
        <v>-0.12511928240892822</v>
      </c>
      <c r="M18" s="32">
        <f>IFERROR(INDEX(Factors_RF!$E:$E, MATCH(A18, Factors_RF!$A:$A, 0)), NA())</f>
        <v>9.1666666666666668E-5</v>
      </c>
    </row>
    <row r="19" spans="1:13" ht="26.25" customHeight="1" x14ac:dyDescent="0.55000000000000004">
      <c r="A19" s="3">
        <v>43951</v>
      </c>
      <c r="B19" s="13">
        <f>(RawPrices!B19/RawPrices!B18)-1</f>
        <v>0.15537401159575626</v>
      </c>
      <c r="C19" s="13">
        <f>(RawPrices!C19/RawPrices!C18)-1</f>
        <v>0.13632609706009635</v>
      </c>
      <c r="D19" s="13">
        <f>(RawPrices!D19/RawPrices!D18)-1</f>
        <v>6.3645496078148733E-2</v>
      </c>
      <c r="E19" s="13">
        <f>(RawPrices!E19/RawPrices!E18)-1</f>
        <v>4.615721993030486E-2</v>
      </c>
      <c r="F19" s="13">
        <f>(RawPrices!F19/RawPrices!F18)-1</f>
        <v>0.13432135808401569</v>
      </c>
      <c r="G19" s="13">
        <f>(RawPrices!G19/RawPrices!G18)-1</f>
        <v>0.2238608902176622</v>
      </c>
      <c r="H19" s="13">
        <f>(RawPrices!H19/RawPrices!H18)-1</f>
        <v>2.9303488518994669E-3</v>
      </c>
      <c r="I19" s="13">
        <f>(RawPrices!I19/RawPrices!I18)-1</f>
        <v>0.14420831857376526</v>
      </c>
      <c r="J19" s="13">
        <f>(RawPrices!J19/RawPrices!J18)-1</f>
        <v>7.4527764369424654E-2</v>
      </c>
      <c r="K19" s="13">
        <f>(RawPrices!K19/RawPrices!K18)-1</f>
        <v>0.11956530379665442</v>
      </c>
      <c r="L19" s="13">
        <f>(RawPrices!L19/RawPrices!L18)-1</f>
        <v>0.12684403816527889</v>
      </c>
      <c r="M19" s="32">
        <f>IFERROR(INDEX(Factors_RF!$E:$E, MATCH(A19, Factors_RF!$A:$A, 0)), NA())</f>
        <v>7.4999999999999993E-5</v>
      </c>
    </row>
    <row r="20" spans="1:13" ht="26.25" customHeight="1" x14ac:dyDescent="0.55000000000000004">
      <c r="A20" s="3">
        <v>43982</v>
      </c>
      <c r="B20" s="13">
        <f>(RawPrices!B20/RawPrices!B19)-1</f>
        <v>8.2164565763382269E-2</v>
      </c>
      <c r="C20" s="13">
        <f>(RawPrices!C20/RawPrices!C19)-1</f>
        <v>2.2543632982003015E-2</v>
      </c>
      <c r="D20" s="13">
        <f>(RawPrices!D20/RawPrices!D19)-1</f>
        <v>2.6746070518167686E-2</v>
      </c>
      <c r="E20" s="13">
        <f>(RawPrices!E20/RawPrices!E19)-1</f>
        <v>1.7215300193832217E-2</v>
      </c>
      <c r="F20" s="13">
        <f>(RawPrices!F20/RawPrices!F19)-1</f>
        <v>-6.6111876352575871E-3</v>
      </c>
      <c r="G20" s="13">
        <f>(RawPrices!G20/RawPrices!G19)-1</f>
        <v>-2.1519330425393113E-2</v>
      </c>
      <c r="H20" s="13">
        <f>(RawPrices!H20/RawPrices!H19)-1</f>
        <v>4.1698556953754018E-2</v>
      </c>
      <c r="I20" s="13">
        <f>(RawPrices!I20/RawPrices!I19)-1</f>
        <v>-8.5978764425744814E-3</v>
      </c>
      <c r="J20" s="13">
        <f>(RawPrices!J20/RawPrices!J19)-1</f>
        <v>2.0649926346241188E-2</v>
      </c>
      <c r="K20" s="13">
        <f>(RawPrices!K20/RawPrices!K19)-1</f>
        <v>8.4604616596803517E-2</v>
      </c>
      <c r="L20" s="13">
        <f>(RawPrices!L20/RawPrices!L19)-1</f>
        <v>4.5281819665558221E-2</v>
      </c>
      <c r="M20" s="32">
        <f>IFERROR(INDEX(Factors_RF!$E:$E, MATCH(A20, Factors_RF!$A:$A, 0)), NA())</f>
        <v>1.1666666666666671E-4</v>
      </c>
    </row>
    <row r="21" spans="1:13" ht="26.25" customHeight="1" x14ac:dyDescent="0.55000000000000004">
      <c r="A21" s="3">
        <v>44012</v>
      </c>
      <c r="B21" s="13">
        <f>(RawPrices!B21/RawPrices!B20)-1</f>
        <v>0.15049238849431879</v>
      </c>
      <c r="C21" s="13">
        <f>(RawPrices!C21/RawPrices!C20)-1</f>
        <v>0.11365239628940782</v>
      </c>
      <c r="D21" s="13">
        <f>(RawPrices!D21/RawPrices!D20)-1</f>
        <v>-3.3398280904477051E-2</v>
      </c>
      <c r="E21" s="13">
        <f>(RawPrices!E21/RawPrices!E20)-1</f>
        <v>-4.2845071659233791E-2</v>
      </c>
      <c r="F21" s="13">
        <f>(RawPrices!F21/RawPrices!F20)-1</f>
        <v>-3.3281973238901141E-3</v>
      </c>
      <c r="G21" s="13">
        <f>(RawPrices!G21/RawPrices!G20)-1</f>
        <v>2.5748682287973779E-3</v>
      </c>
      <c r="H21" s="13">
        <f>(RawPrices!H21/RawPrices!H20)-1</f>
        <v>5.3025850337439007E-2</v>
      </c>
      <c r="I21" s="13">
        <f>(RawPrices!I21/RawPrices!I20)-1</f>
        <v>-4.8034379413029238E-2</v>
      </c>
      <c r="J21" s="13">
        <f>(RawPrices!J21/RawPrices!J20)-1</f>
        <v>-3.0252455362151931E-2</v>
      </c>
      <c r="K21" s="13">
        <f>(RawPrices!K21/RawPrices!K20)-1</f>
        <v>-4.9360561383461787E-2</v>
      </c>
      <c r="L21" s="13">
        <f>(RawPrices!L21/RawPrices!L20)-1</f>
        <v>1.838839651392421E-2</v>
      </c>
      <c r="M21" s="32">
        <f>IFERROR(INDEX(Factors_RF!$E:$E, MATCH(A21, Factors_RF!$A:$A, 0)), NA())</f>
        <v>1.3333333333333331E-4</v>
      </c>
    </row>
    <row r="22" spans="1:13" ht="26.25" customHeight="1" x14ac:dyDescent="0.55000000000000004">
      <c r="A22" s="3">
        <v>44043</v>
      </c>
      <c r="B22" s="13">
        <f>(RawPrices!B22/RawPrices!B21)-1</f>
        <v>0.16513154969932908</v>
      </c>
      <c r="C22" s="13">
        <f>(RawPrices!C22/RawPrices!C21)-1</f>
        <v>7.3706387408747354E-3</v>
      </c>
      <c r="D22" s="13">
        <f>(RawPrices!D22/RawPrices!D21)-1</f>
        <v>2.742933040534945E-2</v>
      </c>
      <c r="E22" s="13">
        <f>(RawPrices!E22/RawPrices!E21)-1</f>
        <v>6.6901940641529878E-2</v>
      </c>
      <c r="F22" s="13">
        <f>(RawPrices!F22/RawPrices!F21)-1</f>
        <v>5.3179512574525134E-2</v>
      </c>
      <c r="G22" s="13">
        <f>(RawPrices!G22/RawPrices!G21)-1</f>
        <v>-5.9033567115267416E-2</v>
      </c>
      <c r="H22" s="13">
        <f>(RawPrices!H22/RawPrices!H21)-1</f>
        <v>5.0434895792013545E-2</v>
      </c>
      <c r="I22" s="13">
        <f>(RawPrices!I22/RawPrices!I21)-1</f>
        <v>3.6478438695614734E-2</v>
      </c>
      <c r="J22" s="13">
        <f>(RawPrices!J22/RawPrices!J21)-1</f>
        <v>8.0313802105027587E-2</v>
      </c>
      <c r="K22" s="13">
        <f>(RawPrices!K22/RawPrices!K21)-1</f>
        <v>4.8695139973920165E-2</v>
      </c>
      <c r="L22" s="13">
        <f>(RawPrices!L22/RawPrices!L21)-1</f>
        <v>5.5101321480443666E-2</v>
      </c>
      <c r="M22" s="32">
        <f>IFERROR(INDEX(Factors_RF!$E:$E, MATCH(A22, Factors_RF!$A:$A, 0)), NA())</f>
        <v>7.4999999999999993E-5</v>
      </c>
    </row>
    <row r="23" spans="1:13" ht="26.25" customHeight="1" x14ac:dyDescent="0.55000000000000004">
      <c r="A23" s="3">
        <v>44074</v>
      </c>
      <c r="B23" s="13">
        <f>(RawPrices!B23/RawPrices!B22)-1</f>
        <v>0.21437963120235559</v>
      </c>
      <c r="C23" s="13">
        <f>(RawPrices!C23/RawPrices!C22)-1</f>
        <v>0.10009261342927456</v>
      </c>
      <c r="D23" s="13">
        <f>(RawPrices!D23/RawPrices!D22)-1</f>
        <v>4.6836541039731339E-2</v>
      </c>
      <c r="E23" s="13">
        <f>(RawPrices!E23/RawPrices!E22)-1</f>
        <v>4.8475983832437342E-2</v>
      </c>
      <c r="F23" s="13">
        <f>(RawPrices!F23/RawPrices!F22)-1</f>
        <v>9.903226809061505E-2</v>
      </c>
      <c r="G23" s="13">
        <f>(RawPrices!G23/RawPrices!G22)-1</f>
        <v>-5.0855766216497234E-2</v>
      </c>
      <c r="H23" s="13">
        <f>(RawPrices!H23/RawPrices!H22)-1</f>
        <v>7.8987091201321302E-2</v>
      </c>
      <c r="I23" s="13">
        <f>(RawPrices!I23/RawPrices!I22)-1</f>
        <v>5.2483675191736134E-2</v>
      </c>
      <c r="J23" s="13">
        <f>(RawPrices!J23/RawPrices!J22)-1</f>
        <v>7.3029353762172011E-2</v>
      </c>
      <c r="K23" s="13">
        <f>(RawPrices!K23/RawPrices!K22)-1</f>
        <v>0.12767238595754882</v>
      </c>
      <c r="L23" s="13">
        <f>(RawPrices!L23/RawPrices!L22)-1</f>
        <v>7.0064666901717754E-2</v>
      </c>
      <c r="M23" s="32">
        <f>IFERROR(INDEX(Factors_RF!$E:$E, MATCH(A23, Factors_RF!$A:$A, 0)), NA())</f>
        <v>9.1666666666666668E-5</v>
      </c>
    </row>
    <row r="24" spans="1:13" ht="26.25" customHeight="1" x14ac:dyDescent="0.55000000000000004">
      <c r="A24" s="3">
        <v>44104</v>
      </c>
      <c r="B24" s="13">
        <f>(RawPrices!B24/RawPrices!B23)-1</f>
        <v>-0.10090819402329121</v>
      </c>
      <c r="C24" s="13">
        <f>(RawPrices!C24/RawPrices!C23)-1</f>
        <v>-6.5142455376926534E-2</v>
      </c>
      <c r="D24" s="13">
        <f>(RawPrices!D24/RawPrices!D23)-1</f>
        <v>-3.912538329542925E-2</v>
      </c>
      <c r="E24" s="13">
        <f>(RawPrices!E24/RawPrices!E23)-1</f>
        <v>-3.2306512485333894E-3</v>
      </c>
      <c r="F24" s="13">
        <f>(RawPrices!F24/RawPrices!F23)-1</f>
        <v>3.3973925288093509E-2</v>
      </c>
      <c r="G24" s="13">
        <f>(RawPrices!G24/RawPrices!G23)-1</f>
        <v>-0.12350373937369274</v>
      </c>
      <c r="H24" s="13">
        <f>(RawPrices!H24/RawPrices!H23)-1</f>
        <v>4.8063692789467094E-2</v>
      </c>
      <c r="I24" s="13">
        <f>(RawPrices!I24/RawPrices!I23)-1</f>
        <v>-2.3069696050787347E-2</v>
      </c>
      <c r="J24" s="13">
        <f>(RawPrices!J24/RawPrices!J23)-1</f>
        <v>1.177690457983549E-2</v>
      </c>
      <c r="K24" s="13">
        <f>(RawPrices!K24/RawPrices!K23)-1</f>
        <v>-5.9073365250585375E-2</v>
      </c>
      <c r="L24" s="13">
        <f>(RawPrices!L24/RawPrices!L23)-1</f>
        <v>-3.9227970178423055E-2</v>
      </c>
      <c r="M24" s="32">
        <f>IFERROR(INDEX(Factors_RF!$E:$E, MATCH(A24, Factors_RF!$A:$A, 0)), NA())</f>
        <v>8.3333333333333331E-5</v>
      </c>
    </row>
    <row r="25" spans="1:13" ht="26.25" customHeight="1" x14ac:dyDescent="0.55000000000000004">
      <c r="A25" s="3">
        <v>44135</v>
      </c>
      <c r="B25" s="13">
        <f>(RawPrices!B25/RawPrices!B24)-1</f>
        <v>-6.0012113520879096E-2</v>
      </c>
      <c r="C25" s="13">
        <f>(RawPrices!C25/RawPrices!C24)-1</f>
        <v>-3.7369894953538818E-2</v>
      </c>
      <c r="D25" s="13">
        <f>(RawPrices!D25/RawPrices!D24)-1</f>
        <v>1.8385517660683082E-2</v>
      </c>
      <c r="E25" s="13">
        <f>(RawPrices!E25/RawPrices!E24)-1</f>
        <v>-1.8654166826366891E-2</v>
      </c>
      <c r="F25" s="13">
        <f>(RawPrices!F25/RawPrices!F24)-1</f>
        <v>-2.9568486504800262E-2</v>
      </c>
      <c r="G25" s="13">
        <f>(RawPrices!G25/RawPrices!G24)-1</f>
        <v>-4.9810793066601855E-2</v>
      </c>
      <c r="H25" s="13">
        <f>(RawPrices!H25/RawPrices!H24)-1</f>
        <v>5.2967104392589892E-2</v>
      </c>
      <c r="I25" s="13">
        <f>(RawPrices!I25/RawPrices!I24)-1</f>
        <v>-7.9056877268536829E-2</v>
      </c>
      <c r="J25" s="13">
        <f>(RawPrices!J25/RawPrices!J24)-1</f>
        <v>-8.2910724027011051E-3</v>
      </c>
      <c r="K25" s="13">
        <f>(RawPrices!K25/RawPrices!K24)-1</f>
        <v>-2.2807901386388774E-2</v>
      </c>
      <c r="L25" s="13">
        <f>(RawPrices!L25/RawPrices!L24)-1</f>
        <v>-2.7665786221379718E-2</v>
      </c>
      <c r="M25" s="32">
        <f>IFERROR(INDEX(Factors_RF!$E:$E, MATCH(A25, Factors_RF!$A:$A, 0)), NA())</f>
        <v>7.4999999999999993E-5</v>
      </c>
    </row>
    <row r="26" spans="1:13" ht="26.25" customHeight="1" x14ac:dyDescent="0.55000000000000004">
      <c r="A26" s="3">
        <v>44165</v>
      </c>
      <c r="B26" s="13">
        <f>(RawPrices!B26/RawPrices!B25)-1</f>
        <v>9.3606622446604559E-2</v>
      </c>
      <c r="C26" s="13">
        <f>(RawPrices!C26/RawPrices!C25)-1</f>
        <v>5.7292526348917461E-2</v>
      </c>
      <c r="D26" s="13">
        <f>(RawPrices!D26/RawPrices!D25)-1</f>
        <v>0.21352327965662266</v>
      </c>
      <c r="E26" s="13">
        <f>(RawPrices!E26/RawPrices!E25)-1</f>
        <v>7.3657661543939046E-2</v>
      </c>
      <c r="F26" s="13">
        <f>(RawPrices!F26/RawPrices!F25)-1</f>
        <v>2.0844971441818183E-2</v>
      </c>
      <c r="G26" s="13">
        <f>(RawPrices!G26/RawPrices!G25)-1</f>
        <v>0.16891478672057736</v>
      </c>
      <c r="H26" s="13">
        <f>(RawPrices!H26/RawPrices!H25)-1</f>
        <v>0.1120680591631471</v>
      </c>
      <c r="I26" s="13">
        <f>(RawPrices!I26/RawPrices!I25)-1</f>
        <v>5.5211135640209852E-2</v>
      </c>
      <c r="J26" s="13">
        <f>(RawPrices!J26/RawPrices!J25)-1</f>
        <v>0.10118899301660678</v>
      </c>
      <c r="K26" s="13">
        <f>(RawPrices!K26/RawPrices!K25)-1</f>
        <v>0.22070102230153332</v>
      </c>
      <c r="L26" s="13">
        <f>(RawPrices!L26/RawPrices!L25)-1</f>
        <v>0.10754563544385909</v>
      </c>
      <c r="M26" s="32">
        <f>IFERROR(INDEX(Factors_RF!$E:$E, MATCH(A26, Factors_RF!$A:$A, 0)), NA())</f>
        <v>6.666666666666667E-5</v>
      </c>
    </row>
    <row r="27" spans="1:13" ht="26.25" customHeight="1" x14ac:dyDescent="0.55000000000000004">
      <c r="A27" s="3">
        <v>44196</v>
      </c>
      <c r="B27" s="13">
        <f>(RawPrices!B27/RawPrices!B26)-1</f>
        <v>0.11649640726484645</v>
      </c>
      <c r="C27" s="13">
        <f>(RawPrices!C27/RawPrices!C26)-1</f>
        <v>4.1726135866992031E-2</v>
      </c>
      <c r="D27" s="13">
        <f>(RawPrices!D27/RawPrices!D26)-1</f>
        <v>7.7960931766995811E-2</v>
      </c>
      <c r="E27" s="13">
        <f>(RawPrices!E27/RawPrices!E26)-1</f>
        <v>7.1123990941998505E-2</v>
      </c>
      <c r="F27" s="13">
        <f>(RawPrices!F27/RawPrices!F26)-1</f>
        <v>-7.287645941697396E-3</v>
      </c>
      <c r="G27" s="13">
        <f>(RawPrices!G27/RawPrices!G26)-1</f>
        <v>0.10712025271229653</v>
      </c>
      <c r="H27" s="13">
        <f>(RawPrices!H27/RawPrices!H26)-1</f>
        <v>4.8563044637234043E-2</v>
      </c>
      <c r="I27" s="13">
        <f>(RawPrices!I27/RawPrices!I26)-1</f>
        <v>9.5338959084754871E-2</v>
      </c>
      <c r="J27" s="13">
        <f>(RawPrices!J27/RawPrices!J26)-1</f>
        <v>-5.6548171805383851E-2</v>
      </c>
      <c r="K27" s="13">
        <f>(RawPrices!K27/RawPrices!K26)-1</f>
        <v>0.22410637370847186</v>
      </c>
      <c r="L27" s="13">
        <f>(RawPrices!L27/RawPrices!L26)-1</f>
        <v>3.7121459093570008E-2</v>
      </c>
      <c r="M27" s="32">
        <f>IFERROR(INDEX(Factors_RF!$E:$E, MATCH(A27, Factors_RF!$A:$A, 0)), NA())</f>
        <v>7.4999999999999993E-5</v>
      </c>
    </row>
    <row r="28" spans="1:13" ht="26.25" customHeight="1" x14ac:dyDescent="0.55000000000000004">
      <c r="A28" s="3">
        <v>44227</v>
      </c>
      <c r="B28" s="13">
        <f>(RawPrices!B28/RawPrices!B27)-1</f>
        <v>-5.5013861746499026E-3</v>
      </c>
      <c r="C28" s="13">
        <f>(RawPrices!C28/RawPrices!C27)-1</f>
        <v>4.2891827160151941E-2</v>
      </c>
      <c r="D28" s="13">
        <f>(RawPrices!D28/RawPrices!D27)-1</f>
        <v>1.2591321862858162E-2</v>
      </c>
      <c r="E28" s="13">
        <f>(RawPrices!E28/RawPrices!E27)-1</f>
        <v>-0.12199132026153847</v>
      </c>
      <c r="F28" s="13">
        <f>(RawPrices!F28/RawPrices!F27)-1</f>
        <v>-3.1410278047574236E-2</v>
      </c>
      <c r="G28" s="13">
        <f>(RawPrices!G28/RawPrices!G27)-1</f>
        <v>8.7821616316179796E-2</v>
      </c>
      <c r="H28" s="13">
        <f>(RawPrices!H28/RawPrices!H27)-1</f>
        <v>4.5047557472439603E-3</v>
      </c>
      <c r="I28" s="13">
        <f>(RawPrices!I28/RawPrices!I27)-1</f>
        <v>3.6535761595802185E-2</v>
      </c>
      <c r="J28" s="13">
        <f>(RawPrices!J28/RawPrices!J27)-1</f>
        <v>-2.1827474243694578E-2</v>
      </c>
      <c r="K28" s="13">
        <f>(RawPrices!K28/RawPrices!K27)-1</f>
        <v>-7.1807000395235354E-2</v>
      </c>
      <c r="L28" s="13">
        <f>(RawPrices!L28/RawPrices!L27)-1</f>
        <v>-1.1136660755445171E-2</v>
      </c>
      <c r="M28" s="32">
        <f>IFERROR(INDEX(Factors_RF!$E:$E, MATCH(A28, Factors_RF!$A:$A, 0)), NA())</f>
        <v>5.0000000000000002E-5</v>
      </c>
    </row>
    <row r="29" spans="1:13" ht="26.25" customHeight="1" x14ac:dyDescent="0.55000000000000004">
      <c r="A29" s="3">
        <v>44255</v>
      </c>
      <c r="B29" s="13">
        <f>(RawPrices!B29/RawPrices!B28)-1</f>
        <v>-8.1085202470622342E-2</v>
      </c>
      <c r="C29" s="13">
        <f>(RawPrices!C29/RawPrices!C28)-1</f>
        <v>1.8105967948738311E-3</v>
      </c>
      <c r="D29" s="13">
        <f>(RawPrices!D29/RawPrices!D28)-1</f>
        <v>0.15201574494719372</v>
      </c>
      <c r="E29" s="13">
        <f>(RawPrices!E29/RawPrices!E28)-1</f>
        <v>1.744565959867872E-2</v>
      </c>
      <c r="F29" s="13">
        <f>(RawPrices!F29/RawPrices!F28)-1</f>
        <v>-8.1790850105214474E-3</v>
      </c>
      <c r="G29" s="13">
        <f>(RawPrices!G29/RawPrices!G28)-1</f>
        <v>0.21253325075612928</v>
      </c>
      <c r="H29" s="13">
        <f>(RawPrices!H29/RawPrices!H28)-1</f>
        <v>0.1869866161813627</v>
      </c>
      <c r="I29" s="13">
        <f>(RawPrices!I29/RawPrices!I28)-1</f>
        <v>-2.8627664238174755E-2</v>
      </c>
      <c r="J29" s="13">
        <f>(RawPrices!J29/RawPrices!J28)-1</f>
        <v>-7.5236705334258414E-2</v>
      </c>
      <c r="K29" s="13">
        <f>(RawPrices!K29/RawPrices!K28)-1</f>
        <v>0.1241006155637161</v>
      </c>
      <c r="L29" s="13">
        <f>(RawPrices!L29/RawPrices!L28)-1</f>
        <v>2.6091451377448394E-2</v>
      </c>
      <c r="M29" s="32">
        <f>IFERROR(INDEX(Factors_RF!$E:$E, MATCH(A29, Factors_RF!$A:$A, 0)), NA())</f>
        <v>3.3333333333333328E-5</v>
      </c>
    </row>
    <row r="30" spans="1:13" ht="26.25" customHeight="1" x14ac:dyDescent="0.55000000000000004">
      <c r="A30" s="3">
        <v>44286</v>
      </c>
      <c r="B30" s="13">
        <f>(RawPrices!B30/RawPrices!B29)-1</f>
        <v>8.8448609871889516E-3</v>
      </c>
      <c r="C30" s="13">
        <f>(RawPrices!C30/RawPrices!C29)-1</f>
        <v>1.6924917348716706E-2</v>
      </c>
      <c r="D30" s="13">
        <f>(RawPrices!D30/RawPrices!D29)-1</f>
        <v>3.4382158432311183E-2</v>
      </c>
      <c r="E30" s="13">
        <f>(RawPrices!E30/RawPrices!E29)-1</f>
        <v>7.5933926795756168E-2</v>
      </c>
      <c r="F30" s="13">
        <f>(RawPrices!F30/RawPrices!F29)-1</f>
        <v>9.400931769359655E-2</v>
      </c>
      <c r="G30" s="13">
        <f>(RawPrices!G30/RawPrices!G29)-1</f>
        <v>4.4291458443627141E-2</v>
      </c>
      <c r="H30" s="13">
        <f>(RawPrices!H30/RawPrices!H29)-1</f>
        <v>7.4068942299833962E-2</v>
      </c>
      <c r="I30" s="13">
        <f>(RawPrices!I30/RawPrices!I29)-1</f>
        <v>4.3637831902425317E-2</v>
      </c>
      <c r="J30" s="13">
        <f>(RawPrices!J30/RawPrices!J29)-1</f>
        <v>4.5489413490384489E-2</v>
      </c>
      <c r="K30" s="13">
        <f>(RawPrices!K30/RawPrices!K29)-1</f>
        <v>-2.3910248167146153E-2</v>
      </c>
      <c r="L30" s="13">
        <f>(RawPrices!L30/RawPrices!L29)-1</f>
        <v>4.2438632533165155E-2</v>
      </c>
      <c r="M30" s="32">
        <f>IFERROR(INDEX(Factors_RF!$E:$E, MATCH(A30, Factors_RF!$A:$A, 0)), NA())</f>
        <v>2.5000000000000001E-5</v>
      </c>
    </row>
    <row r="31" spans="1:13" ht="26.25" customHeight="1" x14ac:dyDescent="0.55000000000000004">
      <c r="A31" s="3">
        <v>44316</v>
      </c>
      <c r="B31" s="13">
        <f>(RawPrices!B31/RawPrices!B30)-1</f>
        <v>7.6217763575820996E-2</v>
      </c>
      <c r="C31" s="13">
        <f>(RawPrices!C31/RawPrices!C30)-1</f>
        <v>6.9601766874119564E-2</v>
      </c>
      <c r="D31" s="13">
        <f>(RawPrices!D31/RawPrices!D30)-1</f>
        <v>1.037898001878923E-2</v>
      </c>
      <c r="E31" s="13">
        <f>(RawPrices!E31/RawPrices!E30)-1</f>
        <v>3.2618098456227429E-2</v>
      </c>
      <c r="F31" s="13">
        <f>(RawPrices!F31/RawPrices!F30)-1</f>
        <v>5.3270207252889668E-2</v>
      </c>
      <c r="G31" s="13">
        <f>(RawPrices!G31/RawPrices!G30)-1</f>
        <v>2.5255144491015624E-2</v>
      </c>
      <c r="H31" s="13">
        <f>(RawPrices!H31/RawPrices!H30)-1</f>
        <v>-1.6216127495658816E-2</v>
      </c>
      <c r="I31" s="13">
        <f>(RawPrices!I31/RawPrices!I30)-1</f>
        <v>-9.857190941001126E-3</v>
      </c>
      <c r="J31" s="13">
        <f>(RawPrices!J31/RawPrices!J30)-1</f>
        <v>3.433807325215632E-2</v>
      </c>
      <c r="K31" s="13">
        <f>(RawPrices!K31/RawPrices!K30)-1</f>
        <v>8.129278163682363E-3</v>
      </c>
      <c r="L31" s="13">
        <f>(RawPrices!L31/RawPrices!L30)-1</f>
        <v>5.2425321347558507E-2</v>
      </c>
      <c r="M31" s="32">
        <f>IFERROR(INDEX(Factors_RF!$E:$E, MATCH(A31, Factors_RF!$A:$A, 0)), NA())</f>
        <v>8.3333333333333337E-6</v>
      </c>
    </row>
    <row r="32" spans="1:13" ht="26.25" customHeight="1" x14ac:dyDescent="0.55000000000000004">
      <c r="A32" s="3">
        <v>44347</v>
      </c>
      <c r="B32" s="13">
        <f>(RawPrices!B32/RawPrices!B31)-1</f>
        <v>-5.2107098588741074E-2</v>
      </c>
      <c r="C32" s="13">
        <f>(RawPrices!C32/RawPrices!C31)-1</f>
        <v>-9.9135543685627825E-3</v>
      </c>
      <c r="D32" s="13">
        <f>(RawPrices!D32/RawPrices!D31)-1</f>
        <v>7.4100258409987463E-2</v>
      </c>
      <c r="E32" s="13">
        <f>(RawPrices!E32/RawPrices!E31)-1</f>
        <v>2.4268039525841445E-2</v>
      </c>
      <c r="F32" s="13">
        <f>(RawPrices!F32/RawPrices!F31)-1</f>
        <v>-9.2765422280979282E-3</v>
      </c>
      <c r="G32" s="13">
        <f>(RawPrices!G32/RawPrices!G31)-1</f>
        <v>1.9741367970212753E-2</v>
      </c>
      <c r="H32" s="13">
        <f>(RawPrices!H32/RawPrices!H31)-1</f>
        <v>6.1635851545927212E-2</v>
      </c>
      <c r="I32" s="13">
        <f>(RawPrices!I32/RawPrices!I31)-1</f>
        <v>4.0066343912497304E-2</v>
      </c>
      <c r="J32" s="13">
        <f>(RawPrices!J32/RawPrices!J31)-1</f>
        <v>1.5152751695230338E-2</v>
      </c>
      <c r="K32" s="13">
        <f>(RawPrices!K32/RawPrices!K31)-1</f>
        <v>-3.9619444643434698E-2</v>
      </c>
      <c r="L32" s="13">
        <f>(RawPrices!L32/RawPrices!L31)-1</f>
        <v>5.4864886706069704E-3</v>
      </c>
      <c r="M32" s="32">
        <f>IFERROR(INDEX(Factors_RF!$E:$E, MATCH(A32, Factors_RF!$A:$A, 0)), NA())</f>
        <v>8.3333333333333337E-6</v>
      </c>
    </row>
    <row r="33" spans="1:13" ht="26.25" customHeight="1" x14ac:dyDescent="0.55000000000000004">
      <c r="A33" s="3">
        <v>44377</v>
      </c>
      <c r="B33" s="13">
        <f>(RawPrices!B33/RawPrices!B32)-1</f>
        <v>0.10097590258943168</v>
      </c>
      <c r="C33" s="13">
        <f>(RawPrices!C33/RawPrices!C32)-1</f>
        <v>8.7493987286535901E-2</v>
      </c>
      <c r="D33" s="13">
        <f>(RawPrices!D33/RawPrices!D32)-1</f>
        <v>-5.2971429728893682E-2</v>
      </c>
      <c r="E33" s="13">
        <f>(RawPrices!E33/RawPrices!E32)-1</f>
        <v>-2.134191464213453E-2</v>
      </c>
      <c r="F33" s="13">
        <f>(RawPrices!F33/RawPrices!F32)-1</f>
        <v>-6.9445769010020308E-3</v>
      </c>
      <c r="G33" s="13">
        <f>(RawPrices!G33/RawPrices!G32)-1</f>
        <v>9.6435771594750141E-2</v>
      </c>
      <c r="H33" s="13">
        <f>(RawPrices!H33/RawPrices!H32)-1</f>
        <v>-9.727071963342182E-2</v>
      </c>
      <c r="I33" s="13">
        <f>(RawPrices!I33/RawPrices!I32)-1</f>
        <v>-2.0574142646567872E-2</v>
      </c>
      <c r="J33" s="13">
        <f>(RawPrices!J33/RawPrices!J32)-1</f>
        <v>-3.2118911366458835E-3</v>
      </c>
      <c r="K33" s="13">
        <f>(RawPrices!K33/RawPrices!K32)-1</f>
        <v>-1.6120838907449531E-2</v>
      </c>
      <c r="L33" s="13">
        <f>(RawPrices!L33/RawPrices!L32)-1</f>
        <v>2.2214009565834747E-2</v>
      </c>
      <c r="M33" s="32">
        <f>IFERROR(INDEX(Factors_RF!$E:$E, MATCH(A33, Factors_RF!$A:$A, 0)), NA())</f>
        <v>4.1666666666666672E-5</v>
      </c>
    </row>
    <row r="34" spans="1:13" ht="26.25" customHeight="1" x14ac:dyDescent="0.55000000000000004">
      <c r="A34" s="3">
        <v>44408</v>
      </c>
      <c r="B34" s="13">
        <f>(RawPrices!B34/RawPrices!B33)-1</f>
        <v>6.4982558005019619E-2</v>
      </c>
      <c r="C34" s="13">
        <f>(RawPrices!C34/RawPrices!C33)-1</f>
        <v>5.1717028632910278E-2</v>
      </c>
      <c r="D34" s="13">
        <f>(RawPrices!D34/RawPrices!D33)-1</f>
        <v>-2.4173891760306043E-2</v>
      </c>
      <c r="E34" s="13">
        <f>(RawPrices!E34/RawPrices!E33)-1</f>
        <v>6.1905832513161174E-2</v>
      </c>
      <c r="F34" s="13">
        <f>(RawPrices!F34/RawPrices!F33)-1</f>
        <v>5.0738252221042668E-2</v>
      </c>
      <c r="G34" s="13">
        <f>(RawPrices!G34/RawPrices!G33)-1</f>
        <v>-8.7349541053917568E-2</v>
      </c>
      <c r="H34" s="13">
        <f>(RawPrices!H34/RawPrices!H33)-1</f>
        <v>-4.9993070929629013E-2</v>
      </c>
      <c r="I34" s="13">
        <f>(RawPrices!I34/RawPrices!I33)-1</f>
        <v>4.5283419385000467E-2</v>
      </c>
      <c r="J34" s="13">
        <f>(RawPrices!J34/RawPrices!J33)-1</f>
        <v>1.0849428199536382E-2</v>
      </c>
      <c r="K34" s="13">
        <f>(RawPrices!K34/RawPrices!K33)-1</f>
        <v>1.4222826458218929E-3</v>
      </c>
      <c r="L34" s="13">
        <f>(RawPrices!L34/RawPrices!L33)-1</f>
        <v>2.2748054828388709E-2</v>
      </c>
      <c r="M34" s="32">
        <f>IFERROR(INDEX(Factors_RF!$E:$E, MATCH(A34, Factors_RF!$A:$A, 0)), NA())</f>
        <v>5.0000000000000002E-5</v>
      </c>
    </row>
    <row r="35" spans="1:13" ht="26.25" customHeight="1" x14ac:dyDescent="0.55000000000000004">
      <c r="A35" s="3">
        <v>44439</v>
      </c>
      <c r="B35" s="13">
        <f>(RawPrices!B35/RawPrices!B34)-1</f>
        <v>4.0929819612220975E-2</v>
      </c>
      <c r="C35" s="13">
        <f>(RawPrices!C35/RawPrices!C34)-1</f>
        <v>5.956240450050565E-2</v>
      </c>
      <c r="D35" s="13">
        <f>(RawPrices!D35/RawPrices!D34)-1</f>
        <v>5.9900731862708279E-2</v>
      </c>
      <c r="E35" s="13">
        <f>(RawPrices!E35/RawPrices!E34)-1</f>
        <v>-1.262498549452773E-2</v>
      </c>
      <c r="F35" s="13">
        <f>(RawPrices!F35/RawPrices!F34)-1</f>
        <v>-2.1630783155688449E-2</v>
      </c>
      <c r="G35" s="13">
        <f>(RawPrices!G35/RawPrices!G34)-1</f>
        <v>-5.2979007897295483E-2</v>
      </c>
      <c r="H35" s="13">
        <f>(RawPrices!H35/RawPrices!H34)-1</f>
        <v>2.5400900609825694E-2</v>
      </c>
      <c r="I35" s="13">
        <f>(RawPrices!I35/RawPrices!I34)-1</f>
        <v>5.4005111831720853E-3</v>
      </c>
      <c r="J35" s="13">
        <f>(RawPrices!J35/RawPrices!J34)-1</f>
        <v>3.8933554355516709E-2</v>
      </c>
      <c r="K35" s="13">
        <f>(RawPrices!K35/RawPrices!K34)-1</f>
        <v>2.9996581322528693E-2</v>
      </c>
      <c r="L35" s="13">
        <f>(RawPrices!L35/RawPrices!L34)-1</f>
        <v>2.8990416255438634E-2</v>
      </c>
      <c r="M35" s="32">
        <f>IFERROR(INDEX(Factors_RF!$E:$E, MATCH(A35, Factors_RF!$A:$A, 0)), NA())</f>
        <v>3.3333333333333328E-5</v>
      </c>
    </row>
    <row r="36" spans="1:13" ht="26.25" customHeight="1" x14ac:dyDescent="0.55000000000000004">
      <c r="A36" s="3">
        <v>44469</v>
      </c>
      <c r="B36" s="13">
        <f>(RawPrices!B36/RawPrices!B35)-1</f>
        <v>-6.6640319521506952E-2</v>
      </c>
      <c r="C36" s="13">
        <f>(RawPrices!C36/RawPrices!C35)-1</f>
        <v>-6.4331223658725123E-2</v>
      </c>
      <c r="D36" s="13">
        <f>(RawPrices!D36/RawPrices!D35)-1</f>
        <v>2.338240368432154E-2</v>
      </c>
      <c r="E36" s="13">
        <f>(RawPrices!E36/RawPrices!E35)-1</f>
        <v>-6.8194001599513832E-2</v>
      </c>
      <c r="F36" s="13">
        <f>(RawPrices!F36/RawPrices!F35)-1</f>
        <v>2.0937671843163974E-2</v>
      </c>
      <c r="G36" s="13">
        <f>(RawPrices!G36/RawPrices!G35)-1</f>
        <v>9.5199605721966618E-2</v>
      </c>
      <c r="H36" s="13">
        <f>(RawPrices!H36/RawPrices!H35)-1</f>
        <v>-8.9628617650655107E-2</v>
      </c>
      <c r="I36" s="13">
        <f>(RawPrices!I36/RawPrices!I35)-1</f>
        <v>-6.1631503854155723E-2</v>
      </c>
      <c r="J36" s="13">
        <f>(RawPrices!J36/RawPrices!J35)-1</f>
        <v>-5.5415916161781542E-2</v>
      </c>
      <c r="K36" s="13">
        <f>(RawPrices!K36/RawPrices!K35)-1</f>
        <v>-6.6905630422708584E-2</v>
      </c>
      <c r="L36" s="13">
        <f>(RawPrices!L36/RawPrices!L35)-1</f>
        <v>-4.7569168801901096E-2</v>
      </c>
      <c r="M36" s="32">
        <f>IFERROR(INDEX(Factors_RF!$E:$E, MATCH(A36, Factors_RF!$A:$A, 0)), NA())</f>
        <v>3.3333333333333328E-5</v>
      </c>
    </row>
    <row r="37" spans="1:13" ht="26.25" customHeight="1" x14ac:dyDescent="0.55000000000000004">
      <c r="A37" s="3">
        <v>44500</v>
      </c>
      <c r="B37" s="13">
        <f>(RawPrices!B37/RawPrices!B36)-1</f>
        <v>5.8657264678966259E-2</v>
      </c>
      <c r="C37" s="13">
        <f>(RawPrices!C37/RawPrices!C36)-1</f>
        <v>0.17629110100468037</v>
      </c>
      <c r="D37" s="13">
        <f>(RawPrices!D37/RawPrices!D36)-1</f>
        <v>3.7876421369654301E-2</v>
      </c>
      <c r="E37" s="13">
        <f>(RawPrices!E37/RawPrices!E36)-1</f>
        <v>8.2436520751820064E-2</v>
      </c>
      <c r="F37" s="13">
        <f>(RawPrices!F37/RawPrices!F36)-1</f>
        <v>1.8414726401846604E-2</v>
      </c>
      <c r="G37" s="13">
        <f>(RawPrices!G37/RawPrices!G36)-1</f>
        <v>9.6055776841564855E-2</v>
      </c>
      <c r="H37" s="13">
        <f>(RawPrices!H37/RawPrices!H36)-1</f>
        <v>6.2718143522908498E-2</v>
      </c>
      <c r="I37" s="13">
        <f>(RawPrices!I37/RawPrices!I36)-1</f>
        <v>8.5449072454810704E-3</v>
      </c>
      <c r="J37" s="13">
        <f>(RawPrices!J37/RawPrices!J36)-1</f>
        <v>7.2033387795079395E-2</v>
      </c>
      <c r="K37" s="13">
        <f>(RawPrices!K37/RawPrices!K36)-1</f>
        <v>-5.9120033107940007E-4</v>
      </c>
      <c r="L37" s="13">
        <f>(RawPrices!L37/RawPrices!L36)-1</f>
        <v>6.9143836400606506E-2</v>
      </c>
      <c r="M37" s="32">
        <f>IFERROR(INDEX(Factors_RF!$E:$E, MATCH(A37, Factors_RF!$A:$A, 0)), NA())</f>
        <v>4.1666666666666672E-5</v>
      </c>
    </row>
    <row r="38" spans="1:13" ht="26.25" customHeight="1" x14ac:dyDescent="0.55000000000000004">
      <c r="A38" s="3">
        <v>44530</v>
      </c>
      <c r="B38" s="13">
        <f>(RawPrices!B38/RawPrices!B37)-1</f>
        <v>0.10347131728679027</v>
      </c>
      <c r="C38" s="13">
        <f>(RawPrices!C38/RawPrices!C37)-1</f>
        <v>-3.1061261347797853E-3</v>
      </c>
      <c r="D38" s="13">
        <f>(RawPrices!D38/RawPrices!D37)-1</f>
        <v>-5.9467426404114732E-2</v>
      </c>
      <c r="E38" s="13">
        <f>(RawPrices!E38/RawPrices!E37)-1</f>
        <v>-6.9540672605755138E-2</v>
      </c>
      <c r="F38" s="13">
        <f>(RawPrices!F38/RawPrices!F37)-1</f>
        <v>-3.8687303979482168E-3</v>
      </c>
      <c r="G38" s="13">
        <f>(RawPrices!G38/RawPrices!G37)-1</f>
        <v>-7.1816221098515931E-2</v>
      </c>
      <c r="H38" s="13">
        <f>(RawPrices!H38/RawPrices!H37)-1</f>
        <v>-4.7019378234060438E-2</v>
      </c>
      <c r="I38" s="13">
        <f>(RawPrices!I38/RawPrices!I37)-1</f>
        <v>-4.2669739381761662E-2</v>
      </c>
      <c r="J38" s="13">
        <f>(RawPrices!J38/RawPrices!J37)-1</f>
        <v>-5.8827510205599731E-2</v>
      </c>
      <c r="K38" s="13">
        <f>(RawPrices!K38/RawPrices!K37)-1</f>
        <v>-0.1429585724108835</v>
      </c>
      <c r="L38" s="13">
        <f>(RawPrices!L38/RawPrices!L37)-1</f>
        <v>-8.3337061847461591E-3</v>
      </c>
      <c r="M38" s="32">
        <f>IFERROR(INDEX(Factors_RF!$E:$E, MATCH(A38, Factors_RF!$A:$A, 0)), NA())</f>
        <v>4.1666666666666672E-5</v>
      </c>
    </row>
    <row r="39" spans="1:13" ht="26.25" customHeight="1" x14ac:dyDescent="0.55000000000000004">
      <c r="A39" s="3">
        <v>44561</v>
      </c>
      <c r="B39" s="13">
        <f>(RawPrices!B39/RawPrices!B38)-1</f>
        <v>7.5796632748488912E-2</v>
      </c>
      <c r="C39" s="13">
        <f>(RawPrices!C39/RawPrices!C38)-1</f>
        <v>1.9194059937731822E-2</v>
      </c>
      <c r="D39" s="13">
        <f>(RawPrices!D39/RawPrices!D38)-1</f>
        <v>-3.0220020013650428E-3</v>
      </c>
      <c r="E39" s="13">
        <f>(RawPrices!E39/RawPrices!E38)-1</f>
        <v>0.13763902506233916</v>
      </c>
      <c r="F39" s="13">
        <f>(RawPrices!F39/RawPrices!F38)-1</f>
        <v>0.10202844693644786</v>
      </c>
      <c r="G39" s="13">
        <f>(RawPrices!G39/RawPrices!G38)-1</f>
        <v>3.6302737930959728E-2</v>
      </c>
      <c r="H39" s="13">
        <f>(RawPrices!H39/RawPrices!H38)-1</f>
        <v>6.9252721638506376E-2</v>
      </c>
      <c r="I39" s="13">
        <f>(RawPrices!I39/RawPrices!I38)-1</f>
        <v>0.104281182489951</v>
      </c>
      <c r="J39" s="13">
        <f>(RawPrices!J39/RawPrices!J38)-1</f>
        <v>2.8870200115646671E-2</v>
      </c>
      <c r="K39" s="13">
        <f>(RawPrices!K39/RawPrices!K38)-1</f>
        <v>6.8944079163603345E-2</v>
      </c>
      <c r="L39" s="13">
        <f>(RawPrices!L39/RawPrices!L38)-1</f>
        <v>4.3612913462064862E-2</v>
      </c>
      <c r="M39" s="32">
        <f>IFERROR(INDEX(Factors_RF!$E:$E, MATCH(A39, Factors_RF!$A:$A, 0)), NA())</f>
        <v>5.0000000000000002E-5</v>
      </c>
    </row>
    <row r="40" spans="1:13" ht="26.25" customHeight="1" x14ac:dyDescent="0.55000000000000004">
      <c r="A40" s="3">
        <v>44592</v>
      </c>
      <c r="B40" s="13">
        <f>(RawPrices!B40/RawPrices!B39)-1</f>
        <v>-1.5712268039737132E-2</v>
      </c>
      <c r="C40" s="13">
        <f>(RawPrices!C40/RawPrices!C39)-1</f>
        <v>-7.5345040520486517E-2</v>
      </c>
      <c r="D40" s="13">
        <f>(RawPrices!D40/RawPrices!D39)-1</f>
        <v>-6.1572374843483768E-2</v>
      </c>
      <c r="E40" s="13">
        <f>(RawPrices!E40/RawPrices!E39)-1</f>
        <v>3.040035087309545E-2</v>
      </c>
      <c r="F40" s="13">
        <f>(RawPrices!F40/RawPrices!F39)-1</f>
        <v>-3.2155821982149391E-2</v>
      </c>
      <c r="G40" s="13">
        <f>(RawPrices!G40/RawPrices!G39)-1</f>
        <v>0.24137917770009798</v>
      </c>
      <c r="H40" s="13">
        <f>(RawPrices!H40/RawPrices!H39)-1</f>
        <v>-2.5055597433792154E-2</v>
      </c>
      <c r="I40" s="13">
        <f>(RawPrices!I40/RawPrices!I39)-1</f>
        <v>7.1314010340606249E-3</v>
      </c>
      <c r="J40" s="13">
        <f>(RawPrices!J40/RawPrices!J39)-1</f>
        <v>-2.9836717769840537E-2</v>
      </c>
      <c r="K40" s="13">
        <f>(RawPrices!K40/RawPrices!K39)-1</f>
        <v>-7.6957777129433969E-2</v>
      </c>
      <c r="L40" s="13">
        <f>(RawPrices!L40/RawPrices!L39)-1</f>
        <v>-5.2585165027393854E-2</v>
      </c>
      <c r="M40" s="32">
        <f>IFERROR(INDEX(Factors_RF!$E:$E, MATCH(A40, Factors_RF!$A:$A, 0)), NA())</f>
        <v>2.0000000000000001E-4</v>
      </c>
    </row>
    <row r="41" spans="1:13" ht="26.25" customHeight="1" x14ac:dyDescent="0.55000000000000004">
      <c r="A41" s="3">
        <v>44620</v>
      </c>
      <c r="B41" s="13">
        <f>(RawPrices!B41/RawPrices!B40)-1</f>
        <v>-5.5269543567134538E-2</v>
      </c>
      <c r="C41" s="13">
        <f>(RawPrices!C41/RawPrices!C40)-1</f>
        <v>-3.9198409363383924E-2</v>
      </c>
      <c r="D41" s="13">
        <f>(RawPrices!D41/RawPrices!D40)-1</f>
        <v>-4.0040862258900245E-2</v>
      </c>
      <c r="E41" s="13">
        <f>(RawPrices!E41/RawPrices!E40)-1</f>
        <v>2.0160583363521889E-2</v>
      </c>
      <c r="F41" s="13">
        <f>(RawPrices!F41/RawPrices!F40)-1</f>
        <v>-5.6581336243432978E-2</v>
      </c>
      <c r="G41" s="13">
        <f>(RawPrices!G41/RawPrices!G40)-1</f>
        <v>3.2385386350054723E-2</v>
      </c>
      <c r="H41" s="13">
        <f>(RawPrices!H41/RawPrices!H40)-1</f>
        <v>-6.4843288793413167E-2</v>
      </c>
      <c r="I41" s="13">
        <f>(RawPrices!I41/RawPrices!I40)-1</f>
        <v>-4.4808128420977811E-2</v>
      </c>
      <c r="J41" s="13">
        <f>(RawPrices!J41/RawPrices!J40)-1</f>
        <v>-3.3259373315577934E-2</v>
      </c>
      <c r="K41" s="13">
        <f>(RawPrices!K41/RawPrices!K40)-1</f>
        <v>3.8399664758544727E-2</v>
      </c>
      <c r="L41" s="13">
        <f>(RawPrices!L41/RawPrices!L40)-1</f>
        <v>-3.1360491945908286E-2</v>
      </c>
      <c r="M41" s="32">
        <f>IFERROR(INDEX(Factors_RF!$E:$E, MATCH(A41, Factors_RF!$A:$A, 0)), NA())</f>
        <v>3.0833333333333342E-4</v>
      </c>
    </row>
    <row r="42" spans="1:13" ht="26.25" customHeight="1" x14ac:dyDescent="0.55000000000000004">
      <c r="A42" s="3">
        <v>44651</v>
      </c>
      <c r="B42" s="13">
        <f>(RawPrices!B42/RawPrices!B41)-1</f>
        <v>5.8820624063669502E-2</v>
      </c>
      <c r="C42" s="13">
        <f>(RawPrices!C42/RawPrices!C41)-1</f>
        <v>3.3995339842241679E-2</v>
      </c>
      <c r="D42" s="13">
        <f>(RawPrices!D42/RawPrices!D41)-1</f>
        <v>-3.8645632039767341E-2</v>
      </c>
      <c r="E42" s="13">
        <f>(RawPrices!E42/RawPrices!E41)-1</f>
        <v>-3.85610609682141E-3</v>
      </c>
      <c r="F42" s="13">
        <f>(RawPrices!F42/RawPrices!F41)-1</f>
        <v>1.5874611161392771E-2</v>
      </c>
      <c r="G42" s="13">
        <f>(RawPrices!G42/RawPrices!G41)-1</f>
        <v>6.4850797065577614E-2</v>
      </c>
      <c r="H42" s="13">
        <f>(RawPrices!H42/RawPrices!H41)-1</f>
        <v>0.1878663872960129</v>
      </c>
      <c r="I42" s="13">
        <f>(RawPrices!I42/RawPrices!I41)-1</f>
        <v>8.3840667419730508E-2</v>
      </c>
      <c r="J42" s="13">
        <f>(RawPrices!J42/RawPrices!J41)-1</f>
        <v>0.10180524351304454</v>
      </c>
      <c r="K42" s="13">
        <f>(RawPrices!K42/RawPrices!K41)-1</f>
        <v>-7.6114816638814031E-2</v>
      </c>
      <c r="L42" s="13">
        <f>(RawPrices!L42/RawPrices!L41)-1</f>
        <v>3.5773288371546252E-2</v>
      </c>
      <c r="M42" s="32">
        <f>IFERROR(INDEX(Factors_RF!$E:$E, MATCH(A42, Factors_RF!$A:$A, 0)), NA())</f>
        <v>4.2499999999999998E-4</v>
      </c>
    </row>
    <row r="43" spans="1:13" ht="26.25" customHeight="1" x14ac:dyDescent="0.55000000000000004">
      <c r="A43" s="3">
        <v>44681</v>
      </c>
      <c r="B43" s="13">
        <f>(RawPrices!B43/RawPrices!B42)-1</f>
        <v>-9.7130757890838804E-2</v>
      </c>
      <c r="C43" s="13">
        <f>(RawPrices!C43/RawPrices!C42)-1</f>
        <v>-9.9867247457342545E-2</v>
      </c>
      <c r="D43" s="13">
        <f>(RawPrices!D43/RawPrices!D42)-1</f>
        <v>-0.12441331409042256</v>
      </c>
      <c r="E43" s="13">
        <f>(RawPrices!E43/RawPrices!E42)-1</f>
        <v>5.0073798713295314E-2</v>
      </c>
      <c r="F43" s="13">
        <f>(RawPrices!F43/RawPrices!F42)-1</f>
        <v>7.6027067973150064E-3</v>
      </c>
      <c r="G43" s="13">
        <f>(RawPrices!G43/RawPrices!G42)-1</f>
        <v>3.2207290395847243E-2</v>
      </c>
      <c r="H43" s="13">
        <f>(RawPrices!H43/RawPrices!H42)-1</f>
        <v>-5.5111898428257367E-2</v>
      </c>
      <c r="I43" s="13">
        <f>(RawPrices!I43/RawPrices!I42)-1</f>
        <v>1.8224966463684433E-2</v>
      </c>
      <c r="J43" s="13">
        <f>(RawPrices!J43/RawPrices!J42)-1</f>
        <v>3.1303549255134344E-2</v>
      </c>
      <c r="K43" s="13">
        <f>(RawPrices!K43/RawPrices!K42)-1</f>
        <v>-0.18613297731623835</v>
      </c>
      <c r="L43" s="13">
        <f>(RawPrices!L43/RawPrices!L42)-1</f>
        <v>-8.7956711804343057E-2</v>
      </c>
      <c r="M43" s="32">
        <f>IFERROR(INDEX(Factors_RF!$E:$E, MATCH(A43, Factors_RF!$A:$A, 0)), NA())</f>
        <v>6.9166666666666671E-4</v>
      </c>
    </row>
    <row r="44" spans="1:13" ht="26.25" customHeight="1" x14ac:dyDescent="0.55000000000000004">
      <c r="A44" s="3">
        <v>44712</v>
      </c>
      <c r="B44" s="13">
        <f>(RawPrices!B44/RawPrices!B43)-1</f>
        <v>-5.5883333992296724E-2</v>
      </c>
      <c r="C44" s="13">
        <f>(RawPrices!C44/RawPrices!C43)-1</f>
        <v>-2.0358568731748794E-2</v>
      </c>
      <c r="D44" s="13">
        <f>(RawPrices!D44/RawPrices!D43)-1</f>
        <v>0.11603663578633472</v>
      </c>
      <c r="E44" s="13">
        <f>(RawPrices!E44/RawPrices!E43)-1</f>
        <v>-1.9037205250573064E-2</v>
      </c>
      <c r="F44" s="13">
        <f>(RawPrices!F44/RawPrices!F43)-1</f>
        <v>1.2241161685686341E-2</v>
      </c>
      <c r="G44" s="13">
        <f>(RawPrices!G44/RawPrices!G43)-1</f>
        <v>0.12609963022264625</v>
      </c>
      <c r="H44" s="13">
        <f>(RawPrices!H44/RawPrices!H43)-1</f>
        <v>3.013744757706549E-2</v>
      </c>
      <c r="I44" s="13">
        <f>(RawPrices!I44/RawPrices!I43)-1</f>
        <v>-5.1532868899569761E-3</v>
      </c>
      <c r="J44" s="13">
        <f>(RawPrices!J44/RawPrices!J43)-1</f>
        <v>-0.15922631067677429</v>
      </c>
      <c r="K44" s="13">
        <f>(RawPrices!K44/RawPrices!K43)-1</f>
        <v>-1.0660210699983685E-2</v>
      </c>
      <c r="L44" s="13">
        <f>(RawPrices!L44/RawPrices!L43)-1</f>
        <v>5.3177704644635782E-5</v>
      </c>
      <c r="M44" s="32">
        <f>IFERROR(INDEX(Factors_RF!$E:$E, MATCH(A44, Factors_RF!$A:$A, 0)), NA())</f>
        <v>9.4166666666666661E-4</v>
      </c>
    </row>
    <row r="45" spans="1:13" ht="26.25" customHeight="1" x14ac:dyDescent="0.55000000000000004">
      <c r="A45" s="3">
        <v>44742</v>
      </c>
      <c r="B45" s="13">
        <f>(RawPrices!B45/RawPrices!B44)-1</f>
        <v>-8.0080172074201705E-2</v>
      </c>
      <c r="C45" s="13">
        <f>(RawPrices!C45/RawPrices!C44)-1</f>
        <v>-5.3120379577378141E-2</v>
      </c>
      <c r="D45" s="13">
        <f>(RawPrices!D45/RawPrices!D44)-1</f>
        <v>-0.14837780044674065</v>
      </c>
      <c r="E45" s="13">
        <f>(RawPrices!E45/RawPrices!E44)-1</f>
        <v>-7.4157092653792667E-3</v>
      </c>
      <c r="F45" s="13">
        <f>(RawPrices!F45/RawPrices!F44)-1</f>
        <v>-2.1133284073676539E-2</v>
      </c>
      <c r="G45" s="13">
        <f>(RawPrices!G45/RawPrices!G44)-1</f>
        <v>-9.8779010688439084E-2</v>
      </c>
      <c r="H45" s="13">
        <f>(RawPrices!H45/RawPrices!H44)-1</f>
        <v>-0.17183204586335121</v>
      </c>
      <c r="I45" s="13">
        <f>(RawPrices!I45/RawPrices!I44)-1</f>
        <v>-4.8981637452475413E-3</v>
      </c>
      <c r="J45" s="13">
        <f>(RawPrices!J45/RawPrices!J44)-1</f>
        <v>-5.1372510759642553E-2</v>
      </c>
      <c r="K45" s="13">
        <f>(RawPrices!K45/RawPrices!K44)-1</f>
        <v>-0.14523715377543422</v>
      </c>
      <c r="L45" s="13">
        <f>(RawPrices!L45/RawPrices!L44)-1</f>
        <v>-8.3919999933826817E-2</v>
      </c>
      <c r="M45" s="32">
        <f>IFERROR(INDEX(Factors_RF!$E:$E, MATCH(A45, Factors_RF!$A:$A, 0)), NA())</f>
        <v>1.383333333333333E-3</v>
      </c>
    </row>
    <row r="46" spans="1:13" ht="26.25" customHeight="1" x14ac:dyDescent="0.55000000000000004">
      <c r="A46" s="3">
        <v>44773</v>
      </c>
      <c r="B46" s="13">
        <f>(RawPrices!B46/RawPrices!B45)-1</f>
        <v>0.18863374945678113</v>
      </c>
      <c r="C46" s="13">
        <f>(RawPrices!C46/RawPrices!C45)-1</f>
        <v>9.309652995921458E-2</v>
      </c>
      <c r="D46" s="13">
        <f>(RawPrices!D46/RawPrices!D45)-1</f>
        <v>2.4420489878504981E-2</v>
      </c>
      <c r="E46" s="13">
        <f>(RawPrices!E46/RawPrices!E45)-1</f>
        <v>2.7398210329239836E-2</v>
      </c>
      <c r="F46" s="13">
        <f>(RawPrices!F46/RawPrices!F45)-1</f>
        <v>7.2706038349507729E-2</v>
      </c>
      <c r="G46" s="13">
        <f>(RawPrices!G46/RawPrices!G45)-1</f>
        <v>0.13183108849351499</v>
      </c>
      <c r="H46" s="13">
        <f>(RawPrices!H46/RawPrices!H45)-1</f>
        <v>0.10902867767480351</v>
      </c>
      <c r="I46" s="13">
        <f>(RawPrices!I46/RawPrices!I45)-1</f>
        <v>-1.6844158397930298E-2</v>
      </c>
      <c r="J46" s="13">
        <f>(RawPrices!J46/RawPrices!J45)-1</f>
        <v>8.6116022318157626E-2</v>
      </c>
      <c r="K46" s="13">
        <f>(RawPrices!K46/RawPrices!K45)-1</f>
        <v>0.12394055697841688</v>
      </c>
      <c r="L46" s="13">
        <f>(RawPrices!L46/RawPrices!L45)-1</f>
        <v>9.1116391730210022E-2</v>
      </c>
      <c r="M46" s="32">
        <f>IFERROR(INDEX(Factors_RF!$E:$E, MATCH(A46, Factors_RF!$A:$A, 0)), NA())</f>
        <v>1.9499999999999999E-3</v>
      </c>
    </row>
    <row r="47" spans="1:13" ht="26.25" customHeight="1" x14ac:dyDescent="0.55000000000000004">
      <c r="A47" s="3">
        <v>44804</v>
      </c>
      <c r="B47" s="13">
        <f>(RawPrices!B47/RawPrices!B46)-1</f>
        <v>-3.2551705773832484E-2</v>
      </c>
      <c r="C47" s="13">
        <f>(RawPrices!C47/RawPrices!C46)-1</f>
        <v>-6.8639942051935465E-2</v>
      </c>
      <c r="D47" s="13">
        <f>(RawPrices!D47/RawPrices!D46)-1</f>
        <v>-5.408903743852389E-3</v>
      </c>
      <c r="E47" s="13">
        <f>(RawPrices!E47/RawPrices!E46)-1</f>
        <v>-3.8335561092092352E-2</v>
      </c>
      <c r="F47" s="13">
        <f>(RawPrices!F47/RawPrices!F46)-1</f>
        <v>-4.210813169484684E-2</v>
      </c>
      <c r="G47" s="13">
        <f>(RawPrices!G47/RawPrices!G46)-1</f>
        <v>-1.3824390572911183E-2</v>
      </c>
      <c r="H47" s="13">
        <f>(RawPrices!H47/RawPrices!H46)-1</f>
        <v>-6.1808135656241991E-2</v>
      </c>
      <c r="I47" s="13">
        <f>(RawPrices!I47/RawPrices!I46)-1</f>
        <v>-7.552128839384753E-2</v>
      </c>
      <c r="J47" s="13">
        <f>(RawPrices!J47/RawPrices!J46)-1</f>
        <v>3.7865906864411603E-3</v>
      </c>
      <c r="K47" s="13">
        <f>(RawPrices!K47/RawPrices!K46)-1</f>
        <v>5.6361987483464437E-2</v>
      </c>
      <c r="L47" s="13">
        <f>(RawPrices!L47/RawPrices!L46)-1</f>
        <v>-4.2440128272998368E-2</v>
      </c>
      <c r="M47" s="32">
        <f>IFERROR(INDEX(Factors_RF!$E:$E, MATCH(A47, Factors_RF!$A:$A, 0)), NA())</f>
        <v>2.3916666666666669E-3</v>
      </c>
    </row>
    <row r="48" spans="1:13" ht="26.25" customHeight="1" x14ac:dyDescent="0.55000000000000004">
      <c r="A48" s="3">
        <v>44834</v>
      </c>
      <c r="B48" s="13">
        <f>(RawPrices!B48/RawPrices!B47)-1</f>
        <v>-0.11975588636660028</v>
      </c>
      <c r="C48" s="13">
        <f>(RawPrices!C48/RawPrices!C47)-1</f>
        <v>-0.10737620230877354</v>
      </c>
      <c r="D48" s="13">
        <f>(RawPrices!D48/RawPrices!D47)-1</f>
        <v>-8.1157205273589827E-2</v>
      </c>
      <c r="E48" s="13">
        <f>(RawPrices!E48/RawPrices!E47)-1</f>
        <v>-9.220548994357225E-2</v>
      </c>
      <c r="F48" s="13">
        <f>(RawPrices!F48/RawPrices!F47)-1</f>
        <v>-8.0374784457495019E-2</v>
      </c>
      <c r="G48" s="13">
        <f>(RawPrices!G48/RawPrices!G47)-1</f>
        <v>-7.7745315754436439E-2</v>
      </c>
      <c r="H48" s="13">
        <f>(RawPrices!H48/RawPrices!H47)-1</f>
        <v>-0.11168857154385847</v>
      </c>
      <c r="I48" s="13">
        <f>(RawPrices!I48/RawPrices!I47)-1</f>
        <v>1.9323348474950874E-2</v>
      </c>
      <c r="J48" s="13">
        <f>(RawPrices!J48/RawPrices!J47)-1</f>
        <v>-1.723982275529401E-2</v>
      </c>
      <c r="K48" s="13">
        <f>(RawPrices!K48/RawPrices!K47)-1</f>
        <v>-0.15836894200446461</v>
      </c>
      <c r="L48" s="13">
        <f>(RawPrices!L48/RawPrices!L47)-1</f>
        <v>-9.3395672013274367E-2</v>
      </c>
      <c r="M48" s="32">
        <f>IFERROR(INDEX(Factors_RF!$E:$E, MATCH(A48, Factors_RF!$A:$A, 0)), NA())</f>
        <v>2.6833333333333331E-3</v>
      </c>
    </row>
    <row r="49" spans="1:13" ht="26.25" customHeight="1" x14ac:dyDescent="0.55000000000000004">
      <c r="A49" s="3">
        <v>44865</v>
      </c>
      <c r="B49" s="13">
        <f>(RawPrices!B49/RawPrices!B48)-1</f>
        <v>0.10955115155027917</v>
      </c>
      <c r="C49" s="13">
        <f>(RawPrices!C49/RawPrices!C48)-1</f>
        <v>-3.3060148641747E-3</v>
      </c>
      <c r="D49" s="13">
        <f>(RawPrices!D49/RawPrices!D48)-1</f>
        <v>0.20459338669889138</v>
      </c>
      <c r="E49" s="13">
        <f>(RawPrices!E49/RawPrices!E48)-1</f>
        <v>7.6157648492985563E-2</v>
      </c>
      <c r="F49" s="13">
        <f>(RawPrices!F49/RawPrices!F48)-1</f>
        <v>0.18167650966290561</v>
      </c>
      <c r="G49" s="13">
        <f>(RawPrices!G49/RawPrices!G48)-1</f>
        <v>0.26915589290739783</v>
      </c>
      <c r="H49" s="13">
        <f>(RawPrices!H49/RawPrices!H48)-1</f>
        <v>0.31923435999682748</v>
      </c>
      <c r="I49" s="13">
        <f>(RawPrices!I49/RawPrices!I48)-1</f>
        <v>6.49484737591699E-2</v>
      </c>
      <c r="J49" s="13">
        <f>(RawPrices!J49/RawPrices!J48)-1</f>
        <v>9.7378587219236312E-2</v>
      </c>
      <c r="K49" s="13">
        <f>(RawPrices!K49/RawPrices!K48)-1</f>
        <v>0.12943902478734559</v>
      </c>
      <c r="L49" s="13">
        <f>(RawPrices!L49/RawPrices!L48)-1</f>
        <v>7.9863413837008901E-2</v>
      </c>
      <c r="M49" s="32">
        <f>IFERROR(INDEX(Factors_RF!$E:$E, MATCH(A49, Factors_RF!$A:$A, 0)), NA())</f>
        <v>3.3833333333333328E-3</v>
      </c>
    </row>
    <row r="50" spans="1:13" ht="26.25" customHeight="1" x14ac:dyDescent="0.55000000000000004">
      <c r="A50" s="3">
        <v>44895</v>
      </c>
      <c r="B50" s="13">
        <f>(RawPrices!B50/RawPrices!B49)-1</f>
        <v>-3.46290079107483E-2</v>
      </c>
      <c r="C50" s="13">
        <f>(RawPrices!C50/RawPrices!C49)-1</f>
        <v>9.912528743832616E-2</v>
      </c>
      <c r="D50" s="13">
        <f>(RawPrices!D50/RawPrices!D49)-1</f>
        <v>0.10753331797453791</v>
      </c>
      <c r="E50" s="13">
        <f>(RawPrices!E50/RawPrices!E49)-1</f>
        <v>6.2823875538035479E-2</v>
      </c>
      <c r="F50" s="13">
        <f>(RawPrices!F50/RawPrices!F49)-1</f>
        <v>4.7669598237032318E-4</v>
      </c>
      <c r="G50" s="13">
        <f>(RawPrices!G50/RawPrices!G49)-1</f>
        <v>4.7828513333501022E-3</v>
      </c>
      <c r="H50" s="13">
        <f>(RawPrices!H50/RawPrices!H49)-1</f>
        <v>9.9472610294103925E-2</v>
      </c>
      <c r="I50" s="13">
        <f>(RawPrices!I50/RawPrices!I49)-1</f>
        <v>2.3164869273587074E-2</v>
      </c>
      <c r="J50" s="13">
        <f>(RawPrices!J50/RawPrices!J49)-1</f>
        <v>7.0891651259566979E-2</v>
      </c>
      <c r="K50" s="13">
        <f>(RawPrices!K50/RawPrices!K49)-1</f>
        <v>-8.1377861386366268E-2</v>
      </c>
      <c r="L50" s="13">
        <f>(RawPrices!L50/RawPrices!L49)-1</f>
        <v>5.3752893352493114E-2</v>
      </c>
      <c r="M50" s="32">
        <f>IFERROR(INDEX(Factors_RF!$E:$E, MATCH(A50, Factors_RF!$A:$A, 0)), NA())</f>
        <v>3.5583333333333331E-3</v>
      </c>
    </row>
    <row r="51" spans="1:13" ht="26.25" customHeight="1" x14ac:dyDescent="0.55000000000000004">
      <c r="A51" s="3">
        <v>44926</v>
      </c>
      <c r="B51" s="13">
        <f>(RawPrices!B51/RawPrices!B50)-1</f>
        <v>-0.12081650312082082</v>
      </c>
      <c r="C51" s="13">
        <f>(RawPrices!C51/RawPrices!C50)-1</f>
        <v>-5.7396455543326064E-2</v>
      </c>
      <c r="D51" s="13">
        <f>(RawPrices!D51/RawPrices!D50)-1</f>
        <v>-2.9526984689394853E-2</v>
      </c>
      <c r="E51" s="13">
        <f>(RawPrices!E51/RawPrices!E50)-1</f>
        <v>7.0921217725399277E-3</v>
      </c>
      <c r="F51" s="13">
        <f>(RawPrices!F51/RawPrices!F50)-1</f>
        <v>-2.8504883895628663E-2</v>
      </c>
      <c r="G51" s="13">
        <f>(RawPrices!G51/RawPrices!G50)-1</f>
        <v>-1.3655986508002149E-3</v>
      </c>
      <c r="H51" s="13">
        <f>(RawPrices!H51/RawPrices!H50)-1</f>
        <v>1.3324332786457616E-2</v>
      </c>
      <c r="I51" s="13">
        <f>(RawPrices!I51/RawPrices!I50)-1</f>
        <v>-1.1786987072348598E-3</v>
      </c>
      <c r="J51" s="13">
        <f>(RawPrices!J51/RawPrices!J50)-1</f>
        <v>-6.974166442635088E-2</v>
      </c>
      <c r="K51" s="13">
        <f>(RawPrices!K51/RawPrices!K50)-1</f>
        <v>-0.11229188017344882</v>
      </c>
      <c r="L51" s="13">
        <f>(RawPrices!L51/RawPrices!L50)-1</f>
        <v>-5.8971474074730468E-2</v>
      </c>
      <c r="M51" s="32">
        <f>IFERROR(INDEX(Factors_RF!$E:$E, MATCH(A51, Factors_RF!$A:$A, 0)), NA())</f>
        <v>3.5833333333333329E-3</v>
      </c>
    </row>
    <row r="52" spans="1:13" ht="26.25" customHeight="1" x14ac:dyDescent="0.55000000000000004">
      <c r="A52" s="3">
        <v>44957</v>
      </c>
      <c r="B52" s="13">
        <f>(RawPrices!B52/RawPrices!B51)-1</f>
        <v>0.1105213006440291</v>
      </c>
      <c r="C52" s="13">
        <f>(RawPrices!C52/RawPrices!C51)-1</f>
        <v>3.3316613100798476E-2</v>
      </c>
      <c r="D52" s="13">
        <f>(RawPrices!D52/RawPrices!D51)-1</f>
        <v>4.3698902240861814E-2</v>
      </c>
      <c r="E52" s="13">
        <f>(RawPrices!E52/RawPrices!E51)-1</f>
        <v>-3.600054407733555E-2</v>
      </c>
      <c r="F52" s="13">
        <f>(RawPrices!F52/RawPrices!F51)-1</f>
        <v>1.4685216539422452E-2</v>
      </c>
      <c r="G52" s="13">
        <f>(RawPrices!G52/RawPrices!G51)-1</f>
        <v>5.1767880162293167E-2</v>
      </c>
      <c r="H52" s="13">
        <f>(RawPrices!H52/RawPrices!H51)-1</f>
        <v>5.3139062860228847E-2</v>
      </c>
      <c r="I52" s="13">
        <f>(RawPrices!I52/RawPrices!I51)-1</f>
        <v>-7.4893756667389511E-2</v>
      </c>
      <c r="J52" s="13">
        <f>(RawPrices!J52/RawPrices!J51)-1</f>
        <v>1.8494862873543516E-2</v>
      </c>
      <c r="K52" s="13">
        <f>(RawPrices!K52/RawPrices!K51)-1</f>
        <v>0.24873399769605964</v>
      </c>
      <c r="L52" s="13">
        <f>(RawPrices!L52/RawPrices!L51)-1</f>
        <v>6.1752857834679098E-2</v>
      </c>
      <c r="M52" s="32">
        <f>IFERROR(INDEX(Factors_RF!$E:$E, MATCH(A52, Factors_RF!$A:$A, 0)), NA())</f>
        <v>3.816666666666667E-3</v>
      </c>
    </row>
    <row r="53" spans="1:13" ht="26.25" customHeight="1" x14ac:dyDescent="0.55000000000000004">
      <c r="A53" s="3">
        <v>44985</v>
      </c>
      <c r="B53" s="13">
        <f>(RawPrices!B53/RawPrices!B52)-1</f>
        <v>2.1623043016373522E-2</v>
      </c>
      <c r="C53" s="13">
        <f>(RawPrices!C53/RawPrices!C52)-1</f>
        <v>6.4969111951616032E-3</v>
      </c>
      <c r="D53" s="13">
        <f>(RawPrices!D53/RawPrices!D52)-1</f>
        <v>3.1786798477870137E-2</v>
      </c>
      <c r="E53" s="13">
        <f>(RawPrices!E53/RawPrices!E52)-1</f>
        <v>-2.9517472609761675E-2</v>
      </c>
      <c r="F53" s="13">
        <f>(RawPrices!F53/RawPrices!F52)-1</f>
        <v>-1.305163033053236E-2</v>
      </c>
      <c r="G53" s="13">
        <f>(RawPrices!G53/RawPrices!G52)-1</f>
        <v>-5.2581652990825622E-2</v>
      </c>
      <c r="H53" s="13">
        <f>(RawPrices!H53/RawPrices!H52)-1</f>
        <v>-4.5969130564585958E-2</v>
      </c>
      <c r="I53" s="13">
        <f>(RawPrices!I53/RawPrices!I52)-1</f>
        <v>-6.2171170524681796E-2</v>
      </c>
      <c r="J53" s="13">
        <f>(RawPrices!J53/RawPrices!J52)-1</f>
        <v>-1.2094234922985225E-2</v>
      </c>
      <c r="K53" s="13">
        <f>(RawPrices!K53/RawPrices!K52)-1</f>
        <v>-8.1850921055670378E-2</v>
      </c>
      <c r="L53" s="13">
        <f>(RawPrices!L53/RawPrices!L52)-1</f>
        <v>-2.6112493931818581E-2</v>
      </c>
      <c r="M53" s="32">
        <f>IFERROR(INDEX(Factors_RF!$E:$E, MATCH(A53, Factors_RF!$A:$A, 0)), NA())</f>
        <v>3.933333333333333E-3</v>
      </c>
    </row>
    <row r="54" spans="1:13" ht="26.25" customHeight="1" x14ac:dyDescent="0.55000000000000004">
      <c r="A54" s="3">
        <v>45016</v>
      </c>
      <c r="B54" s="13">
        <f>(RawPrices!B54/RawPrices!B53)-1</f>
        <v>0.12035667535488548</v>
      </c>
      <c r="C54" s="13">
        <f>(RawPrices!C54/RawPrices!C53)-1</f>
        <v>0.15877652480796467</v>
      </c>
      <c r="D54" s="13">
        <f>(RawPrices!D54/RawPrices!D53)-1</f>
        <v>-9.0966260499010798E-2</v>
      </c>
      <c r="E54" s="13">
        <f>(RawPrices!E54/RawPrices!E53)-1</f>
        <v>4.2345846672409593E-2</v>
      </c>
      <c r="F54" s="13">
        <f>(RawPrices!F54/RawPrices!F53)-1</f>
        <v>6.5607187528029298E-2</v>
      </c>
      <c r="G54" s="13">
        <f>(RawPrices!G54/RawPrices!G53)-1</f>
        <v>5.4029121406531377E-3</v>
      </c>
      <c r="H54" s="13">
        <f>(RawPrices!H54/RawPrices!H53)-1</f>
        <v>-4.4708756640564173E-2</v>
      </c>
      <c r="I54" s="13">
        <f>(RawPrices!I54/RawPrices!I53)-1</f>
        <v>1.8627243461248666E-2</v>
      </c>
      <c r="J54" s="13">
        <f>(RawPrices!J54/RawPrices!J53)-1</f>
        <v>3.7430515565688438E-2</v>
      </c>
      <c r="K54" s="13">
        <f>(RawPrices!K54/RawPrices!K53)-1</f>
        <v>5.2203722848067624E-3</v>
      </c>
      <c r="L54" s="13">
        <f>(RawPrices!L54/RawPrices!L53)-1</f>
        <v>3.5051612577108981E-2</v>
      </c>
      <c r="M54" s="32">
        <f>IFERROR(INDEX(Factors_RF!$E:$E, MATCH(A54, Factors_RF!$A:$A, 0)), NA())</f>
        <v>3.899999999999999E-3</v>
      </c>
    </row>
    <row r="55" spans="1:13" ht="26.25" customHeight="1" x14ac:dyDescent="0.55000000000000004">
      <c r="A55" s="3">
        <v>45046</v>
      </c>
      <c r="B55" s="13">
        <f>(RawPrices!B55/RawPrices!B54)-1</f>
        <v>2.8987249440520113E-2</v>
      </c>
      <c r="C55" s="13">
        <f>(RawPrices!C55/RawPrices!C54)-1</f>
        <v>6.5765035952388917E-2</v>
      </c>
      <c r="D55" s="13">
        <f>(RawPrices!D55/RawPrices!D54)-1</f>
        <v>6.0855041768994145E-2</v>
      </c>
      <c r="E55" s="13">
        <f>(RawPrices!E55/RawPrices!E54)-1</f>
        <v>4.2109855755398051E-2</v>
      </c>
      <c r="F55" s="13">
        <f>(RawPrices!F55/RawPrices!F54)-1</f>
        <v>5.7723518485652381E-2</v>
      </c>
      <c r="G55" s="13">
        <f>(RawPrices!G55/RawPrices!G54)-1</f>
        <v>7.9153604420996615E-2</v>
      </c>
      <c r="H55" s="13">
        <f>(RawPrices!H55/RawPrices!H54)-1</f>
        <v>-4.3873438222689298E-2</v>
      </c>
      <c r="I55" s="13">
        <f>(RawPrices!I55/RawPrices!I54)-1</f>
        <v>5.6129085938479761E-2</v>
      </c>
      <c r="J55" s="13">
        <f>(RawPrices!J55/RawPrices!J54)-1</f>
        <v>2.8068880676948238E-2</v>
      </c>
      <c r="K55" s="13">
        <f>(RawPrices!K55/RawPrices!K54)-1</f>
        <v>2.3669311945524685E-2</v>
      </c>
      <c r="L55" s="13">
        <f>(RawPrices!L55/RawPrices!L54)-1</f>
        <v>1.4642341662481018E-2</v>
      </c>
      <c r="M55" s="32">
        <f>IFERROR(INDEX(Factors_RF!$E:$E, MATCH(A55, Factors_RF!$A:$A, 0)), NA())</f>
        <v>4.1250000000000002E-3</v>
      </c>
    </row>
    <row r="56" spans="1:13" ht="26.25" customHeight="1" x14ac:dyDescent="0.55000000000000004">
      <c r="A56" s="3">
        <v>45077</v>
      </c>
      <c r="B56" s="13">
        <f>(RawPrices!B56/RawPrices!B55)-1</f>
        <v>4.4613385864197941E-2</v>
      </c>
      <c r="C56" s="13">
        <f>(RawPrices!C56/RawPrices!C55)-1</f>
        <v>6.8769160188261402E-2</v>
      </c>
      <c r="D56" s="13">
        <f>(RawPrices!D56/RawPrices!D55)-1</f>
        <v>-1.0597059051847268E-2</v>
      </c>
      <c r="E56" s="13">
        <f>(RawPrices!E56/RawPrices!E55)-1</f>
        <v>-6.9992386652611316E-2</v>
      </c>
      <c r="F56" s="13">
        <f>(RawPrices!F56/RawPrices!F55)-1</f>
        <v>-3.5976474641723821E-2</v>
      </c>
      <c r="G56" s="13">
        <f>(RawPrices!G56/RawPrices!G55)-1</f>
        <v>-0.13655571483487494</v>
      </c>
      <c r="H56" s="13">
        <f>(RawPrices!H56/RawPrices!H55)-1</f>
        <v>-5.4539113705433739E-2</v>
      </c>
      <c r="I56" s="13">
        <f>(RawPrices!I56/RawPrices!I55)-1</f>
        <v>-5.2779536338948718E-2</v>
      </c>
      <c r="J56" s="13">
        <f>(RawPrices!J56/RawPrices!J55)-1</f>
        <v>-2.7157643463295078E-2</v>
      </c>
      <c r="K56" s="13">
        <f>(RawPrices!K56/RawPrices!K55)-1</f>
        <v>-0.1418536519954019</v>
      </c>
      <c r="L56" s="13">
        <f>(RawPrices!L56/RawPrices!L55)-1</f>
        <v>2.482347368192972E-3</v>
      </c>
      <c r="M56" s="32">
        <f>IFERROR(INDEX(Factors_RF!$E:$E, MATCH(A56, Factors_RF!$A:$A, 0)), NA())</f>
        <v>4.3833333333333337E-3</v>
      </c>
    </row>
    <row r="57" spans="1:13" ht="26.25" customHeight="1" x14ac:dyDescent="0.55000000000000004">
      <c r="A57" s="3">
        <v>45107</v>
      </c>
      <c r="B57" s="13">
        <f>(RawPrices!B57/RawPrices!B56)-1</f>
        <v>9.5843716770205312E-2</v>
      </c>
      <c r="C57" s="13">
        <f>(RawPrices!C57/RawPrices!C56)-1</f>
        <v>3.9265570336326272E-2</v>
      </c>
      <c r="D57" s="13">
        <f>(RawPrices!D57/RawPrices!D56)-1</f>
        <v>7.1696860068992008E-2</v>
      </c>
      <c r="E57" s="13">
        <f>(RawPrices!E57/RawPrices!E56)-1</f>
        <v>9.3866584575816869E-3</v>
      </c>
      <c r="F57" s="13">
        <f>(RawPrices!F57/RawPrices!F56)-1</f>
        <v>4.6648797943199094E-2</v>
      </c>
      <c r="G57" s="13">
        <f>(RawPrices!G57/RawPrices!G56)-1</f>
        <v>5.8726381540570749E-2</v>
      </c>
      <c r="H57" s="13">
        <f>(RawPrices!H57/RawPrices!H56)-1</f>
        <v>0.19586871110183934</v>
      </c>
      <c r="I57" s="13">
        <f>(RawPrices!I57/RawPrices!I56)-1</f>
        <v>7.5511861539783842E-2</v>
      </c>
      <c r="J57" s="13">
        <f>(RawPrices!J57/RawPrices!J56)-1</f>
        <v>7.4263642110826922E-2</v>
      </c>
      <c r="K57" s="13">
        <f>(RawPrices!K57/RawPrices!K56)-1</f>
        <v>1.5006727926260011E-2</v>
      </c>
      <c r="L57" s="13">
        <f>(RawPrices!L57/RawPrices!L56)-1</f>
        <v>6.4727464904234644E-2</v>
      </c>
      <c r="M57" s="32">
        <f>IFERROR(INDEX(Factors_RF!$E:$E, MATCH(A57, Factors_RF!$A:$A, 0)), NA())</f>
        <v>4.3083333333333333E-3</v>
      </c>
    </row>
    <row r="58" spans="1:13" ht="26.25" customHeight="1" x14ac:dyDescent="0.55000000000000004">
      <c r="A58" s="3">
        <v>45138</v>
      </c>
      <c r="B58" s="13">
        <f>(RawPrices!B58/RawPrices!B57)-1</f>
        <v>1.2785506535096358E-2</v>
      </c>
      <c r="C58" s="13">
        <f>(RawPrices!C58/RawPrices!C57)-1</f>
        <v>-1.3566550427614676E-2</v>
      </c>
      <c r="D58" s="13">
        <f>(RawPrices!D58/RawPrices!D57)-1</f>
        <v>8.6083708148011917E-2</v>
      </c>
      <c r="E58" s="13">
        <f>(RawPrices!E58/RawPrices!E57)-1</f>
        <v>3.6228021039380387E-2</v>
      </c>
      <c r="F58" s="13">
        <f>(RawPrices!F58/RawPrices!F57)-1</f>
        <v>-1.2244034365935019E-2</v>
      </c>
      <c r="G58" s="13">
        <f>(RawPrices!G58/RawPrices!G57)-1</f>
        <v>-9.3302079828716522E-5</v>
      </c>
      <c r="H58" s="13">
        <f>(RawPrices!H58/RawPrices!H57)-1</f>
        <v>7.7707721112835859E-2</v>
      </c>
      <c r="I58" s="13">
        <f>(RawPrices!I58/RawPrices!I57)-1</f>
        <v>1.2143539350676358E-2</v>
      </c>
      <c r="J58" s="13">
        <f>(RawPrices!J58/RawPrices!J57)-1</f>
        <v>1.7050590727272885E-2</v>
      </c>
      <c r="K58" s="13">
        <f>(RawPrices!K58/RawPrices!K57)-1</f>
        <v>-4.3683771923117565E-3</v>
      </c>
      <c r="L58" s="13">
        <f>(RawPrices!L58/RawPrices!L57)-1</f>
        <v>3.1138932355010862E-2</v>
      </c>
      <c r="M58" s="32">
        <f>IFERROR(INDEX(Factors_RF!$E:$E, MATCH(A58, Factors_RF!$A:$A, 0)), NA())</f>
        <v>4.4000000000000003E-3</v>
      </c>
    </row>
    <row r="59" spans="1:13" ht="26.25" customHeight="1" x14ac:dyDescent="0.55000000000000004">
      <c r="A59" s="3">
        <v>45169</v>
      </c>
      <c r="B59" s="13">
        <f>(RawPrices!B59/RawPrices!B58)-1</f>
        <v>-4.3675261463387294E-2</v>
      </c>
      <c r="C59" s="13">
        <f>(RawPrices!C59/RawPrices!C58)-1</f>
        <v>-2.4291435120539218E-2</v>
      </c>
      <c r="D59" s="13">
        <f>(RawPrices!D59/RawPrices!D58)-1</f>
        <v>-6.7264315355587301E-2</v>
      </c>
      <c r="E59" s="13">
        <f>(RawPrices!E59/RawPrices!E58)-1</f>
        <v>-3.390924626025138E-2</v>
      </c>
      <c r="F59" s="13">
        <f>(RawPrices!F59/RawPrices!F58)-1</f>
        <v>-4.109814108380605E-2</v>
      </c>
      <c r="G59" s="13">
        <f>(RawPrices!G59/RawPrices!G58)-1</f>
        <v>3.6833298088575495E-2</v>
      </c>
      <c r="H59" s="13">
        <f>(RawPrices!H59/RawPrices!H58)-1</f>
        <v>6.5437983620090678E-2</v>
      </c>
      <c r="I59" s="13">
        <f>(RawPrices!I59/RawPrices!I58)-1</f>
        <v>-3.4919070715040856E-2</v>
      </c>
      <c r="J59" s="13">
        <f>(RawPrices!J59/RawPrices!J58)-1</f>
        <v>1.7202421271581558E-2</v>
      </c>
      <c r="K59" s="13">
        <f>(RawPrices!K59/RawPrices!K58)-1</f>
        <v>-5.8611635328378209E-2</v>
      </c>
      <c r="L59" s="13">
        <f>(RawPrices!L59/RawPrices!L58)-1</f>
        <v>-1.7716390070854016E-2</v>
      </c>
      <c r="M59" s="32">
        <f>IFERROR(INDEX(Factors_RF!$E:$E, MATCH(A59, Factors_RF!$A:$A, 0)), NA())</f>
        <v>4.4333333333333334E-3</v>
      </c>
    </row>
    <row r="60" spans="1:13" ht="26.25" customHeight="1" x14ac:dyDescent="0.55000000000000004">
      <c r="A60" s="3">
        <v>45199</v>
      </c>
      <c r="B60" s="13">
        <f>(RawPrices!B60/RawPrices!B59)-1</f>
        <v>-8.7447686614828157E-2</v>
      </c>
      <c r="C60" s="13">
        <f>(RawPrices!C60/RawPrices!C59)-1</f>
        <v>-3.4603122225508098E-2</v>
      </c>
      <c r="D60" s="13">
        <f>(RawPrices!D60/RawPrices!D59)-1</f>
        <v>-8.9521253279970514E-3</v>
      </c>
      <c r="E60" s="13">
        <f>(RawPrices!E60/RawPrices!E59)-1</f>
        <v>-6.4349056396463156E-2</v>
      </c>
      <c r="F60" s="13">
        <f>(RawPrices!F60/RawPrices!F59)-1</f>
        <v>-5.795337514143073E-2</v>
      </c>
      <c r="G60" s="13">
        <f>(RawPrices!G60/RawPrices!G59)-1</f>
        <v>6.6137740824457891E-2</v>
      </c>
      <c r="H60" s="13">
        <f>(RawPrices!H60/RawPrices!H59)-1</f>
        <v>-2.8918661053850547E-2</v>
      </c>
      <c r="I60" s="13">
        <f>(RawPrices!I60/RawPrices!I59)-1</f>
        <v>-2.96832335293572E-2</v>
      </c>
      <c r="J60" s="13">
        <f>(RawPrices!J60/RawPrices!J59)-1</f>
        <v>-1.298479580214551E-2</v>
      </c>
      <c r="K60" s="13">
        <f>(RawPrices!K60/RawPrices!K59)-1</f>
        <v>-3.1429266099241016E-2</v>
      </c>
      <c r="L60" s="13">
        <f>(RawPrices!L60/RawPrices!L59)-1</f>
        <v>-4.8719367465624885E-2</v>
      </c>
      <c r="M60" s="32">
        <f>IFERROR(INDEX(Factors_RF!$E:$E, MATCH(A60, Factors_RF!$A:$A, 0)), NA())</f>
        <v>4.4333333333333334E-3</v>
      </c>
    </row>
    <row r="61" spans="1:13" ht="26.25" customHeight="1" x14ac:dyDescent="0.55000000000000004">
      <c r="A61" s="3">
        <v>45230</v>
      </c>
      <c r="B61" s="13">
        <f>(RawPrices!B61/RawPrices!B60)-1</f>
        <v>-2.569841321410693E-3</v>
      </c>
      <c r="C61" s="13">
        <f>(RawPrices!C61/RawPrices!C60)-1</f>
        <v>7.0815342851733076E-2</v>
      </c>
      <c r="D61" s="13">
        <f>(RawPrices!D61/RawPrices!D60)-1</f>
        <v>-4.1097842723710198E-2</v>
      </c>
      <c r="E61" s="13">
        <f>(RawPrices!E61/RawPrices!E60)-1</f>
        <v>1.7116417958347618E-2</v>
      </c>
      <c r="F61" s="13">
        <f>(RawPrices!F61/RawPrices!F60)-1</f>
        <v>-4.8209541157014923E-3</v>
      </c>
      <c r="G61" s="13">
        <f>(RawPrices!G61/RawPrices!G60)-1</f>
        <v>-9.9761959373732223E-2</v>
      </c>
      <c r="H61" s="13">
        <f>(RawPrices!H61/RawPrices!H60)-1</f>
        <v>-0.17197808941060433</v>
      </c>
      <c r="I61" s="13">
        <f>(RawPrices!I61/RawPrices!I60)-1</f>
        <v>-4.7576294310339162E-2</v>
      </c>
      <c r="J61" s="13">
        <f>(RawPrices!J61/RawPrices!J60)-1</f>
        <v>2.1759628460390701E-2</v>
      </c>
      <c r="K61" s="13">
        <f>(RawPrices!K61/RawPrices!K60)-1</f>
        <v>6.6624302936399982E-3</v>
      </c>
      <c r="L61" s="13">
        <f>(RawPrices!L61/RawPrices!L60)-1</f>
        <v>-2.197968873798295E-2</v>
      </c>
      <c r="M61" s="32">
        <f>IFERROR(INDEX(Factors_RF!$E:$E, MATCH(A61, Factors_RF!$A:$A, 0)), NA())</f>
        <v>4.4416666666666667E-3</v>
      </c>
    </row>
    <row r="62" spans="1:13" ht="26.25" customHeight="1" x14ac:dyDescent="0.55000000000000004">
      <c r="A62" s="3">
        <v>45260</v>
      </c>
      <c r="B62" s="13">
        <f>(RawPrices!B62/RawPrices!B61)-1</f>
        <v>0.11231463320576873</v>
      </c>
      <c r="C62" s="13">
        <f>(RawPrices!C62/RawPrices!C61)-1</f>
        <v>0.12067098848223345</v>
      </c>
      <c r="D62" s="13">
        <f>(RawPrices!D62/RawPrices!D61)-1</f>
        <v>0.13067487328558824</v>
      </c>
      <c r="E62" s="13">
        <f>(RawPrices!E62/RawPrices!E61)-1</f>
        <v>3.4519437621330695E-2</v>
      </c>
      <c r="F62" s="13">
        <f>(RawPrices!F62/RawPrices!F61)-1</f>
        <v>7.5027728559153184E-2</v>
      </c>
      <c r="G62" s="13">
        <f>(RawPrices!G62/RawPrices!G61)-1</f>
        <v>-2.9381146243638523E-2</v>
      </c>
      <c r="H62" s="13">
        <f>(RawPrices!H62/RawPrices!H61)-1</f>
        <v>0.11486607769239865</v>
      </c>
      <c r="I62" s="13">
        <f>(RawPrices!I62/RawPrices!I61)-1</f>
        <v>4.2604656156181253E-2</v>
      </c>
      <c r="J62" s="13">
        <f>(RawPrices!J62/RawPrices!J61)-1</f>
        <v>-4.724322823506244E-2</v>
      </c>
      <c r="K62" s="13">
        <f>(RawPrices!K62/RawPrices!K61)-1</f>
        <v>0.13604622653500531</v>
      </c>
      <c r="L62" s="13">
        <f>(RawPrices!L62/RawPrices!L61)-1</f>
        <v>8.9179268781970134E-2</v>
      </c>
      <c r="M62" s="32">
        <f>IFERROR(INDEX(Factors_RF!$E:$E, MATCH(A62, Factors_RF!$A:$A, 0)), NA())</f>
        <v>4.3750000000000004E-3</v>
      </c>
    </row>
    <row r="63" spans="1:13" ht="26.25" customHeight="1" x14ac:dyDescent="0.55000000000000004">
      <c r="A63" s="3">
        <v>45291</v>
      </c>
      <c r="B63" s="13">
        <f>(RawPrices!B63/RawPrices!B62)-1</f>
        <v>1.4917813477363318E-2</v>
      </c>
      <c r="C63" s="13">
        <f>(RawPrices!C63/RawPrices!C62)-1</f>
        <v>-5.560183296133836E-3</v>
      </c>
      <c r="D63" s="13">
        <f>(RawPrices!D63/RawPrices!D62)-1</f>
        <v>8.9825758371803621E-2</v>
      </c>
      <c r="E63" s="13">
        <f>(RawPrices!E63/RawPrices!E62)-1</f>
        <v>1.6414016518687236E-2</v>
      </c>
      <c r="F63" s="13">
        <f>(RawPrices!F63/RawPrices!F62)-1</f>
        <v>5.8354750707664049E-2</v>
      </c>
      <c r="G63" s="13">
        <f>(RawPrices!G63/RawPrices!G62)-1</f>
        <v>-1.7965266964703352E-2</v>
      </c>
      <c r="H63" s="13">
        <f>(RawPrices!H63/RawPrices!H62)-1</f>
        <v>0.17928370879084654</v>
      </c>
      <c r="I63" s="13">
        <f>(RawPrices!I63/RawPrices!I62)-1</f>
        <v>2.1564831456129196E-2</v>
      </c>
      <c r="J63" s="13">
        <f>(RawPrices!J63/RawPrices!J62)-1</f>
        <v>1.2589086249014336E-2</v>
      </c>
      <c r="K63" s="13">
        <f>(RawPrices!K63/RawPrices!K62)-1</f>
        <v>-2.5892791466604947E-2</v>
      </c>
      <c r="L63" s="13">
        <f>(RawPrices!L63/RawPrices!L62)-1</f>
        <v>4.4229231156360127E-2</v>
      </c>
      <c r="M63" s="32">
        <f>IFERROR(INDEX(Factors_RF!$E:$E, MATCH(A63, Factors_RF!$A:$A, 0)), NA())</f>
        <v>4.333333333333334E-3</v>
      </c>
    </row>
    <row r="64" spans="1:13" ht="26.25" customHeight="1" x14ac:dyDescent="0.55000000000000004">
      <c r="A64" s="3">
        <v>45322</v>
      </c>
      <c r="B64" s="13">
        <f>(RawPrices!B64/RawPrices!B63)-1</f>
        <v>-4.2226981494784321E-2</v>
      </c>
      <c r="C64" s="13">
        <f>(RawPrices!C64/RawPrices!C63)-1</f>
        <v>5.7281206993220923E-2</v>
      </c>
      <c r="D64" s="13">
        <f>(RawPrices!D64/RawPrices!D63)-1</f>
        <v>2.5044131112994972E-2</v>
      </c>
      <c r="E64" s="13">
        <f>(RawPrices!E64/RawPrices!E63)-1</f>
        <v>9.5028309011000456E-3</v>
      </c>
      <c r="F64" s="13">
        <f>(RawPrices!F64/RawPrices!F63)-1</f>
        <v>-1.2782170480125199E-2</v>
      </c>
      <c r="G64" s="13">
        <f>(RawPrices!G64/RawPrices!G63)-1</f>
        <v>2.8305764245983855E-2</v>
      </c>
      <c r="H64" s="13">
        <f>(RawPrices!H64/RawPrices!H63)-1</f>
        <v>1.569314393020016E-2</v>
      </c>
      <c r="I64" s="13">
        <f>(RawPrices!I64/RawPrices!I63)-1</f>
        <v>1.3780724758557739E-2</v>
      </c>
      <c r="J64" s="13">
        <f>(RawPrices!J64/RawPrices!J63)-1</f>
        <v>5.2101221520174157E-2</v>
      </c>
      <c r="K64" s="13">
        <f>(RawPrices!K64/RawPrices!K63)-1</f>
        <v>6.7261484020014306E-2</v>
      </c>
      <c r="L64" s="13">
        <f>(RawPrices!L64/RawPrices!L63)-1</f>
        <v>1.5895707598991615E-2</v>
      </c>
      <c r="M64" s="32">
        <f>IFERROR(INDEX(Factors_RF!$E:$E, MATCH(A64, Factors_RF!$A:$A, 0)), NA())</f>
        <v>4.3499999999999997E-3</v>
      </c>
    </row>
    <row r="65" spans="1:13" ht="26.25" customHeight="1" x14ac:dyDescent="0.55000000000000004">
      <c r="A65" s="3">
        <v>45351</v>
      </c>
      <c r="B65" s="13">
        <f>(RawPrices!B65/RawPrices!B64)-1</f>
        <v>-1.9793991413443623E-2</v>
      </c>
      <c r="C65" s="13">
        <f>(RawPrices!C65/RawPrices!C64)-1</f>
        <v>4.0394428350420286E-2</v>
      </c>
      <c r="D65" s="13">
        <f>(RawPrices!D65/RawPrices!D64)-1</f>
        <v>7.3682685852565433E-2</v>
      </c>
      <c r="E65" s="13">
        <f>(RawPrices!E65/RawPrices!E64)-1</f>
        <v>8.9091325364187846E-3</v>
      </c>
      <c r="F65" s="13">
        <f>(RawPrices!F65/RawPrices!F64)-1</f>
        <v>-1.5031988188174417E-3</v>
      </c>
      <c r="G65" s="13">
        <f>(RawPrices!G65/RawPrices!G64)-1</f>
        <v>1.6632510819523549E-2</v>
      </c>
      <c r="H65" s="13">
        <f>(RawPrices!H65/RawPrices!H64)-1</f>
        <v>0.11720280297830321</v>
      </c>
      <c r="I65" s="13">
        <f>(RawPrices!I65/RawPrices!I64)-1</f>
        <v>1.5607505157015034E-2</v>
      </c>
      <c r="J65" s="13">
        <f>(RawPrices!J65/RawPrices!J64)-1</f>
        <v>6.4024089935344364E-2</v>
      </c>
      <c r="K65" s="13">
        <f>(RawPrices!K65/RawPrices!K64)-1</f>
        <v>0.16168663800191774</v>
      </c>
      <c r="L65" s="13">
        <f>(RawPrices!L65/RawPrices!L64)-1</f>
        <v>5.1720640623723169E-2</v>
      </c>
      <c r="M65" s="32">
        <f>IFERROR(INDEX(Factors_RF!$E:$E, MATCH(A65, Factors_RF!$A:$A, 0)), NA())</f>
        <v>4.3750000000000004E-3</v>
      </c>
    </row>
    <row r="66" spans="1:13" ht="26.25" customHeight="1" x14ac:dyDescent="0.55000000000000004">
      <c r="A66" s="3">
        <v>45382</v>
      </c>
      <c r="B66" s="13">
        <f>(RawPrices!B66/RawPrices!B65)-1</f>
        <v>-5.0075747998180153E-2</v>
      </c>
      <c r="C66" s="13">
        <f>(RawPrices!C66/RawPrices!C65)-1</f>
        <v>1.8997266822271763E-2</v>
      </c>
      <c r="D66" s="13">
        <f>(RawPrices!D66/RawPrices!D65)-1</f>
        <v>7.653449803511525E-2</v>
      </c>
      <c r="E66" s="13">
        <f>(RawPrices!E66/RawPrices!E65)-1</f>
        <v>1.9326827690641979E-2</v>
      </c>
      <c r="F66" s="13">
        <f>(RawPrices!F66/RawPrices!F65)-1</f>
        <v>-2.9854355624481133E-2</v>
      </c>
      <c r="G66" s="13">
        <f>(RawPrices!G66/RawPrices!G65)-1</f>
        <v>0.12246745068992149</v>
      </c>
      <c r="H66" s="13">
        <f>(RawPrices!H66/RawPrices!H65)-1</f>
        <v>9.7227372873763374E-2</v>
      </c>
      <c r="I66" s="13">
        <f>(RawPrices!I66/RawPrices!I65)-1</f>
        <v>-1.2324592113072241E-2</v>
      </c>
      <c r="J66" s="13">
        <f>(RawPrices!J66/RawPrices!J65)-1</f>
        <v>2.6616649597394959E-2</v>
      </c>
      <c r="K66" s="13">
        <f>(RawPrices!K66/RawPrices!K65)-1</f>
        <v>9.6612305152027567E-2</v>
      </c>
      <c r="L66" s="13">
        <f>(RawPrices!L66/RawPrices!L65)-1</f>
        <v>3.1018779915342964E-2</v>
      </c>
      <c r="M66" s="32">
        <f>IFERROR(INDEX(Factors_RF!$E:$E, MATCH(A66, Factors_RF!$A:$A, 0)), NA())</f>
        <v>4.3583333333333339E-3</v>
      </c>
    </row>
    <row r="67" spans="1:13" ht="26.25" customHeight="1" x14ac:dyDescent="0.55000000000000004">
      <c r="A67" s="3">
        <v>45412</v>
      </c>
      <c r="B67" s="13">
        <f>(RawPrices!B67/RawPrices!B66)-1</f>
        <v>-6.7063177888910808E-3</v>
      </c>
      <c r="C67" s="13">
        <f>(RawPrices!C67/RawPrices!C66)-1</f>
        <v>-7.4610241558479506E-2</v>
      </c>
      <c r="D67" s="13">
        <f>(RawPrices!D67/RawPrices!D66)-1</f>
        <v>-4.2735977791629298E-2</v>
      </c>
      <c r="E67" s="13">
        <f>(RawPrices!E67/RawPrices!E66)-1</f>
        <v>1.7719551258680521E-2</v>
      </c>
      <c r="F67" s="13">
        <f>(RawPrices!F67/RawPrices!F66)-1</f>
        <v>-3.160138195494977E-2</v>
      </c>
      <c r="G67" s="13">
        <f>(RawPrices!G67/RawPrices!G66)-1</f>
        <v>1.7463730514802212E-2</v>
      </c>
      <c r="H67" s="13">
        <f>(RawPrices!H67/RawPrices!H66)-1</f>
        <v>-8.6947083171700856E-2</v>
      </c>
      <c r="I67" s="13">
        <f>(RawPrices!I67/RawPrices!I66)-1</f>
        <v>-8.5972522534276896E-2</v>
      </c>
      <c r="J67" s="13">
        <f>(RawPrices!J67/RawPrices!J66)-1</f>
        <v>-1.0268663855863669E-2</v>
      </c>
      <c r="K67" s="13">
        <f>(RawPrices!K67/RawPrices!K66)-1</f>
        <v>-9.2023569223125046E-2</v>
      </c>
      <c r="L67" s="13">
        <f>(RawPrices!L67/RawPrices!L66)-1</f>
        <v>-4.161507173789869E-2</v>
      </c>
      <c r="M67" s="32">
        <f>IFERROR(INDEX(Factors_RF!$E:$E, MATCH(A67, Factors_RF!$A:$A, 0)), NA())</f>
        <v>4.3750000000000004E-3</v>
      </c>
    </row>
    <row r="68" spans="1:13" ht="26.25" customHeight="1" x14ac:dyDescent="0.55000000000000004">
      <c r="A68" s="3">
        <v>45443</v>
      </c>
      <c r="B68" s="13">
        <f>(RawPrices!B68/RawPrices!B67)-1</f>
        <v>0.12869140083461783</v>
      </c>
      <c r="C68" s="13">
        <f>(RawPrices!C68/RawPrices!C67)-1</f>
        <v>6.6267695820911632E-2</v>
      </c>
      <c r="D68" s="13">
        <f>(RawPrices!D68/RawPrices!D67)-1</f>
        <v>6.2960275039946501E-2</v>
      </c>
      <c r="E68" s="13">
        <f>(RawPrices!E68/RawPrices!E67)-1</f>
        <v>1.8779367269045055E-2</v>
      </c>
      <c r="F68" s="13">
        <f>(RawPrices!F68/RawPrices!F67)-1</f>
        <v>-5.1823779880821097E-2</v>
      </c>
      <c r="G68" s="13">
        <f>(RawPrices!G68/RawPrices!G67)-1</f>
        <v>-8.5396736855652966E-3</v>
      </c>
      <c r="H68" s="13">
        <f>(RawPrices!H68/RawPrices!H67)-1</f>
        <v>1.5494449967299762E-2</v>
      </c>
      <c r="I68" s="13">
        <f>(RawPrices!I68/RawPrices!I67)-1</f>
        <v>1.4385522167753351E-2</v>
      </c>
      <c r="J68" s="13">
        <f>(RawPrices!J68/RawPrices!J67)-1</f>
        <v>0.10800355660797201</v>
      </c>
      <c r="K68" s="13">
        <f>(RawPrices!K68/RawPrices!K67)-1</f>
        <v>-6.4716423103688081E-2</v>
      </c>
      <c r="L68" s="13">
        <f>(RawPrices!L68/RawPrices!L67)-1</f>
        <v>4.80211901511991E-2</v>
      </c>
      <c r="M68" s="32">
        <f>IFERROR(INDEX(Factors_RF!$E:$E, MATCH(A68, Factors_RF!$A:$A, 0)), NA())</f>
        <v>4.3750000000000004E-3</v>
      </c>
    </row>
    <row r="69" spans="1:13" ht="26.25" customHeight="1" x14ac:dyDescent="0.55000000000000004">
      <c r="A69" s="3">
        <v>45473</v>
      </c>
      <c r="B69" s="13">
        <f>(RawPrices!B69/RawPrices!B68)-1</f>
        <v>9.7038530188023664E-2</v>
      </c>
      <c r="C69" s="13">
        <f>(RawPrices!C69/RawPrices!C68)-1</f>
        <v>7.8592608565828614E-2</v>
      </c>
      <c r="D69" s="13">
        <f>(RawPrices!D69/RawPrices!D68)-1</f>
        <v>-1.826068386541202E-3</v>
      </c>
      <c r="E69" s="13">
        <f>(RawPrices!E69/RawPrices!E68)-1</f>
        <v>1.1441167561449639E-2</v>
      </c>
      <c r="F69" s="13">
        <f>(RawPrices!F69/RawPrices!F68)-1</f>
        <v>-1.5643930424635188E-2</v>
      </c>
      <c r="G69" s="13">
        <f>(RawPrices!G69/RawPrices!G68)-1</f>
        <v>-1.0275789088002196E-2</v>
      </c>
      <c r="H69" s="13">
        <f>(RawPrices!H69/RawPrices!H68)-1</f>
        <v>-1.6010779468955127E-2</v>
      </c>
      <c r="I69" s="13">
        <f>(RawPrices!I69/RawPrices!I68)-1</f>
        <v>4.5781937559494779E-3</v>
      </c>
      <c r="J69" s="13">
        <f>(RawPrices!J69/RawPrices!J68)-1</f>
        <v>3.3217085362917897E-2</v>
      </c>
      <c r="K69" s="13">
        <f>(RawPrices!K69/RawPrices!K68)-1</f>
        <v>-4.4461598843752337E-2</v>
      </c>
      <c r="L69" s="13">
        <f>(RawPrices!L69/RawPrices!L68)-1</f>
        <v>3.4669801283083279E-2</v>
      </c>
      <c r="M69" s="32">
        <f>IFERROR(INDEX(Factors_RF!$E:$E, MATCH(A69, Factors_RF!$A:$A, 0)), NA())</f>
        <v>4.3499999999999997E-3</v>
      </c>
    </row>
    <row r="70" spans="1:13" ht="26.25" customHeight="1" x14ac:dyDescent="0.55000000000000004">
      <c r="A70" s="3">
        <v>45504</v>
      </c>
      <c r="B70" s="13">
        <f>(RawPrices!B70/RawPrices!B69)-1</f>
        <v>5.4410857279600267E-2</v>
      </c>
      <c r="C70" s="13">
        <f>(RawPrices!C70/RawPrices!C69)-1</f>
        <v>-6.3989133288813282E-2</v>
      </c>
      <c r="D70" s="13">
        <f>(RawPrices!D70/RawPrices!D69)-1</f>
        <v>5.2111033716634836E-2</v>
      </c>
      <c r="E70" s="13">
        <f>(RawPrices!E70/RawPrices!E69)-1</f>
        <v>5.6682705350771023E-2</v>
      </c>
      <c r="F70" s="13">
        <f>(RawPrices!F70/RawPrices!F69)-1</f>
        <v>4.819945464354114E-2</v>
      </c>
      <c r="G70" s="13">
        <f>(RawPrices!G70/RawPrices!G69)-1</f>
        <v>3.0142320796928024E-2</v>
      </c>
      <c r="H70" s="13">
        <f>(RawPrices!H70/RawPrices!H69)-1</f>
        <v>3.9327623801003186E-2</v>
      </c>
      <c r="I70" s="13">
        <f>(RawPrices!I70/RawPrices!I69)-1</f>
        <v>7.998087068360582E-2</v>
      </c>
      <c r="J70" s="13">
        <f>(RawPrices!J70/RawPrices!J69)-1</f>
        <v>1.373496098447724E-2</v>
      </c>
      <c r="K70" s="13">
        <f>(RawPrices!K70/RawPrices!K69)-1</f>
        <v>-5.6400409267383322E-2</v>
      </c>
      <c r="L70" s="13">
        <f>(RawPrices!L70/RawPrices!L69)-1</f>
        <v>1.1321316887868749E-2</v>
      </c>
      <c r="M70" s="32">
        <f>IFERROR(INDEX(Factors_RF!$E:$E, MATCH(A70, Factors_RF!$A:$A, 0)), NA())</f>
        <v>4.2916666666666667E-3</v>
      </c>
    </row>
    <row r="71" spans="1:13" ht="26.25" customHeight="1" x14ac:dyDescent="0.55000000000000004">
      <c r="A71" s="3">
        <v>45535</v>
      </c>
      <c r="B71" s="13">
        <f>(RawPrices!B71/RawPrices!B70)-1</f>
        <v>3.115991746822977E-2</v>
      </c>
      <c r="C71" s="13">
        <f>(RawPrices!C71/RawPrices!C70)-1</f>
        <v>-2.8923864942249633E-3</v>
      </c>
      <c r="D71" s="13">
        <f>(RawPrices!D71/RawPrices!D70)-1</f>
        <v>6.2244642686627216E-2</v>
      </c>
      <c r="E71" s="13">
        <f>(RawPrices!E71/RawPrices!E70)-1</f>
        <v>8.5855711660442147E-2</v>
      </c>
      <c r="F71" s="13">
        <f>(RawPrices!F71/RawPrices!F70)-1</f>
        <v>8.7641239627908929E-2</v>
      </c>
      <c r="G71" s="13">
        <f>(RawPrices!G71/RawPrices!G70)-1</f>
        <v>-5.480926523531493E-3</v>
      </c>
      <c r="H71" s="13">
        <f>(RawPrices!H71/RawPrices!H70)-1</f>
        <v>3.2785090744689382E-2</v>
      </c>
      <c r="I71" s="13">
        <f>(RawPrices!I71/RawPrices!I70)-1</f>
        <v>5.0744170342220896E-2</v>
      </c>
      <c r="J71" s="13">
        <f>(RawPrices!J71/RawPrices!J70)-1</f>
        <v>0.12514581443354666</v>
      </c>
      <c r="K71" s="13">
        <f>(RawPrices!K71/RawPrices!K70)-1</f>
        <v>-3.0878831239777749E-2</v>
      </c>
      <c r="L71" s="13">
        <f>(RawPrices!L71/RawPrices!L70)-1</f>
        <v>2.2834706936630367E-2</v>
      </c>
      <c r="M71" s="32">
        <f>IFERROR(INDEX(Factors_RF!$E:$E, MATCH(A71, Factors_RF!$A:$A, 0)), NA())</f>
        <v>4.15E-3</v>
      </c>
    </row>
    <row r="72" spans="1:13" ht="26.25" customHeight="1" x14ac:dyDescent="0.55000000000000004">
      <c r="A72" s="3">
        <v>45565</v>
      </c>
      <c r="B72" s="13">
        <f>(RawPrices!B72/RawPrices!B71)-1</f>
        <v>1.8644925423649372E-2</v>
      </c>
      <c r="C72" s="13">
        <f>(RawPrices!C72/RawPrices!C71)-1</f>
        <v>3.3407371416672271E-2</v>
      </c>
      <c r="D72" s="13">
        <f>(RawPrices!D72/RawPrices!D71)-1</f>
        <v>-6.2010712440624505E-2</v>
      </c>
      <c r="E72" s="13">
        <f>(RawPrices!E72/RawPrices!E71)-1</f>
        <v>-8.4173977605870309E-3</v>
      </c>
      <c r="F72" s="13">
        <f>(RawPrices!F72/RawPrices!F71)-1</f>
        <v>5.4908768133392405E-2</v>
      </c>
      <c r="G72" s="13">
        <f>(RawPrices!G72/RawPrices!G71)-1</f>
        <v>1.8969539480397923E-3</v>
      </c>
      <c r="H72" s="13">
        <f>(RawPrices!H72/RawPrices!H71)-1</f>
        <v>9.8343155859675901E-2</v>
      </c>
      <c r="I72" s="13">
        <f>(RawPrices!I72/RawPrices!I71)-1</f>
        <v>-1.5494572258610506E-2</v>
      </c>
      <c r="J72" s="13">
        <f>(RawPrices!J72/RawPrices!J71)-1</f>
        <v>4.8558547996248258E-2</v>
      </c>
      <c r="K72" s="13">
        <f>(RawPrices!K72/RawPrices!K71)-1</f>
        <v>6.4284270380670971E-2</v>
      </c>
      <c r="L72" s="13">
        <f>(RawPrices!L72/RawPrices!L71)-1</f>
        <v>2.0196884090601275E-2</v>
      </c>
      <c r="M72" s="32">
        <f>IFERROR(INDEX(Factors_RF!$E:$E, MATCH(A72, Factors_RF!$A:$A, 0)), NA())</f>
        <v>3.766666666666666E-3</v>
      </c>
    </row>
    <row r="73" spans="1:13" ht="26.25" customHeight="1" x14ac:dyDescent="0.55000000000000004">
      <c r="A73" s="3">
        <v>45596</v>
      </c>
      <c r="B73" s="13">
        <f>(RawPrices!B73/RawPrices!B72)-1</f>
        <v>-3.042913583983331E-2</v>
      </c>
      <c r="C73" s="13">
        <f>(RawPrices!C73/RawPrices!C72)-1</f>
        <v>-5.5658798762586725E-2</v>
      </c>
      <c r="D73" s="13">
        <f>(RawPrices!D73/RawPrices!D72)-1</f>
        <v>5.2451849367485037E-2</v>
      </c>
      <c r="E73" s="13">
        <f>(RawPrices!E73/RawPrices!E72)-1</f>
        <v>-8.4918634005310523E-2</v>
      </c>
      <c r="F73" s="13">
        <f>(RawPrices!F73/RawPrices!F72)-1</f>
        <v>-3.5139063091042977E-2</v>
      </c>
      <c r="G73" s="13">
        <f>(RawPrices!G73/RawPrices!G72)-1</f>
        <v>-3.753746766784527E-3</v>
      </c>
      <c r="H73" s="13">
        <f>(RawPrices!H73/RawPrices!H72)-1</f>
        <v>-3.8146838552566176E-2</v>
      </c>
      <c r="I73" s="13">
        <f>(RawPrices!I73/RawPrices!I72)-1</f>
        <v>-1.3575175655273108E-2</v>
      </c>
      <c r="J73" s="13">
        <f>(RawPrices!J73/RawPrices!J72)-1</f>
        <v>1.48605290606314E-2</v>
      </c>
      <c r="K73" s="13">
        <f>(RawPrices!K73/RawPrices!K72)-1</f>
        <v>1.0384916365024921E-4</v>
      </c>
      <c r="L73" s="13">
        <f>(RawPrices!L73/RawPrices!L72)-1</f>
        <v>-9.8967433031517116E-3</v>
      </c>
      <c r="M73" s="32">
        <f>IFERROR(INDEX(Factors_RF!$E:$E, MATCH(A73, Factors_RF!$A:$A, 0)), NA())</f>
        <v>3.7000000000000002E-3</v>
      </c>
    </row>
    <row r="74" spans="1:13" ht="26.25" customHeight="1" x14ac:dyDescent="0.55000000000000004">
      <c r="A74" s="3">
        <v>45626</v>
      </c>
      <c r="B74" s="13">
        <f>(RawPrices!B74/RawPrices!B73)-1</f>
        <v>5.0551098678919715E-2</v>
      </c>
      <c r="C74" s="13">
        <f>(RawPrices!C74/RawPrices!C73)-1</f>
        <v>4.2106582924090086E-2</v>
      </c>
      <c r="D74" s="13">
        <f>(RawPrices!D74/RawPrices!D73)-1</f>
        <v>0.13216606113096563</v>
      </c>
      <c r="E74" s="13">
        <f>(RawPrices!E74/RawPrices!E73)-1</f>
        <v>-1.8833229276525754E-2</v>
      </c>
      <c r="F74" s="13">
        <f>(RawPrices!F74/RawPrices!F73)-1</f>
        <v>1.3351184662254489E-2</v>
      </c>
      <c r="G74" s="13">
        <f>(RawPrices!G74/RawPrices!G73)-1</f>
        <v>1.0104480249967684E-2</v>
      </c>
      <c r="H74" s="13">
        <f>(RawPrices!H74/RawPrices!H73)-1</f>
        <v>8.3383937470145719E-2</v>
      </c>
      <c r="I74" s="13">
        <f>(RawPrices!I74/RawPrices!I73)-1</f>
        <v>-3.0339181242755586E-2</v>
      </c>
      <c r="J74" s="13">
        <f>(RawPrices!J74/RawPrices!J73)-1</f>
        <v>0.12873726442936939</v>
      </c>
      <c r="K74" s="13">
        <f>(RawPrices!K74/RawPrices!K73)-1</f>
        <v>0.2211019108101917</v>
      </c>
      <c r="L74" s="13">
        <f>(RawPrices!L74/RawPrices!L73)-1</f>
        <v>5.7301295482098835E-2</v>
      </c>
      <c r="M74" s="32">
        <f>IFERROR(INDEX(Factors_RF!$E:$E, MATCH(A74, Factors_RF!$A:$A, 0)), NA())</f>
        <v>3.6583333333333329E-3</v>
      </c>
    </row>
    <row r="75" spans="1:13" ht="26.25" customHeight="1" x14ac:dyDescent="0.55000000000000004">
      <c r="A75" s="3">
        <v>45657</v>
      </c>
      <c r="B75" s="13">
        <f>(RawPrices!B75/RawPrices!B74)-1</f>
        <v>5.6316182163776762E-2</v>
      </c>
      <c r="C75" s="13">
        <f>(RawPrices!C75/RawPrices!C74)-1</f>
        <v>-2.6362602686215153E-3</v>
      </c>
      <c r="D75" s="13">
        <f>(RawPrices!D75/RawPrices!D74)-1</f>
        <v>-4.0084827598083628E-2</v>
      </c>
      <c r="E75" s="13">
        <f>(RawPrices!E75/RawPrices!E74)-1</f>
        <v>-2.1032815956283812E-2</v>
      </c>
      <c r="F75" s="13">
        <f>(RawPrices!F75/RawPrices!F74)-1</f>
        <v>-2.0674936458378701E-2</v>
      </c>
      <c r="G75" s="13">
        <f>(RawPrices!G75/RawPrices!G74)-1</f>
        <v>-8.0587331558516273E-2</v>
      </c>
      <c r="H75" s="13">
        <f>(RawPrices!H75/RawPrices!H74)-1</f>
        <v>-0.10674426772027845</v>
      </c>
      <c r="I75" s="13">
        <f>(RawPrices!I75/RawPrices!I74)-1</f>
        <v>-5.9541925622843772E-2</v>
      </c>
      <c r="J75" s="13">
        <f>(RawPrices!J75/RawPrices!J74)-1</f>
        <v>-2.3243274846203366E-2</v>
      </c>
      <c r="K75" s="13">
        <f>(RawPrices!K75/RawPrices!K74)-1</f>
        <v>-5.2098426023250211E-2</v>
      </c>
      <c r="L75" s="13">
        <f>(RawPrices!L75/RawPrices!L74)-1</f>
        <v>-2.4990137048483629E-2</v>
      </c>
      <c r="M75" s="32">
        <f>IFERROR(INDEX(Factors_RF!$E:$E, MATCH(A75, Factors_RF!$A:$A, 0)), NA())</f>
        <v>3.5249999999999999E-3</v>
      </c>
    </row>
    <row r="76" spans="1:13" ht="26.25" customHeight="1" x14ac:dyDescent="0.55000000000000004">
      <c r="A76" s="3">
        <v>45688</v>
      </c>
      <c r="B76" s="13">
        <f>(RawPrices!B76/RawPrices!B75)-1</f>
        <v>-5.7583245930894811E-2</v>
      </c>
      <c r="C76" s="13">
        <f>(RawPrices!C76/RawPrices!C75)-1</f>
        <v>-1.5278644099779304E-2</v>
      </c>
      <c r="D76" s="13">
        <f>(RawPrices!D76/RawPrices!D75)-1</f>
        <v>0.11509725088571066</v>
      </c>
      <c r="E76" s="13">
        <f>(RawPrices!E76/RawPrices!E75)-1</f>
        <v>1.9595157068308833E-2</v>
      </c>
      <c r="F76" s="13">
        <f>(RawPrices!F76/RawPrices!F75)-1</f>
        <v>1.8859210595632003E-3</v>
      </c>
      <c r="G76" s="13">
        <f>(RawPrices!G76/RawPrices!G75)-1</f>
        <v>-6.8791796736595856E-3</v>
      </c>
      <c r="H76" s="13">
        <f>(RawPrices!H76/RawPrices!H75)-1</f>
        <v>2.3927492932161121E-2</v>
      </c>
      <c r="I76" s="13">
        <f>(RawPrices!I76/RawPrices!I75)-1</f>
        <v>5.2067495658151497E-2</v>
      </c>
      <c r="J76" s="13">
        <f>(RawPrices!J76/RawPrices!J75)-1</f>
        <v>8.8848722911200051E-2</v>
      </c>
      <c r="K76" s="13">
        <f>(RawPrices!K76/RawPrices!K75)-1</f>
        <v>1.9856061129130298E-2</v>
      </c>
      <c r="L76" s="13">
        <f>(RawPrices!L76/RawPrices!L75)-1</f>
        <v>2.70163042404441E-2</v>
      </c>
      <c r="M76" s="32">
        <f>IFERROR(INDEX(Factors_RF!$E:$E, MATCH(A76, Factors_RF!$A:$A, 0)), NA())</f>
        <v>3.5000000000000001E-3</v>
      </c>
    </row>
    <row r="77" spans="1:13" ht="26.25" customHeight="1" x14ac:dyDescent="0.55000000000000004">
      <c r="A77" s="3">
        <v>45716</v>
      </c>
      <c r="B77" s="13">
        <f>(RawPrices!B77/RawPrices!B76)-1</f>
        <v>2.4745671916285517E-2</v>
      </c>
      <c r="C77" s="13">
        <f>(RawPrices!C77/RawPrices!C76)-1</f>
        <v>-4.353595176115721E-2</v>
      </c>
      <c r="D77" s="13">
        <f>(RawPrices!D77/RawPrices!D76)-1</f>
        <v>-4.8004544080415545E-3</v>
      </c>
      <c r="E77" s="13">
        <f>(RawPrices!E77/RawPrices!E76)-1</f>
        <v>0.12177078835187705</v>
      </c>
      <c r="F77" s="13">
        <f>(RawPrices!F77/RawPrices!F76)-1</f>
        <v>6.7994283424263946E-2</v>
      </c>
      <c r="G77" s="13">
        <f>(RawPrices!G77/RawPrices!G76)-1</f>
        <v>4.2122898123032604E-2</v>
      </c>
      <c r="H77" s="13">
        <f>(RawPrices!H77/RawPrices!H76)-1</f>
        <v>-7.061445359194729E-2</v>
      </c>
      <c r="I77" s="13">
        <f>(RawPrices!I77/RawPrices!I76)-1</f>
        <v>8.4587710988101472E-2</v>
      </c>
      <c r="J77" s="13">
        <f>(RawPrices!J77/RawPrices!J76)-1</f>
        <v>4.5843311130286946E-3</v>
      </c>
      <c r="K77" s="13">
        <f>(RawPrices!K77/RawPrices!K76)-1</f>
        <v>6.5452368970229102E-3</v>
      </c>
      <c r="L77" s="13">
        <f>(RawPrices!L77/RawPrices!L76)-1</f>
        <v>-1.4242092699825126E-2</v>
      </c>
      <c r="M77" s="32">
        <f>IFERROR(INDEX(Factors_RF!$E:$E, MATCH(A77, Factors_RF!$A:$A, 0)), NA())</f>
        <v>3.5000000000000001E-3</v>
      </c>
    </row>
    <row r="78" spans="1:13" ht="26.25" customHeight="1" x14ac:dyDescent="0.55000000000000004">
      <c r="A78" s="3">
        <v>45747</v>
      </c>
      <c r="B78" s="13">
        <f>(RawPrices!B78/RawPrices!B77)-1</f>
        <v>-8.0490219785640083E-2</v>
      </c>
      <c r="C78" s="13">
        <f>(RawPrices!C78/RawPrices!C77)-1</f>
        <v>-5.2513326012998962E-2</v>
      </c>
      <c r="D78" s="13">
        <f>(RawPrices!D78/RawPrices!D77)-1</f>
        <v>-7.3115383092447361E-2</v>
      </c>
      <c r="E78" s="13">
        <f>(RawPrices!E78/RawPrices!E77)-1</f>
        <v>5.7576067913605034E-3</v>
      </c>
      <c r="F78" s="13">
        <f>(RawPrices!F78/RawPrices!F77)-1</f>
        <v>1.3102782250829836E-2</v>
      </c>
      <c r="G78" s="13">
        <f>(RawPrices!G78/RawPrices!G77)-1</f>
        <v>7.7820858209911803E-2</v>
      </c>
      <c r="H78" s="13">
        <f>(RawPrices!H78/RawPrices!H77)-1</f>
        <v>-4.1139786883798379E-2</v>
      </c>
      <c r="I78" s="13">
        <f>(RawPrices!I78/RawPrices!I77)-1</f>
        <v>1.301353142120365E-2</v>
      </c>
      <c r="J78" s="13">
        <f>(RawPrices!J78/RawPrices!J77)-1</f>
        <v>-0.10972515859532816</v>
      </c>
      <c r="K78" s="13">
        <f>(RawPrices!K78/RawPrices!K77)-1</f>
        <v>-0.13268892782543407</v>
      </c>
      <c r="L78" s="13">
        <f>(RawPrices!L78/RawPrices!L77)-1</f>
        <v>-5.7544697681375379E-2</v>
      </c>
      <c r="M78" s="32">
        <f>IFERROR(INDEX(Factors_RF!$E:$E, MATCH(A78, Factors_RF!$A:$A, 0)), NA())</f>
        <v>3.5083333333333329E-3</v>
      </c>
    </row>
    <row r="79" spans="1:13" ht="26.25" customHeight="1" x14ac:dyDescent="0.55000000000000004">
      <c r="A79" s="3">
        <v>45777</v>
      </c>
      <c r="B79" s="13">
        <f>(RawPrices!B79/RawPrices!B78)-1</f>
        <v>-4.3353014323267325E-2</v>
      </c>
      <c r="C79" s="13">
        <f>(RawPrices!C79/RawPrices!C78)-1</f>
        <v>5.2931582804757182E-2</v>
      </c>
      <c r="D79" s="13">
        <f>(RawPrices!D79/RawPrices!D78)-1</f>
        <v>-2.7721762408187134E-3</v>
      </c>
      <c r="E79" s="13">
        <f>(RawPrices!E79/RawPrices!E78)-1</f>
        <v>2.0460552746498495E-2</v>
      </c>
      <c r="F79" s="13">
        <f>(RawPrices!F79/RawPrices!F78)-1</f>
        <v>2.9214032077049978E-2</v>
      </c>
      <c r="G79" s="13">
        <f>(RawPrices!G79/RawPrices!G78)-1</f>
        <v>-0.11183049302248282</v>
      </c>
      <c r="H79" s="13">
        <f>(RawPrices!H79/RawPrices!H78)-1</f>
        <v>-6.2249868906810391E-2</v>
      </c>
      <c r="I79" s="13">
        <f>(RawPrices!I79/RawPrices!I78)-1</f>
        <v>-5.7465108720312186E-2</v>
      </c>
      <c r="J79" s="13">
        <f>(RawPrices!J79/RawPrices!J78)-1</f>
        <v>0.11079905289807002</v>
      </c>
      <c r="K79" s="13">
        <f>(RawPrices!K79/RawPrices!K78)-1</f>
        <v>-7.8520802060383588E-2</v>
      </c>
      <c r="L79" s="13">
        <f>(RawPrices!L79/RawPrices!L78)-1</f>
        <v>-7.6249433462898253E-3</v>
      </c>
      <c r="M79" s="32">
        <f>IFERROR(INDEX(Factors_RF!$E:$E, MATCH(A79, Factors_RF!$A:$A, 0)), NA())</f>
        <v>3.5000000000000001E-3</v>
      </c>
    </row>
    <row r="80" spans="1:13" ht="26.25" customHeight="1" x14ac:dyDescent="0.55000000000000004">
      <c r="A80" s="3">
        <v>45808</v>
      </c>
      <c r="B80" s="13">
        <f>(RawPrices!B80/RawPrices!B79)-1</f>
        <v>-5.4823520350522736E-2</v>
      </c>
      <c r="C80" s="13">
        <f>(RawPrices!C80/RawPrices!C79)-1</f>
        <v>0.16470162381009645</v>
      </c>
      <c r="D80" s="13">
        <f>(RawPrices!D80/RawPrices!D79)-1</f>
        <v>8.5872433637092627E-2</v>
      </c>
      <c r="E80" s="13">
        <f>(RawPrices!E80/RawPrices!E79)-1</f>
        <v>-6.2026975080141655E-3</v>
      </c>
      <c r="F80" s="13">
        <f>(RawPrices!F80/RawPrices!F79)-1</f>
        <v>-1.8144776614012703E-2</v>
      </c>
      <c r="G80" s="13">
        <f>(RawPrices!G80/RawPrices!G79)-1</f>
        <v>-3.1525052307185164E-2</v>
      </c>
      <c r="H80" s="13">
        <f>(RawPrices!H80/RawPrices!H79)-1</f>
        <v>0.13074583448020638</v>
      </c>
      <c r="I80" s="13">
        <f>(RawPrices!I80/RawPrices!I79)-1</f>
        <v>-7.0371975222479621E-3</v>
      </c>
      <c r="J80" s="13">
        <f>(RawPrices!J80/RawPrices!J79)-1</f>
        <v>1.5115743061690834E-2</v>
      </c>
      <c r="K80" s="13">
        <f>(RawPrices!K80/RawPrices!K79)-1</f>
        <v>0.24288072376465242</v>
      </c>
      <c r="L80" s="13">
        <f>(RawPrices!L80/RawPrices!L79)-1</f>
        <v>6.1523826140782889E-2</v>
      </c>
      <c r="M80" s="32">
        <f>IFERROR(INDEX(Factors_RF!$E:$E, MATCH(A80, Factors_RF!$A:$A, 0)), NA())</f>
        <v>3.5416666666666669E-3</v>
      </c>
    </row>
    <row r="81" spans="1:13" ht="26.25" customHeight="1" x14ac:dyDescent="0.55000000000000004">
      <c r="A81" s="3">
        <v>45838</v>
      </c>
      <c r="B81" s="13">
        <f>(RawPrices!B81/RawPrices!B80)-1</f>
        <v>2.2848097578473059E-2</v>
      </c>
      <c r="C81" s="13">
        <f>(RawPrices!C81/RawPrices!C80)-1</f>
        <v>8.246418479157458E-2</v>
      </c>
      <c r="D81" s="13">
        <f>(RawPrices!D81/RawPrices!D80)-1</f>
        <v>9.8143919047781969E-2</v>
      </c>
      <c r="E81" s="13">
        <f>(RawPrices!E81/RawPrices!E80)-1</f>
        <v>-1.8724018506131257E-2</v>
      </c>
      <c r="F81" s="13">
        <f>(RawPrices!F81/RawPrices!F80)-1</f>
        <v>-6.907767893995076E-2</v>
      </c>
      <c r="G81" s="13">
        <f>(RawPrices!G81/RawPrices!G80)-1</f>
        <v>6.3468740758275244E-2</v>
      </c>
      <c r="H81" s="13">
        <f>(RawPrices!H81/RawPrices!H80)-1</f>
        <v>0.11544976196530454</v>
      </c>
      <c r="I81" s="13">
        <f>(RawPrices!I81/RawPrices!I80)-1</f>
        <v>-7.4124835920156285E-3</v>
      </c>
      <c r="J81" s="13">
        <f>(RawPrices!J81/RawPrices!J80)-1</f>
        <v>-7.1271161829270513E-3</v>
      </c>
      <c r="K81" s="13">
        <f>(RawPrices!K81/RawPrices!K80)-1</f>
        <v>9.7045344740732897E-2</v>
      </c>
      <c r="L81" s="13">
        <f>(RawPrices!L81/RawPrices!L80)-1</f>
        <v>4.9606839467715824E-2</v>
      </c>
      <c r="M81" s="32">
        <f>IFERROR(INDEX(Factors_RF!$E:$E, MATCH(A81, Factors_RF!$A:$A, 0)), NA())</f>
        <v>3.5333333333333332E-3</v>
      </c>
    </row>
    <row r="82" spans="1:13" ht="26.25" customHeight="1" x14ac:dyDescent="0.55000000000000004">
      <c r="A82" s="3">
        <v>45869</v>
      </c>
      <c r="B82" s="13">
        <f>(RawPrices!B82/RawPrices!B81)-1</f>
        <v>1.1697684229461602E-2</v>
      </c>
      <c r="C82" s="13">
        <f>(RawPrices!C82/RawPrices!C81)-1</f>
        <v>7.2555761815065622E-2</v>
      </c>
      <c r="D82" s="13">
        <f>(RawPrices!D82/RawPrices!D81)-1</f>
        <v>2.1834340545053177E-2</v>
      </c>
      <c r="E82" s="13">
        <f>(RawPrices!E82/RawPrices!E81)-1</f>
        <v>-3.3601428615828155E-2</v>
      </c>
      <c r="F82" s="13">
        <f>(RawPrices!F82/RawPrices!F81)-1</f>
        <v>3.2864037239443533E-2</v>
      </c>
      <c r="G82" s="13">
        <f>(RawPrices!G82/RawPrices!G81)-1</f>
        <v>3.5621513172129138E-2</v>
      </c>
      <c r="H82" s="13">
        <f>(RawPrices!H82/RawPrices!H81)-1</f>
        <v>0.12830684931506853</v>
      </c>
      <c r="I82" s="13">
        <f>(RawPrices!I82/RawPrices!I81)-1</f>
        <v>7.8494268431437364E-2</v>
      </c>
      <c r="J82" s="13">
        <f>(RawPrices!J82/RawPrices!J81)-1</f>
        <v>2.0454615842073753E-3</v>
      </c>
      <c r="K82" s="13">
        <f>(RawPrices!K82/RawPrices!K81)-1</f>
        <v>-3.5417067881503117E-2</v>
      </c>
      <c r="L82" s="13">
        <f>(RawPrices!L82/RawPrices!L81)-1</f>
        <v>2.1666562530640698E-2</v>
      </c>
      <c r="M82" s="32">
        <f>IFERROR(INDEX(Factors_RF!$E:$E, MATCH(A82, Factors_RF!$A:$A, 0)), NA())</f>
        <v>3.5333333333333332E-3</v>
      </c>
    </row>
    <row r="83" spans="1:13" ht="26.25" customHeight="1" x14ac:dyDescent="0.55000000000000004">
      <c r="A83" s="8">
        <v>45900</v>
      </c>
      <c r="B83" s="34">
        <f>(RawPrices!B83/RawPrices!B82)-1</f>
        <v>0.1183696920647046</v>
      </c>
      <c r="C83" s="34">
        <f>(RawPrices!C83/RawPrices!C82)-1</f>
        <v>-5.0252976043824171E-2</v>
      </c>
      <c r="D83" s="34">
        <f>(RawPrices!D83/RawPrices!D82)-1</f>
        <v>2.2387769388313217E-2</v>
      </c>
      <c r="E83" s="34">
        <f>(RawPrices!E83/RawPrices!E82)-1</f>
        <v>1.6202695285441715E-2</v>
      </c>
      <c r="F83" s="34">
        <f>(RawPrices!F83/RawPrices!F82)-1</f>
        <v>4.4889603204848694E-2</v>
      </c>
      <c r="G83" s="34">
        <f>(RawPrices!G83/RawPrices!G82)-1</f>
        <v>2.3737048961824048E-2</v>
      </c>
      <c r="H83" s="34">
        <f>(RawPrices!H83/RawPrices!H82)-1</f>
        <v>-3.9826761927316157E-2</v>
      </c>
      <c r="I83" s="34">
        <f>(RawPrices!I83/RawPrices!I82)-1</f>
        <v>7.5452157228787176E-2</v>
      </c>
      <c r="J83" s="34">
        <f>(RawPrices!J83/RawPrices!J82)-1</f>
        <v>-1.0206196912236565E-2</v>
      </c>
      <c r="K83" s="34">
        <f>(RawPrices!K83/RawPrices!K82)-1</f>
        <v>-6.1288166668866939E-3</v>
      </c>
      <c r="L83" s="34">
        <f>(RawPrices!L83/RawPrices!L82)-1</f>
        <v>1.9066444295036122E-2</v>
      </c>
      <c r="M83" s="35">
        <f>IFERROR(INDEX(Factors_RF!$E:$E, MATCH(A83, Factors_RF!$A:$A, 0)), NA())</f>
        <v>3.375E-3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3"/>
  <sheetViews>
    <sheetView workbookViewId="0"/>
  </sheetViews>
  <sheetFormatPr defaultColWidth="14.42578125" defaultRowHeight="26.25" customHeight="1" x14ac:dyDescent="0.55000000000000004"/>
  <cols>
    <col min="1" max="1" width="14.42578125" style="14"/>
    <col min="2" max="2" width="15.7109375" style="12" customWidth="1"/>
    <col min="3" max="3" width="15.85546875" style="12" customWidth="1"/>
    <col min="4" max="4" width="14.5703125" style="12" customWidth="1"/>
    <col min="5" max="5" width="14.42578125" style="12"/>
    <col min="6" max="6" width="15" style="12" customWidth="1"/>
    <col min="7" max="7" width="15.140625" style="12" customWidth="1"/>
    <col min="8" max="9" width="14.42578125" style="12"/>
    <col min="10" max="10" width="15.5703125" style="12" customWidth="1"/>
    <col min="11" max="11" width="14.42578125" style="12"/>
    <col min="12" max="12" width="16.140625" style="12" customWidth="1"/>
    <col min="13" max="16384" width="14.42578125" style="11"/>
  </cols>
  <sheetData>
    <row r="1" spans="1:12" ht="26.25" customHeight="1" x14ac:dyDescent="0.55000000000000004">
      <c r="A1" s="5" t="s">
        <v>0</v>
      </c>
      <c r="B1" s="31" t="s">
        <v>27</v>
      </c>
      <c r="C1" s="31" t="s">
        <v>28</v>
      </c>
      <c r="D1" s="31" t="s">
        <v>29</v>
      </c>
      <c r="E1" s="31" t="s">
        <v>30</v>
      </c>
      <c r="F1" s="31" t="s">
        <v>31</v>
      </c>
      <c r="G1" s="31" t="s">
        <v>32</v>
      </c>
      <c r="H1" s="31" t="s">
        <v>33</v>
      </c>
      <c r="I1" s="31" t="s">
        <v>34</v>
      </c>
      <c r="J1" s="31" t="s">
        <v>35</v>
      </c>
      <c r="K1" s="31" t="s">
        <v>36</v>
      </c>
      <c r="L1" s="33" t="s">
        <v>37</v>
      </c>
    </row>
    <row r="2" spans="1:12" ht="26.25" customHeight="1" x14ac:dyDescent="0.55000000000000004">
      <c r="A2" s="3">
        <v>43434</v>
      </c>
      <c r="B2" s="13">
        <f>IFERROR(Returns!B2 - Returns!M2, NA())</f>
        <v>-1.9333333333333329E-3</v>
      </c>
      <c r="C2" s="13">
        <f>IFERROR(Returns!C2 - Returns!M2, NA())</f>
        <v>-1.9333333333333329E-3</v>
      </c>
      <c r="D2" s="13">
        <f>IFERROR(Returns!D2 - Returns!M2, NA())</f>
        <v>-1.9333333333333329E-3</v>
      </c>
      <c r="E2" s="13">
        <f>IFERROR(Returns!E2 - Returns!M2, NA())</f>
        <v>-1.9333333333333329E-3</v>
      </c>
      <c r="F2" s="13">
        <f>IFERROR(Returns!F2 - Returns!M2, NA())</f>
        <v>-1.9333333333333329E-3</v>
      </c>
      <c r="G2" s="13">
        <f>IFERROR(Returns!G2 - Returns!M2, NA())</f>
        <v>-1.9333333333333329E-3</v>
      </c>
      <c r="H2" s="13">
        <f>IFERROR(Returns!H2 - Returns!M2, NA())</f>
        <v>-1.9333333333333329E-3</v>
      </c>
      <c r="I2" s="13">
        <f>IFERROR(Returns!I2 - Returns!M2, NA())</f>
        <v>-1.9333333333333329E-3</v>
      </c>
      <c r="J2" s="13">
        <f>IFERROR(Returns!J2 - Returns!M2, NA())</f>
        <v>-1.9333333333333329E-3</v>
      </c>
      <c r="K2" s="13">
        <f>IFERROR(Returns!K2 - Returns!M2, NA())</f>
        <v>-1.9333333333333329E-3</v>
      </c>
      <c r="L2" s="32">
        <f>IFERROR(Returns!L2 - Returns!M2, NA())</f>
        <v>-1.9333333333333329E-3</v>
      </c>
    </row>
    <row r="3" spans="1:12" ht="26.25" customHeight="1" x14ac:dyDescent="0.55000000000000004">
      <c r="A3" s="3">
        <v>43465</v>
      </c>
      <c r="B3" s="13">
        <f>IFERROR(Returns!B3 - Returns!M3, NA())</f>
        <v>-0.1156165889221602</v>
      </c>
      <c r="C3" s="13">
        <f>IFERROR(Returns!C3 - Returns!M3, NA())</f>
        <v>-8.2090304682106097E-2</v>
      </c>
      <c r="D3" s="13">
        <f>IFERROR(Returns!D3 - Returns!M3, NA())</f>
        <v>-0.12404331181304362</v>
      </c>
      <c r="E3" s="13">
        <f>IFERROR(Returns!E3 - Returns!M3, NA())</f>
        <v>-5.508679195790811E-2</v>
      </c>
      <c r="F3" s="13">
        <f>IFERROR(Returns!F3 - Returns!M3, NA())</f>
        <v>-5.4224851349523262E-2</v>
      </c>
      <c r="G3" s="13">
        <f>IFERROR(Returns!G3 - Returns!M3, NA())</f>
        <v>-0.1355689147488256</v>
      </c>
      <c r="H3" s="13">
        <f>IFERROR(Returns!H3 - Returns!M3, NA())</f>
        <v>-6.5389035007524354E-2</v>
      </c>
      <c r="I3" s="13">
        <f>IFERROR(Returns!I3 - Returns!M3, NA())</f>
        <v>-0.11791703519631713</v>
      </c>
      <c r="J3" s="13">
        <f>IFERROR(Returns!J3 - Returns!M3, NA())</f>
        <v>-4.8083096710987316E-2</v>
      </c>
      <c r="K3" s="13">
        <f>IFERROR(Returns!K3 - Returns!M3, NA())</f>
        <v>-5.2567191607846619E-2</v>
      </c>
      <c r="L3" s="32">
        <f>IFERROR(Returns!L3 - Returns!M3, NA())</f>
        <v>-9.3776894679972522E-2</v>
      </c>
    </row>
    <row r="4" spans="1:12" ht="26.25" customHeight="1" x14ac:dyDescent="0.55000000000000004">
      <c r="A4" s="3">
        <v>43496</v>
      </c>
      <c r="B4" s="13">
        <f>IFERROR(Returns!B4 - Returns!M4, NA())</f>
        <v>5.3187748172574219E-2</v>
      </c>
      <c r="C4" s="13">
        <f>IFERROR(Returns!C4 - Returns!M4, NA())</f>
        <v>2.6191530859961405E-2</v>
      </c>
      <c r="D4" s="13">
        <f>IFERROR(Returns!D4 - Returns!M4, NA())</f>
        <v>5.82666814383428E-2</v>
      </c>
      <c r="E4" s="13">
        <f>IFERROR(Returns!E4 - Returns!M4, NA())</f>
        <v>1.4506470167593218E-2</v>
      </c>
      <c r="F4" s="13">
        <f>IFERROR(Returns!F4 - Returns!M4, NA())</f>
        <v>4.8477221464788894E-3</v>
      </c>
      <c r="G4" s="13">
        <f>IFERROR(Returns!G4 - Returns!M4, NA())</f>
        <v>7.2677382015255976E-2</v>
      </c>
      <c r="H4" s="13">
        <f>IFERROR(Returns!H4 - Returns!M4, NA())</f>
        <v>4.5959672430442307E-2</v>
      </c>
      <c r="I4" s="13">
        <f>IFERROR(Returns!I4 - Returns!M4, NA())</f>
        <v>2.926153047763292E-2</v>
      </c>
      <c r="J4" s="13">
        <f>IFERROR(Returns!J4 - Returns!M4, NA())</f>
        <v>3.2418333767190173E-2</v>
      </c>
      <c r="K4" s="13">
        <f>IFERROR(Returns!K4 - Returns!M4, NA())</f>
        <v>2.2976745930402005E-2</v>
      </c>
      <c r="L4" s="32">
        <f>IFERROR(Returns!L4 - Returns!M4, NA())</f>
        <v>7.6717734999159459E-2</v>
      </c>
    </row>
    <row r="5" spans="1:12" ht="26.25" customHeight="1" x14ac:dyDescent="0.55000000000000004">
      <c r="A5" s="3">
        <v>43524</v>
      </c>
      <c r="B5" s="13">
        <f>IFERROR(Returns!B5 - Returns!M5, NA())</f>
        <v>3.8314523542933632E-2</v>
      </c>
      <c r="C5" s="13">
        <f>IFERROR(Returns!C5 - Returns!M5, NA())</f>
        <v>7.0775897993642367E-2</v>
      </c>
      <c r="D5" s="13">
        <f>IFERROR(Returns!D5 - Returns!M5, NA())</f>
        <v>1.4497965604303388E-2</v>
      </c>
      <c r="E5" s="13">
        <f>IFERROR(Returns!E5 - Returns!M5, NA())</f>
        <v>-5.9967920702201472E-2</v>
      </c>
      <c r="F5" s="13">
        <f>IFERROR(Returns!F5 - Returns!M5, NA())</f>
        <v>2.6302737205055271E-2</v>
      </c>
      <c r="G5" s="13">
        <f>IFERROR(Returns!G5 - Returns!M5, NA())</f>
        <v>7.6466167871785284E-2</v>
      </c>
      <c r="H5" s="13">
        <f>IFERROR(Returns!H5 - Returns!M5, NA())</f>
        <v>3.6025851841636758E-2</v>
      </c>
      <c r="I5" s="13">
        <f>IFERROR(Returns!I5 - Returns!M5, NA())</f>
        <v>2.4751027674748904E-2</v>
      </c>
      <c r="J5" s="13">
        <f>IFERROR(Returns!J5 - Returns!M5, NA())</f>
        <v>3.0975032132392277E-2</v>
      </c>
      <c r="K5" s="13">
        <f>IFERROR(Returns!K5 - Returns!M5, NA())</f>
        <v>9.8364849489356327E-3</v>
      </c>
      <c r="L5" s="32">
        <f>IFERROR(Returns!L5 - Returns!M5, NA())</f>
        <v>2.7728889343927143E-2</v>
      </c>
    </row>
    <row r="6" spans="1:12" ht="26.25" customHeight="1" x14ac:dyDescent="0.55000000000000004">
      <c r="A6" s="3">
        <v>43555</v>
      </c>
      <c r="B6" s="13">
        <f>IFERROR(Returns!B6 - Returns!M6, NA())</f>
        <v>9.9772571954233669E-2</v>
      </c>
      <c r="C6" s="13">
        <f>IFERROR(Returns!C6 - Returns!M6, NA())</f>
        <v>5.5291235311211558E-2</v>
      </c>
      <c r="D6" s="13">
        <f>IFERROR(Returns!D6 - Returns!M6, NA())</f>
        <v>-3.1951061614865099E-2</v>
      </c>
      <c r="E6" s="13">
        <f>IFERROR(Returns!E6 - Returns!M6, NA())</f>
        <v>3.1566108779067466E-2</v>
      </c>
      <c r="F6" s="13">
        <f>IFERROR(Returns!F6 - Returns!M6, NA())</f>
        <v>3.7581596029797777E-2</v>
      </c>
      <c r="G6" s="13">
        <f>IFERROR(Returns!G6 - Returns!M6, NA())</f>
        <v>3.1789245314766741E-2</v>
      </c>
      <c r="H6" s="13">
        <f>IFERROR(Returns!H6 - Returns!M6, NA())</f>
        <v>-1.542838975414456E-2</v>
      </c>
      <c r="I6" s="13">
        <f>IFERROR(Returns!I6 - Returns!M6, NA())</f>
        <v>2.7880282657286766E-2</v>
      </c>
      <c r="J6" s="13">
        <f>IFERROR(Returns!J6 - Returns!M6, NA())</f>
        <v>-1.6707381064459841E-2</v>
      </c>
      <c r="K6" s="13">
        <f>IFERROR(Returns!K6 - Returns!M6, NA())</f>
        <v>-1.79988253927909E-2</v>
      </c>
      <c r="L6" s="32">
        <f>IFERROR(Returns!L6 - Returns!M6, NA())</f>
        <v>1.5965922916255156E-2</v>
      </c>
    </row>
    <row r="7" spans="1:12" ht="26.25" customHeight="1" x14ac:dyDescent="0.55000000000000004">
      <c r="A7" s="3">
        <v>43585</v>
      </c>
      <c r="B7" s="13">
        <f>IFERROR(Returns!B7 - Returns!M7, NA())</f>
        <v>5.445240642199612E-2</v>
      </c>
      <c r="C7" s="13">
        <f>IFERROR(Returns!C7 - Returns!M7, NA())</f>
        <v>0.10535941694331574</v>
      </c>
      <c r="D7" s="13">
        <f>IFERROR(Returns!D7 - Returns!M7, NA())</f>
        <v>0.144415920521901</v>
      </c>
      <c r="E7" s="13">
        <f>IFERROR(Returns!E7 - Returns!M7, NA())</f>
        <v>5.4104563577558447E-2</v>
      </c>
      <c r="F7" s="13">
        <f>IFERROR(Returns!F7 - Returns!M7, NA())</f>
        <v>3.8406657540905782E-2</v>
      </c>
      <c r="G7" s="13">
        <f>IFERROR(Returns!G7 - Returns!M7, NA())</f>
        <v>-8.4193482541007302E-3</v>
      </c>
      <c r="H7" s="13">
        <f>IFERROR(Returns!H7 - Returns!M7, NA())</f>
        <v>2.7022306134297017E-2</v>
      </c>
      <c r="I7" s="13">
        <f>IFERROR(Returns!I7 - Returns!M7, NA())</f>
        <v>8.10293611178892E-3</v>
      </c>
      <c r="J7" s="13">
        <f>IFERROR(Returns!J7 - Returns!M7, NA())</f>
        <v>5.8134974752226738E-2</v>
      </c>
      <c r="K7" s="13">
        <f>IFERROR(Returns!K7 - Returns!M7, NA())</f>
        <v>0.23164720391848947</v>
      </c>
      <c r="L7" s="32">
        <f>IFERROR(Returns!L7 - Returns!M7, NA())</f>
        <v>3.7330164980404652E-2</v>
      </c>
    </row>
    <row r="8" spans="1:12" ht="26.25" customHeight="1" x14ac:dyDescent="0.55000000000000004">
      <c r="A8" s="3">
        <v>43616</v>
      </c>
      <c r="B8" s="13">
        <f>IFERROR(Returns!B8 - Returns!M8, NA())</f>
        <v>-0.12948924097840897</v>
      </c>
      <c r="C8" s="13">
        <f>IFERROR(Returns!C8 - Returns!M8, NA())</f>
        <v>-5.4902935098431346E-2</v>
      </c>
      <c r="D8" s="13">
        <f>IFERROR(Returns!D8 - Returns!M8, NA())</f>
        <v>-8.1875236508920687E-2</v>
      </c>
      <c r="E8" s="13">
        <f>IFERROR(Returns!E8 - Returns!M8, NA())</f>
        <v>-4.8976980802316653E-4</v>
      </c>
      <c r="F8" s="13">
        <f>IFERROR(Returns!F8 - Returns!M8, NA())</f>
        <v>1.6263941062685356E-3</v>
      </c>
      <c r="G8" s="13">
        <f>IFERROR(Returns!G8 - Returns!M8, NA())</f>
        <v>-0.12037715989363761</v>
      </c>
      <c r="H8" s="13">
        <f>IFERROR(Returns!H8 - Returns!M8, NA())</f>
        <v>-0.13736167076084349</v>
      </c>
      <c r="I8" s="13">
        <f>IFERROR(Returns!I8 - Returns!M8, NA())</f>
        <v>-7.3092183512668316E-2</v>
      </c>
      <c r="J8" s="13">
        <f>IFERROR(Returns!J8 - Returns!M8, NA())</f>
        <v>-1.5529994181384777E-2</v>
      </c>
      <c r="K8" s="13">
        <f>IFERROR(Returns!K8 - Returns!M8, NA())</f>
        <v>-3.79101017073432E-2</v>
      </c>
      <c r="L8" s="32">
        <f>IFERROR(Returns!L8 - Returns!M8, NA())</f>
        <v>-6.7694398033502065E-2</v>
      </c>
    </row>
    <row r="9" spans="1:12" ht="26.25" customHeight="1" x14ac:dyDescent="0.55000000000000004">
      <c r="A9" s="3">
        <v>43646</v>
      </c>
      <c r="B9" s="13">
        <f>IFERROR(Returns!B9 - Returns!M9, NA())</f>
        <v>0.13313949581507514</v>
      </c>
      <c r="C9" s="13">
        <f>IFERROR(Returns!C9 - Returns!M9, NA())</f>
        <v>8.5393941462188067E-2</v>
      </c>
      <c r="D9" s="13">
        <f>IFERROR(Returns!D9 - Returns!M9, NA())</f>
        <v>5.338173045031417E-2</v>
      </c>
      <c r="E9" s="13">
        <f>IFERROR(Returns!E9 - Returns!M9, NA())</f>
        <v>3.4700652989074578E-2</v>
      </c>
      <c r="F9" s="13">
        <f>IFERROR(Returns!F9 - Returns!M9, NA())</f>
        <v>5.1759821750305725E-2</v>
      </c>
      <c r="G9" s="13">
        <f>IFERROR(Returns!G9 - Returns!M9, NA())</f>
        <v>9.348195375990434E-2</v>
      </c>
      <c r="H9" s="13">
        <f>IFERROR(Returns!H9 - Returns!M9, NA())</f>
        <v>0.13581743219668277</v>
      </c>
      <c r="I9" s="13">
        <f>IFERROR(Returns!I9 - Returns!M9, NA())</f>
        <v>6.7523214297823292E-2</v>
      </c>
      <c r="J9" s="13">
        <f>IFERROR(Returns!J9 - Returns!M9, NA())</f>
        <v>9.3268252773033772E-2</v>
      </c>
      <c r="K9" s="13">
        <f>IFERROR(Returns!K9 - Returns!M9, NA())</f>
        <v>5.582516401138541E-2</v>
      </c>
      <c r="L9" s="32">
        <f>IFERROR(Returns!L9 - Returns!M9, NA())</f>
        <v>6.7196830664907364E-2</v>
      </c>
    </row>
    <row r="10" spans="1:12" ht="26.25" customHeight="1" x14ac:dyDescent="0.55000000000000004">
      <c r="A10" s="3">
        <v>43677</v>
      </c>
      <c r="B10" s="13">
        <f>IFERROR(Returns!B10 - Returns!M10, NA())</f>
        <v>7.4694556254418606E-2</v>
      </c>
      <c r="C10" s="13">
        <f>IFERROR(Returns!C10 - Returns!M10, NA())</f>
        <v>1.5543822516175289E-2</v>
      </c>
      <c r="D10" s="13">
        <f>IFERROR(Returns!D10 - Returns!M10, NA())</f>
        <v>3.5867268617046512E-2</v>
      </c>
      <c r="E10" s="13">
        <f>IFERROR(Returns!E10 - Returns!M10, NA())</f>
        <v>3.9950447288973602E-2</v>
      </c>
      <c r="F10" s="13">
        <f>IFERROR(Returns!F10 - Returns!M10, NA())</f>
        <v>1.3035805576785665E-2</v>
      </c>
      <c r="G10" s="13">
        <f>IFERROR(Returns!G10 - Returns!M10, NA())</f>
        <v>-3.1322627076209107E-2</v>
      </c>
      <c r="H10" s="13">
        <f>IFERROR(Returns!H10 - Returns!M10, NA())</f>
        <v>-3.5598295259895961E-2</v>
      </c>
      <c r="I10" s="13">
        <f>IFERROR(Returns!I10 - Returns!M10, NA())</f>
        <v>-6.6748668985651641E-2</v>
      </c>
      <c r="J10" s="13">
        <f>IFERROR(Returns!J10 - Returns!M10, NA())</f>
        <v>-2.6957528925088611E-3</v>
      </c>
      <c r="K10" s="13">
        <f>IFERROR(Returns!K10 - Returns!M10, NA())</f>
        <v>2.2433368598181937E-2</v>
      </c>
      <c r="L10" s="32">
        <f>IFERROR(Returns!L10 - Returns!M10, NA())</f>
        <v>1.1428152166957951E-2</v>
      </c>
    </row>
    <row r="11" spans="1:12" ht="26.25" customHeight="1" x14ac:dyDescent="0.55000000000000004">
      <c r="A11" s="3">
        <v>43708</v>
      </c>
      <c r="B11" s="13">
        <f>IFERROR(Returns!B11 - Returns!M11, NA())</f>
        <v>-2.1808766606317823E-2</v>
      </c>
      <c r="C11" s="13">
        <f>IFERROR(Returns!C11 - Returns!M11, NA())</f>
        <v>1.0042982675844346E-2</v>
      </c>
      <c r="D11" s="13">
        <f>IFERROR(Returns!D11 - Returns!M11, NA())</f>
        <v>-4.785122914089536E-2</v>
      </c>
      <c r="E11" s="13">
        <f>IFERROR(Returns!E11 - Returns!M11, NA())</f>
        <v>4.4166543029181535E-2</v>
      </c>
      <c r="F11" s="13">
        <f>IFERROR(Returns!F11 - Returns!M11, NA())</f>
        <v>3.2780525620823772E-2</v>
      </c>
      <c r="G11" s="13">
        <f>IFERROR(Returns!G11 - Returns!M11, NA())</f>
        <v>-8.0699866377536025E-2</v>
      </c>
      <c r="H11" s="13">
        <f>IFERROR(Returns!H11 - Returns!M11, NA())</f>
        <v>-9.0896185586433101E-2</v>
      </c>
      <c r="I11" s="13">
        <f>IFERROR(Returns!I11 - Returns!M11, NA())</f>
        <v>-1.5908598521146025E-2</v>
      </c>
      <c r="J11" s="13">
        <f>IFERROR(Returns!J11 - Returns!M11, NA())</f>
        <v>3.3526471205309813E-2</v>
      </c>
      <c r="K11" s="13">
        <f>IFERROR(Returns!K11 - Returns!M11, NA())</f>
        <v>-3.5887992215381762E-2</v>
      </c>
      <c r="L11" s="32">
        <f>IFERROR(Returns!L11 - Returns!M11, NA())</f>
        <v>-1.9716627240523935E-2</v>
      </c>
    </row>
    <row r="12" spans="1:12" ht="26.25" customHeight="1" x14ac:dyDescent="0.55000000000000004">
      <c r="A12" s="3">
        <v>43738</v>
      </c>
      <c r="B12" s="13">
        <f>IFERROR(Returns!B12 - Returns!M12, NA())</f>
        <v>7.5504628630423787E-2</v>
      </c>
      <c r="C12" s="13">
        <f>IFERROR(Returns!C12 - Returns!M12, NA())</f>
        <v>1.0311902321504416E-2</v>
      </c>
      <c r="D12" s="13">
        <f>IFERROR(Returns!D12 - Returns!M12, NA())</f>
        <v>6.97393787410861E-2</v>
      </c>
      <c r="E12" s="13">
        <f>IFERROR(Returns!E12 - Returns!M12, NA())</f>
        <v>-1.2434470557472545E-2</v>
      </c>
      <c r="F12" s="13">
        <f>IFERROR(Returns!F12 - Returns!M12, NA())</f>
        <v>-1.1280926727110176E-2</v>
      </c>
      <c r="G12" s="13">
        <f>IFERROR(Returns!G12 - Returns!M12, NA())</f>
        <v>4.2391253952712094E-2</v>
      </c>
      <c r="H12" s="13">
        <f>IFERROR(Returns!H12 - Returns!M12, NA())</f>
        <v>5.9895372368787003E-2</v>
      </c>
      <c r="I12" s="13">
        <f>IFERROR(Returns!I12 - Returns!M12, NA())</f>
        <v>1.396578804686893E-2</v>
      </c>
      <c r="J12" s="13">
        <f>IFERROR(Returns!J12 - Returns!M12, NA())</f>
        <v>4.2263379440086457E-2</v>
      </c>
      <c r="K12" s="13">
        <f>IFERROR(Returns!K12 - Returns!M12, NA())</f>
        <v>-5.2094401634211029E-2</v>
      </c>
      <c r="L12" s="32">
        <f>IFERROR(Returns!L12 - Returns!M12, NA())</f>
        <v>1.5647844597687362E-2</v>
      </c>
    </row>
    <row r="13" spans="1:12" ht="26.25" customHeight="1" x14ac:dyDescent="0.55000000000000004">
      <c r="A13" s="3">
        <v>43769</v>
      </c>
      <c r="B13" s="13">
        <f>IFERROR(Returns!B13 - Returns!M13, NA())</f>
        <v>0.10942605241344386</v>
      </c>
      <c r="C13" s="13">
        <f>IFERROR(Returns!C13 - Returns!M13, NA())</f>
        <v>2.9957446390863868E-2</v>
      </c>
      <c r="D13" s="13">
        <f>IFERROR(Returns!D13 - Returns!M13, NA())</f>
        <v>6.0174035361113792E-2</v>
      </c>
      <c r="E13" s="13">
        <f>IFERROR(Returns!E13 - Returns!M13, NA())</f>
        <v>5.8679461454076709E-3</v>
      </c>
      <c r="F13" s="13">
        <f>IFERROR(Returns!F13 - Returns!M13, NA())</f>
        <v>-8.5138752596160078E-2</v>
      </c>
      <c r="G13" s="13">
        <f>IFERROR(Returns!G13 - Returns!M13, NA())</f>
        <v>-4.4311765823802224E-2</v>
      </c>
      <c r="H13" s="13">
        <f>IFERROR(Returns!H13 - Returns!M13, NA())</f>
        <v>8.9708425374852824E-2</v>
      </c>
      <c r="I13" s="13">
        <f>IFERROR(Returns!I13 - Returns!M13, NA())</f>
        <v>1.9301183677639583E-2</v>
      </c>
      <c r="J13" s="13">
        <f>IFERROR(Returns!J13 - Returns!M13, NA())</f>
        <v>-1.3223535570296291E-2</v>
      </c>
      <c r="K13" s="13">
        <f>IFERROR(Returns!K13 - Returns!M13, NA())</f>
        <v>-4.3277022565446355E-3</v>
      </c>
      <c r="L13" s="32">
        <f>IFERROR(Returns!L13 - Returns!M13, NA())</f>
        <v>1.9173437180350722E-2</v>
      </c>
    </row>
    <row r="14" spans="1:12" ht="26.25" customHeight="1" x14ac:dyDescent="0.55000000000000004">
      <c r="A14" s="3">
        <v>43799</v>
      </c>
      <c r="B14" s="13">
        <f>IFERROR(Returns!B14 - Returns!M14, NA())</f>
        <v>7.3028667416244891E-2</v>
      </c>
      <c r="C14" s="13">
        <f>IFERROR(Returns!C14 - Returns!M14, NA())</f>
        <v>5.4569968292287184E-2</v>
      </c>
      <c r="D14" s="13">
        <f>IFERROR(Returns!D14 - Returns!M14, NA())</f>
        <v>6.1904604776268655E-2</v>
      </c>
      <c r="E14" s="13">
        <f>IFERROR(Returns!E14 - Returns!M14, NA())</f>
        <v>-2.0223366917185768E-2</v>
      </c>
      <c r="F14" s="13">
        <f>IFERROR(Returns!F14 - Returns!M14, NA())</f>
        <v>-1.2586573030507173E-2</v>
      </c>
      <c r="G14" s="13">
        <f>IFERROR(Returns!G14 - Returns!M14, NA())</f>
        <v>6.9878141905973202E-3</v>
      </c>
      <c r="H14" s="13">
        <f>IFERROR(Returns!H14 - Returns!M14, NA())</f>
        <v>5.7245884776237231E-2</v>
      </c>
      <c r="I14" s="13">
        <f>IFERROR(Returns!I14 - Returns!M14, NA())</f>
        <v>3.9975526914811731E-2</v>
      </c>
      <c r="J14" s="13">
        <f>IFERROR(Returns!J14 - Returns!M14, NA())</f>
        <v>1.4306723554723923E-2</v>
      </c>
      <c r="K14" s="13">
        <f>IFERROR(Returns!K14 - Returns!M14, NA())</f>
        <v>0.16541814848517652</v>
      </c>
      <c r="L14" s="32">
        <f>IFERROR(Returns!L14 - Returns!M14, NA())</f>
        <v>3.2747037714499903E-2</v>
      </c>
    </row>
    <row r="15" spans="1:12" ht="26.25" customHeight="1" x14ac:dyDescent="0.55000000000000004">
      <c r="A15" s="3">
        <v>43830</v>
      </c>
      <c r="B15" s="13">
        <f>IFERROR(Returns!B15 - Returns!M15, NA())</f>
        <v>0.10081613636364536</v>
      </c>
      <c r="C15" s="13">
        <f>IFERROR(Returns!C15 - Returns!M15, NA())</f>
        <v>4.402693437445046E-2</v>
      </c>
      <c r="D15" s="13">
        <f>IFERROR(Returns!D15 - Returns!M15, NA())</f>
        <v>5.6717251008797959E-2</v>
      </c>
      <c r="E15" s="13">
        <f>IFERROR(Returns!E15 - Returns!M15, NA())</f>
        <v>4.2992497724282236E-2</v>
      </c>
      <c r="F15" s="13">
        <f>IFERROR(Returns!F15 - Returns!M15, NA())</f>
        <v>2.1339433061044438E-2</v>
      </c>
      <c r="G15" s="13">
        <f>IFERROR(Returns!G15 - Returns!M15, NA())</f>
        <v>3.5303409638571009E-2</v>
      </c>
      <c r="H15" s="13">
        <f>IFERROR(Returns!H15 - Returns!M15, NA())</f>
        <v>1.9115795554739939E-2</v>
      </c>
      <c r="I15" s="13">
        <f>IFERROR(Returns!I15 - Returns!M15, NA())</f>
        <v>6.7033857453779516E-2</v>
      </c>
      <c r="J15" s="13">
        <f>IFERROR(Returns!J15 - Returns!M15, NA())</f>
        <v>-3.3662169442339194E-3</v>
      </c>
      <c r="K15" s="13">
        <f>IFERROR(Returns!K15 - Returns!M15, NA())</f>
        <v>-4.7116989923502134E-2</v>
      </c>
      <c r="L15" s="32">
        <f>IFERROR(Returns!L15 - Returns!M15, NA())</f>
        <v>2.7323152239063425E-2</v>
      </c>
    </row>
    <row r="16" spans="1:12" ht="26.25" customHeight="1" x14ac:dyDescent="0.55000000000000004">
      <c r="A16" s="3">
        <v>43861</v>
      </c>
      <c r="B16" s="13">
        <f>IFERROR(Returns!B16 - Returns!M16, NA())</f>
        <v>5.2743289576424907E-2</v>
      </c>
      <c r="C16" s="13">
        <f>IFERROR(Returns!C16 - Returns!M16, NA())</f>
        <v>7.818820385424971E-2</v>
      </c>
      <c r="D16" s="13">
        <f>IFERROR(Returns!D16 - Returns!M16, NA())</f>
        <v>-5.1768610872241855E-2</v>
      </c>
      <c r="E16" s="13">
        <f>IFERROR(Returns!E16 - Returns!M16, NA())</f>
        <v>5.383732680438133E-2</v>
      </c>
      <c r="F16" s="13">
        <f>IFERROR(Returns!F16 - Returns!M16, NA())</f>
        <v>8.1522792462165622E-2</v>
      </c>
      <c r="G16" s="13">
        <f>IFERROR(Returns!G16 - Returns!M16, NA())</f>
        <v>-0.11104032083500451</v>
      </c>
      <c r="H16" s="13">
        <f>IFERROR(Returns!H16 - Returns!M16, NA())</f>
        <v>-0.11184342935997929</v>
      </c>
      <c r="I16" s="13">
        <f>IFERROR(Returns!I16 - Returns!M16, NA())</f>
        <v>1.9299558153739488E-2</v>
      </c>
      <c r="J16" s="13">
        <f>IFERROR(Returns!J16 - Returns!M16, NA())</f>
        <v>-3.3549318739493433E-2</v>
      </c>
      <c r="K16" s="13">
        <f>IFERROR(Returns!K16 - Returns!M16, NA())</f>
        <v>-3.923515599504937E-2</v>
      </c>
      <c r="L16" s="32">
        <f>IFERROR(Returns!L16 - Returns!M16, NA())</f>
        <v>-2.894759485715632E-3</v>
      </c>
    </row>
    <row r="17" spans="1:12" ht="26.25" customHeight="1" x14ac:dyDescent="0.55000000000000004">
      <c r="A17" s="3">
        <v>43890</v>
      </c>
      <c r="B17" s="13">
        <f>IFERROR(Returns!B17 - Returns!M17, NA())</f>
        <v>-0.11783938744577743</v>
      </c>
      <c r="C17" s="13">
        <f>IFERROR(Returns!C17 - Returns!M17, NA())</f>
        <v>-4.9329135823095234E-2</v>
      </c>
      <c r="D17" s="13">
        <f>IFERROR(Returns!D17 - Returns!M17, NA())</f>
        <v>-0.11818129686100992</v>
      </c>
      <c r="E17" s="13">
        <f>IFERROR(Returns!E17 - Returns!M17, NA())</f>
        <v>-8.5116969024177258E-2</v>
      </c>
      <c r="F17" s="13">
        <f>IFERROR(Returns!F17 - Returns!M17, NA())</f>
        <v>-9.3577978707762133E-2</v>
      </c>
      <c r="G17" s="13">
        <f>IFERROR(Returns!G17 - Returns!M17, NA())</f>
        <v>-0.17296670284895693</v>
      </c>
      <c r="H17" s="13">
        <f>IFERROR(Returns!H17 - Returns!M17, NA())</f>
        <v>-4.8537319613039594E-2</v>
      </c>
      <c r="I17" s="13">
        <f>IFERROR(Returns!I17 - Returns!M17, NA())</f>
        <v>-9.7703327580244526E-2</v>
      </c>
      <c r="J17" s="13">
        <f>IFERROR(Returns!J17 - Returns!M17, NA())</f>
        <v>-6.0522813314512321E-2</v>
      </c>
      <c r="K17" s="13">
        <f>IFERROR(Returns!K17 - Returns!M17, NA())</f>
        <v>-0.1504160871381674</v>
      </c>
      <c r="L17" s="32">
        <f>IFERROR(Returns!L17 - Returns!M17, NA())</f>
        <v>-8.5152150305069785E-2</v>
      </c>
    </row>
    <row r="18" spans="1:12" ht="26.25" customHeight="1" x14ac:dyDescent="0.55000000000000004">
      <c r="A18" s="3">
        <v>43921</v>
      </c>
      <c r="B18" s="13">
        <f>IFERROR(Returns!B18 - Returns!M18, NA())</f>
        <v>-6.7645262191930192E-2</v>
      </c>
      <c r="C18" s="13">
        <f>IFERROR(Returns!C18 - Returns!M18, NA())</f>
        <v>-2.3974597069959368E-2</v>
      </c>
      <c r="D18" s="13">
        <f>IFERROR(Returns!D18 - Returns!M18, NA())</f>
        <v>-0.224706412936234</v>
      </c>
      <c r="E18" s="13">
        <f>IFERROR(Returns!E18 - Returns!M18, NA())</f>
        <v>-0.17283443165420181</v>
      </c>
      <c r="F18" s="13">
        <f>IFERROR(Returns!F18 - Returns!M18, NA())</f>
        <v>-0.14318946402918792</v>
      </c>
      <c r="G18" s="13">
        <f>IFERROR(Returns!G18 - Returns!M18, NA())</f>
        <v>-0.25135298791299582</v>
      </c>
      <c r="H18" s="13">
        <f>IFERROR(Returns!H18 - Returns!M18, NA())</f>
        <v>-6.6093015172533479E-2</v>
      </c>
      <c r="I18" s="13">
        <f>IFERROR(Returns!I18 - Returns!M18, NA())</f>
        <v>-1.8784608441721872E-2</v>
      </c>
      <c r="J18" s="13">
        <f>IFERROR(Returns!J18 - Returns!M18, NA())</f>
        <v>5.5071816362364405E-2</v>
      </c>
      <c r="K18" s="13">
        <f>IFERROR(Returns!K18 - Returns!M18, NA())</f>
        <v>-0.17901229208511188</v>
      </c>
      <c r="L18" s="32">
        <f>IFERROR(Returns!L18 - Returns!M18, NA())</f>
        <v>-0.12521094907559488</v>
      </c>
    </row>
    <row r="19" spans="1:12" ht="26.25" customHeight="1" x14ac:dyDescent="0.55000000000000004">
      <c r="A19" s="3">
        <v>43951</v>
      </c>
      <c r="B19" s="13">
        <f>IFERROR(Returns!B19 - Returns!M19, NA())</f>
        <v>0.15529901159575626</v>
      </c>
      <c r="C19" s="13">
        <f>IFERROR(Returns!C19 - Returns!M19, NA())</f>
        <v>0.13625109706009636</v>
      </c>
      <c r="D19" s="13">
        <f>IFERROR(Returns!D19 - Returns!M19, NA())</f>
        <v>6.3570496078148728E-2</v>
      </c>
      <c r="E19" s="13">
        <f>IFERROR(Returns!E19 - Returns!M19, NA())</f>
        <v>4.6082219930304862E-2</v>
      </c>
      <c r="F19" s="13">
        <f>IFERROR(Returns!F19 - Returns!M19, NA())</f>
        <v>0.13424635808401569</v>
      </c>
      <c r="G19" s="13">
        <f>IFERROR(Returns!G19 - Returns!M19, NA())</f>
        <v>0.22378589021766221</v>
      </c>
      <c r="H19" s="13">
        <f>IFERROR(Returns!H19 - Returns!M19, NA())</f>
        <v>2.8553488518994669E-3</v>
      </c>
      <c r="I19" s="13">
        <f>IFERROR(Returns!I19 - Returns!M19, NA())</f>
        <v>0.14413331857376527</v>
      </c>
      <c r="J19" s="13">
        <f>IFERROR(Returns!J19 - Returns!M19, NA())</f>
        <v>7.4452764369424648E-2</v>
      </c>
      <c r="K19" s="13">
        <f>IFERROR(Returns!K19 - Returns!M19, NA())</f>
        <v>0.11949030379665442</v>
      </c>
      <c r="L19" s="32">
        <f>IFERROR(Returns!L19 - Returns!M19, NA())</f>
        <v>0.1267690381652789</v>
      </c>
    </row>
    <row r="20" spans="1:12" ht="26.25" customHeight="1" x14ac:dyDescent="0.55000000000000004">
      <c r="A20" s="3">
        <v>43982</v>
      </c>
      <c r="B20" s="13">
        <f>IFERROR(Returns!B20 - Returns!M20, NA())</f>
        <v>8.2047899096715601E-2</v>
      </c>
      <c r="C20" s="13">
        <f>IFERROR(Returns!C20 - Returns!M20, NA())</f>
        <v>2.2426966315336347E-2</v>
      </c>
      <c r="D20" s="13">
        <f>IFERROR(Returns!D20 - Returns!M20, NA())</f>
        <v>2.6629403851501018E-2</v>
      </c>
      <c r="E20" s="13">
        <f>IFERROR(Returns!E20 - Returns!M20, NA())</f>
        <v>1.7098633527165549E-2</v>
      </c>
      <c r="F20" s="13">
        <f>IFERROR(Returns!F20 - Returns!M20, NA())</f>
        <v>-6.727854301924254E-3</v>
      </c>
      <c r="G20" s="13">
        <f>IFERROR(Returns!G20 - Returns!M20, NA())</f>
        <v>-2.163599709205978E-2</v>
      </c>
      <c r="H20" s="13">
        <f>IFERROR(Returns!H20 - Returns!M20, NA())</f>
        <v>4.158189028708735E-2</v>
      </c>
      <c r="I20" s="13">
        <f>IFERROR(Returns!I20 - Returns!M20, NA())</f>
        <v>-8.7145431092411473E-3</v>
      </c>
      <c r="J20" s="13">
        <f>IFERROR(Returns!J20 - Returns!M20, NA())</f>
        <v>2.053325967957452E-2</v>
      </c>
      <c r="K20" s="13">
        <f>IFERROR(Returns!K20 - Returns!M20, NA())</f>
        <v>8.4487949930136849E-2</v>
      </c>
      <c r="L20" s="32">
        <f>IFERROR(Returns!L20 - Returns!M20, NA())</f>
        <v>4.5165152998891553E-2</v>
      </c>
    </row>
    <row r="21" spans="1:12" ht="26.25" customHeight="1" x14ac:dyDescent="0.55000000000000004">
      <c r="A21" s="3">
        <v>44012</v>
      </c>
      <c r="B21" s="13">
        <f>IFERROR(Returns!B21 - Returns!M21, NA())</f>
        <v>0.15035905516098544</v>
      </c>
      <c r="C21" s="13">
        <f>IFERROR(Returns!C21 - Returns!M21, NA())</f>
        <v>0.11351906295607449</v>
      </c>
      <c r="D21" s="13">
        <f>IFERROR(Returns!D21 - Returns!M21, NA())</f>
        <v>-3.3531614237810384E-2</v>
      </c>
      <c r="E21" s="13">
        <f>IFERROR(Returns!E21 - Returns!M21, NA())</f>
        <v>-4.2978404992567124E-2</v>
      </c>
      <c r="F21" s="13">
        <f>IFERROR(Returns!F21 - Returns!M21, NA())</f>
        <v>-3.4615306572234475E-3</v>
      </c>
      <c r="G21" s="13">
        <f>IFERROR(Returns!G21 - Returns!M21, NA())</f>
        <v>2.4415348954640445E-3</v>
      </c>
      <c r="H21" s="13">
        <f>IFERROR(Returns!H21 - Returns!M21, NA())</f>
        <v>5.2892517004105674E-2</v>
      </c>
      <c r="I21" s="13">
        <f>IFERROR(Returns!I21 - Returns!M21, NA())</f>
        <v>-4.816771274636257E-2</v>
      </c>
      <c r="J21" s="13">
        <f>IFERROR(Returns!J21 - Returns!M21, NA())</f>
        <v>-3.0385788695485264E-2</v>
      </c>
      <c r="K21" s="13">
        <f>IFERROR(Returns!K21 - Returns!M21, NA())</f>
        <v>-4.949389471679512E-2</v>
      </c>
      <c r="L21" s="32">
        <f>IFERROR(Returns!L21 - Returns!M21, NA())</f>
        <v>1.8255063180590878E-2</v>
      </c>
    </row>
    <row r="22" spans="1:12" ht="26.25" customHeight="1" x14ac:dyDescent="0.55000000000000004">
      <c r="A22" s="3">
        <v>44043</v>
      </c>
      <c r="B22" s="13">
        <f>IFERROR(Returns!B22 - Returns!M22, NA())</f>
        <v>0.16505654969932909</v>
      </c>
      <c r="C22" s="13">
        <f>IFERROR(Returns!C22 - Returns!M22, NA())</f>
        <v>7.2956387408747349E-3</v>
      </c>
      <c r="D22" s="13">
        <f>IFERROR(Returns!D22 - Returns!M22, NA())</f>
        <v>2.7354330405349452E-2</v>
      </c>
      <c r="E22" s="13">
        <f>IFERROR(Returns!E22 - Returns!M22, NA())</f>
        <v>6.6826940641529872E-2</v>
      </c>
      <c r="F22" s="13">
        <f>IFERROR(Returns!F22 - Returns!M22, NA())</f>
        <v>5.3104512574525135E-2</v>
      </c>
      <c r="G22" s="13">
        <f>IFERROR(Returns!G22 - Returns!M22, NA())</f>
        <v>-5.9108567115267414E-2</v>
      </c>
      <c r="H22" s="13">
        <f>IFERROR(Returns!H22 - Returns!M22, NA())</f>
        <v>5.0359895792013547E-2</v>
      </c>
      <c r="I22" s="13">
        <f>IFERROR(Returns!I22 - Returns!M22, NA())</f>
        <v>3.6403438695614736E-2</v>
      </c>
      <c r="J22" s="13">
        <f>IFERROR(Returns!J22 - Returns!M22, NA())</f>
        <v>8.0238802105027582E-2</v>
      </c>
      <c r="K22" s="13">
        <f>IFERROR(Returns!K22 - Returns!M22, NA())</f>
        <v>4.8620139973920166E-2</v>
      </c>
      <c r="L22" s="32">
        <f>IFERROR(Returns!L22 - Returns!M22, NA())</f>
        <v>5.5026321480443667E-2</v>
      </c>
    </row>
    <row r="23" spans="1:12" ht="26.25" customHeight="1" x14ac:dyDescent="0.55000000000000004">
      <c r="A23" s="3">
        <v>44074</v>
      </c>
      <c r="B23" s="13">
        <f>IFERROR(Returns!B23 - Returns!M23, NA())</f>
        <v>0.21428796453568894</v>
      </c>
      <c r="C23" s="13">
        <f>IFERROR(Returns!C23 - Returns!M23, NA())</f>
        <v>0.10000094676260789</v>
      </c>
      <c r="D23" s="13">
        <f>IFERROR(Returns!D23 - Returns!M23, NA())</f>
        <v>4.6744874373064675E-2</v>
      </c>
      <c r="E23" s="13">
        <f>IFERROR(Returns!E23 - Returns!M23, NA())</f>
        <v>4.8384317165770678E-2</v>
      </c>
      <c r="F23" s="13">
        <f>IFERROR(Returns!F23 - Returns!M23, NA())</f>
        <v>9.8940601423948379E-2</v>
      </c>
      <c r="G23" s="13">
        <f>IFERROR(Returns!G23 - Returns!M23, NA())</f>
        <v>-5.0947432883163897E-2</v>
      </c>
      <c r="H23" s="13">
        <f>IFERROR(Returns!H23 - Returns!M23, NA())</f>
        <v>7.8895424534654632E-2</v>
      </c>
      <c r="I23" s="13">
        <f>IFERROR(Returns!I23 - Returns!M23, NA())</f>
        <v>5.2392008525069471E-2</v>
      </c>
      <c r="J23" s="13">
        <f>IFERROR(Returns!J23 - Returns!M23, NA())</f>
        <v>7.2937687095505341E-2</v>
      </c>
      <c r="K23" s="13">
        <f>IFERROR(Returns!K23 - Returns!M23, NA())</f>
        <v>0.12758071929088216</v>
      </c>
      <c r="L23" s="32">
        <f>IFERROR(Returns!L23 - Returns!M23, NA())</f>
        <v>6.9973000235051083E-2</v>
      </c>
    </row>
    <row r="24" spans="1:12" ht="26.25" customHeight="1" x14ac:dyDescent="0.55000000000000004">
      <c r="A24" s="3">
        <v>44104</v>
      </c>
      <c r="B24" s="13">
        <f>IFERROR(Returns!B24 - Returns!M24, NA())</f>
        <v>-0.10099152735662455</v>
      </c>
      <c r="C24" s="13">
        <f>IFERROR(Returns!C24 - Returns!M24, NA())</f>
        <v>-6.5225788710259872E-2</v>
      </c>
      <c r="D24" s="13">
        <f>IFERROR(Returns!D24 - Returns!M24, NA())</f>
        <v>-3.9208716628762581E-2</v>
      </c>
      <c r="E24" s="13">
        <f>IFERROR(Returns!E24 - Returns!M24, NA())</f>
        <v>-3.3139845818667226E-3</v>
      </c>
      <c r="F24" s="13">
        <f>IFERROR(Returns!F24 - Returns!M24, NA())</f>
        <v>3.3890591954760178E-2</v>
      </c>
      <c r="G24" s="13">
        <f>IFERROR(Returns!G24 - Returns!M24, NA())</f>
        <v>-0.12358707270702608</v>
      </c>
      <c r="H24" s="13">
        <f>IFERROR(Returns!H24 - Returns!M24, NA())</f>
        <v>4.7980359456133763E-2</v>
      </c>
      <c r="I24" s="13">
        <f>IFERROR(Returns!I24 - Returns!M24, NA())</f>
        <v>-2.3153029384120682E-2</v>
      </c>
      <c r="J24" s="13">
        <f>IFERROR(Returns!J24 - Returns!M24, NA())</f>
        <v>1.1693571246502157E-2</v>
      </c>
      <c r="K24" s="13">
        <f>IFERROR(Returns!K24 - Returns!M24, NA())</f>
        <v>-5.9156698583918706E-2</v>
      </c>
      <c r="L24" s="32">
        <f>IFERROR(Returns!L24 - Returns!M24, NA())</f>
        <v>-3.9311303511756386E-2</v>
      </c>
    </row>
    <row r="25" spans="1:12" ht="26.25" customHeight="1" x14ac:dyDescent="0.55000000000000004">
      <c r="A25" s="3">
        <v>44135</v>
      </c>
      <c r="B25" s="13">
        <f>IFERROR(Returns!B25 - Returns!M25, NA())</f>
        <v>-6.0087113520879094E-2</v>
      </c>
      <c r="C25" s="13">
        <f>IFERROR(Returns!C25 - Returns!M25, NA())</f>
        <v>-3.7444894953538817E-2</v>
      </c>
      <c r="D25" s="13">
        <f>IFERROR(Returns!D25 - Returns!M25, NA())</f>
        <v>1.8310517660683083E-2</v>
      </c>
      <c r="E25" s="13">
        <f>IFERROR(Returns!E25 - Returns!M25, NA())</f>
        <v>-1.872916682636689E-2</v>
      </c>
      <c r="F25" s="13">
        <f>IFERROR(Returns!F25 - Returns!M25, NA())</f>
        <v>-2.9643486504800261E-2</v>
      </c>
      <c r="G25" s="13">
        <f>IFERROR(Returns!G25 - Returns!M25, NA())</f>
        <v>-4.9885793066601854E-2</v>
      </c>
      <c r="H25" s="13">
        <f>IFERROR(Returns!H25 - Returns!M25, NA())</f>
        <v>5.2892104392589893E-2</v>
      </c>
      <c r="I25" s="13">
        <f>IFERROR(Returns!I25 - Returns!M25, NA())</f>
        <v>-7.9131877268536835E-2</v>
      </c>
      <c r="J25" s="13">
        <f>IFERROR(Returns!J25 - Returns!M25, NA())</f>
        <v>-8.3660724027011055E-3</v>
      </c>
      <c r="K25" s="13">
        <f>IFERROR(Returns!K25 - Returns!M25, NA())</f>
        <v>-2.2882901386388772E-2</v>
      </c>
      <c r="L25" s="32">
        <f>IFERROR(Returns!L25 - Returns!M25, NA())</f>
        <v>-2.7740786221379717E-2</v>
      </c>
    </row>
    <row r="26" spans="1:12" ht="26.25" customHeight="1" x14ac:dyDescent="0.55000000000000004">
      <c r="A26" s="3">
        <v>44165</v>
      </c>
      <c r="B26" s="13">
        <f>IFERROR(Returns!B26 - Returns!M26, NA())</f>
        <v>9.3539955779937886E-2</v>
      </c>
      <c r="C26" s="13">
        <f>IFERROR(Returns!C26 - Returns!M26, NA())</f>
        <v>5.7225859682250795E-2</v>
      </c>
      <c r="D26" s="13">
        <f>IFERROR(Returns!D26 - Returns!M26, NA())</f>
        <v>0.213456612989956</v>
      </c>
      <c r="E26" s="13">
        <f>IFERROR(Returns!E26 - Returns!M26, NA())</f>
        <v>7.3590994877272373E-2</v>
      </c>
      <c r="F26" s="13">
        <f>IFERROR(Returns!F26 - Returns!M26, NA())</f>
        <v>2.0778304775151517E-2</v>
      </c>
      <c r="G26" s="13">
        <f>IFERROR(Returns!G26 - Returns!M26, NA())</f>
        <v>0.1688481200539107</v>
      </c>
      <c r="H26" s="13">
        <f>IFERROR(Returns!H26 - Returns!M26, NA())</f>
        <v>0.11200139249648043</v>
      </c>
      <c r="I26" s="13">
        <f>IFERROR(Returns!I26 - Returns!M26, NA())</f>
        <v>5.5144468973543186E-2</v>
      </c>
      <c r="J26" s="13">
        <f>IFERROR(Returns!J26 - Returns!M26, NA())</f>
        <v>0.1011223263499401</v>
      </c>
      <c r="K26" s="13">
        <f>IFERROR(Returns!K26 - Returns!M26, NA())</f>
        <v>0.22063435563486666</v>
      </c>
      <c r="L26" s="32">
        <f>IFERROR(Returns!L26 - Returns!M26, NA())</f>
        <v>0.10747896877719242</v>
      </c>
    </row>
    <row r="27" spans="1:12" ht="26.25" customHeight="1" x14ac:dyDescent="0.55000000000000004">
      <c r="A27" s="3">
        <v>44196</v>
      </c>
      <c r="B27" s="13">
        <f>IFERROR(Returns!B27 - Returns!M27, NA())</f>
        <v>0.11642140726484644</v>
      </c>
      <c r="C27" s="13">
        <f>IFERROR(Returns!C27 - Returns!M27, NA())</f>
        <v>4.1651135866992033E-2</v>
      </c>
      <c r="D27" s="13">
        <f>IFERROR(Returns!D27 - Returns!M27, NA())</f>
        <v>7.7885931766995806E-2</v>
      </c>
      <c r="E27" s="13">
        <f>IFERROR(Returns!E27 - Returns!M27, NA())</f>
        <v>7.1048990941998499E-2</v>
      </c>
      <c r="F27" s="13">
        <f>IFERROR(Returns!F27 - Returns!M27, NA())</f>
        <v>-7.3626459416973964E-3</v>
      </c>
      <c r="G27" s="13">
        <f>IFERROR(Returns!G27 - Returns!M27, NA())</f>
        <v>0.10704525271229652</v>
      </c>
      <c r="H27" s="13">
        <f>IFERROR(Returns!H27 - Returns!M27, NA())</f>
        <v>4.8488044637234044E-2</v>
      </c>
      <c r="I27" s="13">
        <f>IFERROR(Returns!I27 - Returns!M27, NA())</f>
        <v>9.5263959084754865E-2</v>
      </c>
      <c r="J27" s="13">
        <f>IFERROR(Returns!J27 - Returns!M27, NA())</f>
        <v>-5.662317180538385E-2</v>
      </c>
      <c r="K27" s="13">
        <f>IFERROR(Returns!K27 - Returns!M27, NA())</f>
        <v>0.22403137370847187</v>
      </c>
      <c r="L27" s="32">
        <f>IFERROR(Returns!L27 - Returns!M27, NA())</f>
        <v>3.704645909357001E-2</v>
      </c>
    </row>
    <row r="28" spans="1:12" ht="26.25" customHeight="1" x14ac:dyDescent="0.55000000000000004">
      <c r="A28" s="3">
        <v>44227</v>
      </c>
      <c r="B28" s="13">
        <f>IFERROR(Returns!B28 - Returns!M28, NA())</f>
        <v>-5.5513861746499023E-3</v>
      </c>
      <c r="C28" s="13">
        <f>IFERROR(Returns!C28 - Returns!M28, NA())</f>
        <v>4.2841827160151939E-2</v>
      </c>
      <c r="D28" s="13">
        <f>IFERROR(Returns!D28 - Returns!M28, NA())</f>
        <v>1.2541321862858163E-2</v>
      </c>
      <c r="E28" s="13">
        <f>IFERROR(Returns!E28 - Returns!M28, NA())</f>
        <v>-0.12204132026153847</v>
      </c>
      <c r="F28" s="13">
        <f>IFERROR(Returns!F28 - Returns!M28, NA())</f>
        <v>-3.1460278047574237E-2</v>
      </c>
      <c r="G28" s="13">
        <f>IFERROR(Returns!G28 - Returns!M28, NA())</f>
        <v>8.7771616316179801E-2</v>
      </c>
      <c r="H28" s="13">
        <f>IFERROR(Returns!H28 - Returns!M28, NA())</f>
        <v>4.4547557472439606E-3</v>
      </c>
      <c r="I28" s="13">
        <f>IFERROR(Returns!I28 - Returns!M28, NA())</f>
        <v>3.6485761595802184E-2</v>
      </c>
      <c r="J28" s="13">
        <f>IFERROR(Returns!J28 - Returns!M28, NA())</f>
        <v>-2.1877474243694579E-2</v>
      </c>
      <c r="K28" s="13">
        <f>IFERROR(Returns!K28 - Returns!M28, NA())</f>
        <v>-7.1857000395235349E-2</v>
      </c>
      <c r="L28" s="32">
        <f>IFERROR(Returns!L28 - Returns!M28, NA())</f>
        <v>-1.1186660755445171E-2</v>
      </c>
    </row>
    <row r="29" spans="1:12" ht="26.25" customHeight="1" x14ac:dyDescent="0.55000000000000004">
      <c r="A29" s="3">
        <v>44255</v>
      </c>
      <c r="B29" s="13">
        <f>IFERROR(Returns!B29 - Returns!M29, NA())</f>
        <v>-8.1118535803955671E-2</v>
      </c>
      <c r="C29" s="13">
        <f>IFERROR(Returns!C29 - Returns!M29, NA())</f>
        <v>1.7772634615404977E-3</v>
      </c>
      <c r="D29" s="13">
        <f>IFERROR(Returns!D29 - Returns!M29, NA())</f>
        <v>0.15198241161386039</v>
      </c>
      <c r="E29" s="13">
        <f>IFERROR(Returns!E29 - Returns!M29, NA())</f>
        <v>1.7412326265345387E-2</v>
      </c>
      <c r="F29" s="13">
        <f>IFERROR(Returns!F29 - Returns!M29, NA())</f>
        <v>-8.2124183438547806E-3</v>
      </c>
      <c r="G29" s="13">
        <f>IFERROR(Returns!G29 - Returns!M29, NA())</f>
        <v>0.21249991742279595</v>
      </c>
      <c r="H29" s="13">
        <f>IFERROR(Returns!H29 - Returns!M29, NA())</f>
        <v>0.18695328284802937</v>
      </c>
      <c r="I29" s="13">
        <f>IFERROR(Returns!I29 - Returns!M29, NA())</f>
        <v>-2.8660997571508088E-2</v>
      </c>
      <c r="J29" s="13">
        <f>IFERROR(Returns!J29 - Returns!M29, NA())</f>
        <v>-7.5270038667591743E-2</v>
      </c>
      <c r="K29" s="13">
        <f>IFERROR(Returns!K29 - Returns!M29, NA())</f>
        <v>0.12406728223038277</v>
      </c>
      <c r="L29" s="32">
        <f>IFERROR(Returns!L29 - Returns!M29, NA())</f>
        <v>2.605811804411506E-2</v>
      </c>
    </row>
    <row r="30" spans="1:12" ht="26.25" customHeight="1" x14ac:dyDescent="0.55000000000000004">
      <c r="A30" s="3">
        <v>44286</v>
      </c>
      <c r="B30" s="13">
        <f>IFERROR(Returns!B30 - Returns!M30, NA())</f>
        <v>8.8198609871889509E-3</v>
      </c>
      <c r="C30" s="13">
        <f>IFERROR(Returns!C30 - Returns!M30, NA())</f>
        <v>1.6899917348716705E-2</v>
      </c>
      <c r="D30" s="13">
        <f>IFERROR(Returns!D30 - Returns!M30, NA())</f>
        <v>3.4357158432311186E-2</v>
      </c>
      <c r="E30" s="13">
        <f>IFERROR(Returns!E30 - Returns!M30, NA())</f>
        <v>7.5908926795756171E-2</v>
      </c>
      <c r="F30" s="13">
        <f>IFERROR(Returns!F30 - Returns!M30, NA())</f>
        <v>9.3984317693596553E-2</v>
      </c>
      <c r="G30" s="13">
        <f>IFERROR(Returns!G30 - Returns!M30, NA())</f>
        <v>4.4266458443627144E-2</v>
      </c>
      <c r="H30" s="13">
        <f>IFERROR(Returns!H30 - Returns!M30, NA())</f>
        <v>7.4043942299833965E-2</v>
      </c>
      <c r="I30" s="13">
        <f>IFERROR(Returns!I30 - Returns!M30, NA())</f>
        <v>4.361283190242532E-2</v>
      </c>
      <c r="J30" s="13">
        <f>IFERROR(Returns!J30 - Returns!M30, NA())</f>
        <v>4.5464413490384492E-2</v>
      </c>
      <c r="K30" s="13">
        <f>IFERROR(Returns!K30 - Returns!M30, NA())</f>
        <v>-2.3935248167146154E-2</v>
      </c>
      <c r="L30" s="32">
        <f>IFERROR(Returns!L30 - Returns!M30, NA())</f>
        <v>4.2413632533165158E-2</v>
      </c>
    </row>
    <row r="31" spans="1:12" ht="26.25" customHeight="1" x14ac:dyDescent="0.55000000000000004">
      <c r="A31" s="3">
        <v>44316</v>
      </c>
      <c r="B31" s="13">
        <f>IFERROR(Returns!B31 - Returns!M31, NA())</f>
        <v>7.6209430242487664E-2</v>
      </c>
      <c r="C31" s="13">
        <f>IFERROR(Returns!C31 - Returns!M31, NA())</f>
        <v>6.9593433540786231E-2</v>
      </c>
      <c r="D31" s="13">
        <f>IFERROR(Returns!D31 - Returns!M31, NA())</f>
        <v>1.0370646685455896E-2</v>
      </c>
      <c r="E31" s="13">
        <f>IFERROR(Returns!E31 - Returns!M31, NA())</f>
        <v>3.2609765122894097E-2</v>
      </c>
      <c r="F31" s="13">
        <f>IFERROR(Returns!F31 - Returns!M31, NA())</f>
        <v>5.3261873919556335E-2</v>
      </c>
      <c r="G31" s="13">
        <f>IFERROR(Returns!G31 - Returns!M31, NA())</f>
        <v>2.5246811157682292E-2</v>
      </c>
      <c r="H31" s="13">
        <f>IFERROR(Returns!H31 - Returns!M31, NA())</f>
        <v>-1.6224460828992149E-2</v>
      </c>
      <c r="I31" s="13">
        <f>IFERROR(Returns!I31 - Returns!M31, NA())</f>
        <v>-9.8655242743344602E-3</v>
      </c>
      <c r="J31" s="13">
        <f>IFERROR(Returns!J31 - Returns!M31, NA())</f>
        <v>3.4329739918822988E-2</v>
      </c>
      <c r="K31" s="13">
        <f>IFERROR(Returns!K31 - Returns!M31, NA())</f>
        <v>8.1209448303490289E-3</v>
      </c>
      <c r="L31" s="32">
        <f>IFERROR(Returns!L31 - Returns!M31, NA())</f>
        <v>5.2416988014225174E-2</v>
      </c>
    </row>
    <row r="32" spans="1:12" ht="26.25" customHeight="1" x14ac:dyDescent="0.55000000000000004">
      <c r="A32" s="3">
        <v>44347</v>
      </c>
      <c r="B32" s="13">
        <f>IFERROR(Returns!B32 - Returns!M32, NA())</f>
        <v>-5.2115431922074407E-2</v>
      </c>
      <c r="C32" s="13">
        <f>IFERROR(Returns!C32 - Returns!M32, NA())</f>
        <v>-9.9218877018961166E-3</v>
      </c>
      <c r="D32" s="13">
        <f>IFERROR(Returns!D32 - Returns!M32, NA())</f>
        <v>7.409192507665413E-2</v>
      </c>
      <c r="E32" s="13">
        <f>IFERROR(Returns!E32 - Returns!M32, NA())</f>
        <v>2.4259706192508113E-2</v>
      </c>
      <c r="F32" s="13">
        <f>IFERROR(Returns!F32 - Returns!M32, NA())</f>
        <v>-9.2848755614312623E-3</v>
      </c>
      <c r="G32" s="13">
        <f>IFERROR(Returns!G32 - Returns!M32, NA())</f>
        <v>1.9733034636879421E-2</v>
      </c>
      <c r="H32" s="13">
        <f>IFERROR(Returns!H32 - Returns!M32, NA())</f>
        <v>6.1627518212593879E-2</v>
      </c>
      <c r="I32" s="13">
        <f>IFERROR(Returns!I32 - Returns!M32, NA())</f>
        <v>4.0058010579163972E-2</v>
      </c>
      <c r="J32" s="13">
        <f>IFERROR(Returns!J32 - Returns!M32, NA())</f>
        <v>1.5144418361897003E-2</v>
      </c>
      <c r="K32" s="13">
        <f>IFERROR(Returns!K32 - Returns!M32, NA())</f>
        <v>-3.962777797676803E-2</v>
      </c>
      <c r="L32" s="32">
        <f>IFERROR(Returns!L32 - Returns!M32, NA())</f>
        <v>5.4781553372736371E-3</v>
      </c>
    </row>
    <row r="33" spans="1:12" ht="26.25" customHeight="1" x14ac:dyDescent="0.55000000000000004">
      <c r="A33" s="3">
        <v>44377</v>
      </c>
      <c r="B33" s="13">
        <f>IFERROR(Returns!B33 - Returns!M33, NA())</f>
        <v>0.10093423592276501</v>
      </c>
      <c r="C33" s="13">
        <f>IFERROR(Returns!C33 - Returns!M33, NA())</f>
        <v>8.7452320619869239E-2</v>
      </c>
      <c r="D33" s="13">
        <f>IFERROR(Returns!D33 - Returns!M33, NA())</f>
        <v>-5.3013096395560351E-2</v>
      </c>
      <c r="E33" s="13">
        <f>IFERROR(Returns!E33 - Returns!M33, NA())</f>
        <v>-2.1383581308801195E-2</v>
      </c>
      <c r="F33" s="13">
        <f>IFERROR(Returns!F33 - Returns!M33, NA())</f>
        <v>-6.9862435676686973E-3</v>
      </c>
      <c r="G33" s="13">
        <f>IFERROR(Returns!G33 - Returns!M33, NA())</f>
        <v>9.6394104928083479E-2</v>
      </c>
      <c r="H33" s="13">
        <f>IFERROR(Returns!H33 - Returns!M33, NA())</f>
        <v>-9.7312386300088483E-2</v>
      </c>
      <c r="I33" s="13">
        <f>IFERROR(Returns!I33 - Returns!M33, NA())</f>
        <v>-2.0615809313234538E-2</v>
      </c>
      <c r="J33" s="13">
        <f>IFERROR(Returns!J33 - Returns!M33, NA())</f>
        <v>-3.2535578033125504E-3</v>
      </c>
      <c r="K33" s="13">
        <f>IFERROR(Returns!K33 - Returns!M33, NA())</f>
        <v>-1.6162505574116196E-2</v>
      </c>
      <c r="L33" s="32">
        <f>IFERROR(Returns!L33 - Returns!M33, NA())</f>
        <v>2.2172342899168081E-2</v>
      </c>
    </row>
    <row r="34" spans="1:12" ht="26.25" customHeight="1" x14ac:dyDescent="0.55000000000000004">
      <c r="A34" s="3">
        <v>44408</v>
      </c>
      <c r="B34" s="13">
        <f>IFERROR(Returns!B34 - Returns!M34, NA())</f>
        <v>6.4932558005019625E-2</v>
      </c>
      <c r="C34" s="13">
        <f>IFERROR(Returns!C34 - Returns!M34, NA())</f>
        <v>5.1667028632910277E-2</v>
      </c>
      <c r="D34" s="13">
        <f>IFERROR(Returns!D34 - Returns!M34, NA())</f>
        <v>-2.4223891760306045E-2</v>
      </c>
      <c r="E34" s="13">
        <f>IFERROR(Returns!E34 - Returns!M34, NA())</f>
        <v>6.1855832513161173E-2</v>
      </c>
      <c r="F34" s="13">
        <f>IFERROR(Returns!F34 - Returns!M34, NA())</f>
        <v>5.0688252221042666E-2</v>
      </c>
      <c r="G34" s="13">
        <f>IFERROR(Returns!G34 - Returns!M34, NA())</f>
        <v>-8.7399541053917562E-2</v>
      </c>
      <c r="H34" s="13">
        <f>IFERROR(Returns!H34 - Returns!M34, NA())</f>
        <v>-5.0043070929629015E-2</v>
      </c>
      <c r="I34" s="13">
        <f>IFERROR(Returns!I34 - Returns!M34, NA())</f>
        <v>4.5233419385000466E-2</v>
      </c>
      <c r="J34" s="13">
        <f>IFERROR(Returns!J34 - Returns!M34, NA())</f>
        <v>1.0799428199536382E-2</v>
      </c>
      <c r="K34" s="13">
        <f>IFERROR(Returns!K34 - Returns!M34, NA())</f>
        <v>1.372282645821893E-3</v>
      </c>
      <c r="L34" s="32">
        <f>IFERROR(Returns!L34 - Returns!M34, NA())</f>
        <v>2.2698054828388707E-2</v>
      </c>
    </row>
    <row r="35" spans="1:12" ht="26.25" customHeight="1" x14ac:dyDescent="0.55000000000000004">
      <c r="A35" s="3">
        <v>44439</v>
      </c>
      <c r="B35" s="13">
        <f>IFERROR(Returns!B35 - Returns!M35, NA())</f>
        <v>4.0896486278887638E-2</v>
      </c>
      <c r="C35" s="13">
        <f>IFERROR(Returns!C35 - Returns!M35, NA())</f>
        <v>5.9529071167172314E-2</v>
      </c>
      <c r="D35" s="13">
        <f>IFERROR(Returns!D35 - Returns!M35, NA())</f>
        <v>5.9867398529374942E-2</v>
      </c>
      <c r="E35" s="13">
        <f>IFERROR(Returns!E35 - Returns!M35, NA())</f>
        <v>-1.2658318827861063E-2</v>
      </c>
      <c r="F35" s="13">
        <f>IFERROR(Returns!F35 - Returns!M35, NA())</f>
        <v>-2.1664116489021782E-2</v>
      </c>
      <c r="G35" s="13">
        <f>IFERROR(Returns!G35 - Returns!M35, NA())</f>
        <v>-5.3012341230628819E-2</v>
      </c>
      <c r="H35" s="13">
        <f>IFERROR(Returns!H35 - Returns!M35, NA())</f>
        <v>2.5367567276492361E-2</v>
      </c>
      <c r="I35" s="13">
        <f>IFERROR(Returns!I35 - Returns!M35, NA())</f>
        <v>5.3671778498387522E-3</v>
      </c>
      <c r="J35" s="13">
        <f>IFERROR(Returns!J35 - Returns!M35, NA())</f>
        <v>3.8900221022183372E-2</v>
      </c>
      <c r="K35" s="13">
        <f>IFERROR(Returns!K35 - Returns!M35, NA())</f>
        <v>2.9963247989195359E-2</v>
      </c>
      <c r="L35" s="32">
        <f>IFERROR(Returns!L35 - Returns!M35, NA())</f>
        <v>2.89570829221053E-2</v>
      </c>
    </row>
    <row r="36" spans="1:12" ht="26.25" customHeight="1" x14ac:dyDescent="0.55000000000000004">
      <c r="A36" s="3">
        <v>44469</v>
      </c>
      <c r="B36" s="13">
        <f>IFERROR(Returns!B36 - Returns!M36, NA())</f>
        <v>-6.6673652854840282E-2</v>
      </c>
      <c r="C36" s="13">
        <f>IFERROR(Returns!C36 - Returns!M36, NA())</f>
        <v>-6.4364556992058453E-2</v>
      </c>
      <c r="D36" s="13">
        <f>IFERROR(Returns!D36 - Returns!M36, NA())</f>
        <v>2.3349070350988207E-2</v>
      </c>
      <c r="E36" s="13">
        <f>IFERROR(Returns!E36 - Returns!M36, NA())</f>
        <v>-6.8227334932847161E-2</v>
      </c>
      <c r="F36" s="13">
        <f>IFERROR(Returns!F36 - Returns!M36, NA())</f>
        <v>2.0904338509830641E-2</v>
      </c>
      <c r="G36" s="13">
        <f>IFERROR(Returns!G36 - Returns!M36, NA())</f>
        <v>9.5166272388633288E-2</v>
      </c>
      <c r="H36" s="13">
        <f>IFERROR(Returns!H36 - Returns!M36, NA())</f>
        <v>-8.9661950983988437E-2</v>
      </c>
      <c r="I36" s="13">
        <f>IFERROR(Returns!I36 - Returns!M36, NA())</f>
        <v>-6.1664837187489059E-2</v>
      </c>
      <c r="J36" s="13">
        <f>IFERROR(Returns!J36 - Returns!M36, NA())</f>
        <v>-5.5449249495114879E-2</v>
      </c>
      <c r="K36" s="13">
        <f>IFERROR(Returns!K36 - Returns!M36, NA())</f>
        <v>-6.6938963756041914E-2</v>
      </c>
      <c r="L36" s="32">
        <f>IFERROR(Returns!L36 - Returns!M36, NA())</f>
        <v>-4.7602502135234433E-2</v>
      </c>
    </row>
    <row r="37" spans="1:12" ht="26.25" customHeight="1" x14ac:dyDescent="0.55000000000000004">
      <c r="A37" s="3">
        <v>44500</v>
      </c>
      <c r="B37" s="13">
        <f>IFERROR(Returns!B37 - Returns!M37, NA())</f>
        <v>5.861559801229959E-2</v>
      </c>
      <c r="C37" s="13">
        <f>IFERROR(Returns!C37 - Returns!M37, NA())</f>
        <v>0.17624943433801371</v>
      </c>
      <c r="D37" s="13">
        <f>IFERROR(Returns!D37 - Returns!M37, NA())</f>
        <v>3.7834754702987632E-2</v>
      </c>
      <c r="E37" s="13">
        <f>IFERROR(Returns!E37 - Returns!M37, NA())</f>
        <v>8.2394854085153402E-2</v>
      </c>
      <c r="F37" s="13">
        <f>IFERROR(Returns!F37 - Returns!M37, NA())</f>
        <v>1.8373059735179938E-2</v>
      </c>
      <c r="G37" s="13">
        <f>IFERROR(Returns!G37 - Returns!M37, NA())</f>
        <v>9.6014110174898193E-2</v>
      </c>
      <c r="H37" s="13">
        <f>IFERROR(Returns!H37 - Returns!M37, NA())</f>
        <v>6.2676476856241836E-2</v>
      </c>
      <c r="I37" s="13">
        <f>IFERROR(Returns!I37 - Returns!M37, NA())</f>
        <v>8.5032405788144031E-3</v>
      </c>
      <c r="J37" s="13">
        <f>IFERROR(Returns!J37 - Returns!M37, NA())</f>
        <v>7.1991721128412733E-2</v>
      </c>
      <c r="K37" s="13">
        <f>IFERROR(Returns!K37 - Returns!M37, NA())</f>
        <v>-6.328669977460667E-4</v>
      </c>
      <c r="L37" s="32">
        <f>IFERROR(Returns!L37 - Returns!M37, NA())</f>
        <v>6.9102169733939844E-2</v>
      </c>
    </row>
    <row r="38" spans="1:12" ht="26.25" customHeight="1" x14ac:dyDescent="0.55000000000000004">
      <c r="A38" s="3">
        <v>44530</v>
      </c>
      <c r="B38" s="13">
        <f>IFERROR(Returns!B38 - Returns!M38, NA())</f>
        <v>0.1034296506201236</v>
      </c>
      <c r="C38" s="13">
        <f>IFERROR(Returns!C38 - Returns!M38, NA())</f>
        <v>-3.1477928014464521E-3</v>
      </c>
      <c r="D38" s="13">
        <f>IFERROR(Returns!D38 - Returns!M38, NA())</f>
        <v>-5.9509093070781401E-2</v>
      </c>
      <c r="E38" s="13">
        <f>IFERROR(Returns!E38 - Returns!M38, NA())</f>
        <v>-6.95823392724218E-2</v>
      </c>
      <c r="F38" s="13">
        <f>IFERROR(Returns!F38 - Returns!M38, NA())</f>
        <v>-3.9103970646148832E-3</v>
      </c>
      <c r="G38" s="13">
        <f>IFERROR(Returns!G38 - Returns!M38, NA())</f>
        <v>-7.1857887765182593E-2</v>
      </c>
      <c r="H38" s="13">
        <f>IFERROR(Returns!H38 - Returns!M38, NA())</f>
        <v>-4.7061044900727107E-2</v>
      </c>
      <c r="I38" s="13">
        <f>IFERROR(Returns!I38 - Returns!M38, NA())</f>
        <v>-4.2711406048428331E-2</v>
      </c>
      <c r="J38" s="13">
        <f>IFERROR(Returns!J38 - Returns!M38, NA())</f>
        <v>-5.88691768722664E-2</v>
      </c>
      <c r="K38" s="13">
        <f>IFERROR(Returns!K38 - Returns!M38, NA())</f>
        <v>-0.14300023907755016</v>
      </c>
      <c r="L38" s="32">
        <f>IFERROR(Returns!L38 - Returns!M38, NA())</f>
        <v>-8.3753728514128264E-3</v>
      </c>
    </row>
    <row r="39" spans="1:12" ht="26.25" customHeight="1" x14ac:dyDescent="0.55000000000000004">
      <c r="A39" s="3">
        <v>44561</v>
      </c>
      <c r="B39" s="13">
        <f>IFERROR(Returns!B39 - Returns!M39, NA())</f>
        <v>7.5746632748488918E-2</v>
      </c>
      <c r="C39" s="13">
        <f>IFERROR(Returns!C39 - Returns!M39, NA())</f>
        <v>1.9144059937731821E-2</v>
      </c>
      <c r="D39" s="13">
        <f>IFERROR(Returns!D39 - Returns!M39, NA())</f>
        <v>-3.072002001365043E-3</v>
      </c>
      <c r="E39" s="13">
        <f>IFERROR(Returns!E39 - Returns!M39, NA())</f>
        <v>0.13758902506233917</v>
      </c>
      <c r="F39" s="13">
        <f>IFERROR(Returns!F39 - Returns!M39, NA())</f>
        <v>0.10197844693644786</v>
      </c>
      <c r="G39" s="13">
        <f>IFERROR(Returns!G39 - Returns!M39, NA())</f>
        <v>3.6252737930959726E-2</v>
      </c>
      <c r="H39" s="13">
        <f>IFERROR(Returns!H39 - Returns!M39, NA())</f>
        <v>6.9202721638506381E-2</v>
      </c>
      <c r="I39" s="13">
        <f>IFERROR(Returns!I39 - Returns!M39, NA())</f>
        <v>0.104231182489951</v>
      </c>
      <c r="J39" s="13">
        <f>IFERROR(Returns!J39 - Returns!M39, NA())</f>
        <v>2.882020011564667E-2</v>
      </c>
      <c r="K39" s="13">
        <f>IFERROR(Returns!K39 - Returns!M39, NA())</f>
        <v>6.889407916360335E-2</v>
      </c>
      <c r="L39" s="32">
        <f>IFERROR(Returns!L39 - Returns!M39, NA())</f>
        <v>4.356291346206486E-2</v>
      </c>
    </row>
    <row r="40" spans="1:12" ht="26.25" customHeight="1" x14ac:dyDescent="0.55000000000000004">
      <c r="A40" s="3">
        <v>44592</v>
      </c>
      <c r="B40" s="13">
        <f>IFERROR(Returns!B40 - Returns!M40, NA())</f>
        <v>-1.591226803973713E-2</v>
      </c>
      <c r="C40" s="13">
        <f>IFERROR(Returns!C40 - Returns!M40, NA())</f>
        <v>-7.5545040520486523E-2</v>
      </c>
      <c r="D40" s="13">
        <f>IFERROR(Returns!D40 - Returns!M40, NA())</f>
        <v>-6.1772374843483767E-2</v>
      </c>
      <c r="E40" s="13">
        <f>IFERROR(Returns!E40 - Returns!M40, NA())</f>
        <v>3.0200350873095451E-2</v>
      </c>
      <c r="F40" s="13">
        <f>IFERROR(Returns!F40 - Returns!M40, NA())</f>
        <v>-3.2355821982149389E-2</v>
      </c>
      <c r="G40" s="13">
        <f>IFERROR(Returns!G40 - Returns!M40, NA())</f>
        <v>0.24117917770009797</v>
      </c>
      <c r="H40" s="13">
        <f>IFERROR(Returns!H40 - Returns!M40, NA())</f>
        <v>-2.5255597433792153E-2</v>
      </c>
      <c r="I40" s="13">
        <f>IFERROR(Returns!I40 - Returns!M40, NA())</f>
        <v>6.9314010340606252E-3</v>
      </c>
      <c r="J40" s="13">
        <f>IFERROR(Returns!J40 - Returns!M40, NA())</f>
        <v>-3.0036717769840536E-2</v>
      </c>
      <c r="K40" s="13">
        <f>IFERROR(Returns!K40 - Returns!M40, NA())</f>
        <v>-7.7157777129433974E-2</v>
      </c>
      <c r="L40" s="32">
        <f>IFERROR(Returns!L40 - Returns!M40, NA())</f>
        <v>-5.2785165027393853E-2</v>
      </c>
    </row>
    <row r="41" spans="1:12" ht="26.25" customHeight="1" x14ac:dyDescent="0.55000000000000004">
      <c r="A41" s="3">
        <v>44620</v>
      </c>
      <c r="B41" s="13">
        <f>IFERROR(Returns!B41 - Returns!M41, NA())</f>
        <v>-5.5577876900467872E-2</v>
      </c>
      <c r="C41" s="13">
        <f>IFERROR(Returns!C41 - Returns!M41, NA())</f>
        <v>-3.9506742696717258E-2</v>
      </c>
      <c r="D41" s="13">
        <f>IFERROR(Returns!D41 - Returns!M41, NA())</f>
        <v>-4.0349195592233579E-2</v>
      </c>
      <c r="E41" s="13">
        <f>IFERROR(Returns!E41 - Returns!M41, NA())</f>
        <v>1.9852250030188555E-2</v>
      </c>
      <c r="F41" s="13">
        <f>IFERROR(Returns!F41 - Returns!M41, NA())</f>
        <v>-5.6889669576766312E-2</v>
      </c>
      <c r="G41" s="13">
        <f>IFERROR(Returns!G41 - Returns!M41, NA())</f>
        <v>3.2077053016721389E-2</v>
      </c>
      <c r="H41" s="13">
        <f>IFERROR(Returns!H41 - Returns!M41, NA())</f>
        <v>-6.5151622126746495E-2</v>
      </c>
      <c r="I41" s="13">
        <f>IFERROR(Returns!I41 - Returns!M41, NA())</f>
        <v>-4.5116461754311145E-2</v>
      </c>
      <c r="J41" s="13">
        <f>IFERROR(Returns!J41 - Returns!M41, NA())</f>
        <v>-3.3567706648911268E-2</v>
      </c>
      <c r="K41" s="13">
        <f>IFERROR(Returns!K41 - Returns!M41, NA())</f>
        <v>3.8091331425211393E-2</v>
      </c>
      <c r="L41" s="32">
        <f>IFERROR(Returns!L41 - Returns!M41, NA())</f>
        <v>-3.1668825279241621E-2</v>
      </c>
    </row>
    <row r="42" spans="1:12" ht="26.25" customHeight="1" x14ac:dyDescent="0.55000000000000004">
      <c r="A42" s="3">
        <v>44651</v>
      </c>
      <c r="B42" s="13">
        <f>IFERROR(Returns!B42 - Returns!M42, NA())</f>
        <v>5.83956240636695E-2</v>
      </c>
      <c r="C42" s="13">
        <f>IFERROR(Returns!C42 - Returns!M42, NA())</f>
        <v>3.3570339842241677E-2</v>
      </c>
      <c r="D42" s="13">
        <f>IFERROR(Returns!D42 - Returns!M42, NA())</f>
        <v>-3.9070632039767343E-2</v>
      </c>
      <c r="E42" s="13">
        <f>IFERROR(Returns!E42 - Returns!M42, NA())</f>
        <v>-4.2811060968214101E-3</v>
      </c>
      <c r="F42" s="13">
        <f>IFERROR(Returns!F42 - Returns!M42, NA())</f>
        <v>1.5449611161392771E-2</v>
      </c>
      <c r="G42" s="13">
        <f>IFERROR(Returns!G42 - Returns!M42, NA())</f>
        <v>6.442579706557762E-2</v>
      </c>
      <c r="H42" s="13">
        <f>IFERROR(Returns!H42 - Returns!M42, NA())</f>
        <v>0.1874413872960129</v>
      </c>
      <c r="I42" s="13">
        <f>IFERROR(Returns!I42 - Returns!M42, NA())</f>
        <v>8.3415667419730513E-2</v>
      </c>
      <c r="J42" s="13">
        <f>IFERROR(Returns!J42 - Returns!M42, NA())</f>
        <v>0.10138024351304455</v>
      </c>
      <c r="K42" s="13">
        <f>IFERROR(Returns!K42 - Returns!M42, NA())</f>
        <v>-7.6539816638814026E-2</v>
      </c>
      <c r="L42" s="32">
        <f>IFERROR(Returns!L42 - Returns!M42, NA())</f>
        <v>3.5348288371546251E-2</v>
      </c>
    </row>
    <row r="43" spans="1:12" ht="26.25" customHeight="1" x14ac:dyDescent="0.55000000000000004">
      <c r="A43" s="3">
        <v>44681</v>
      </c>
      <c r="B43" s="13">
        <f>IFERROR(Returns!B43 - Returns!M43, NA())</f>
        <v>-9.7822424557505464E-2</v>
      </c>
      <c r="C43" s="13">
        <f>IFERROR(Returns!C43 - Returns!M43, NA())</f>
        <v>-0.1005589141240092</v>
      </c>
      <c r="D43" s="13">
        <f>IFERROR(Returns!D43 - Returns!M43, NA())</f>
        <v>-0.12510498075708923</v>
      </c>
      <c r="E43" s="13">
        <f>IFERROR(Returns!E43 - Returns!M43, NA())</f>
        <v>4.9382132046628648E-2</v>
      </c>
      <c r="F43" s="13">
        <f>IFERROR(Returns!F43 - Returns!M43, NA())</f>
        <v>6.9110401306483396E-3</v>
      </c>
      <c r="G43" s="13">
        <f>IFERROR(Returns!G43 - Returns!M43, NA())</f>
        <v>3.1515623729180577E-2</v>
      </c>
      <c r="H43" s="13">
        <f>IFERROR(Returns!H43 - Returns!M43, NA())</f>
        <v>-5.5803565094924033E-2</v>
      </c>
      <c r="I43" s="13">
        <f>IFERROR(Returns!I43 - Returns!M43, NA())</f>
        <v>1.7533299797017766E-2</v>
      </c>
      <c r="J43" s="13">
        <f>IFERROR(Returns!J43 - Returns!M43, NA())</f>
        <v>3.0611882588467677E-2</v>
      </c>
      <c r="K43" s="13">
        <f>IFERROR(Returns!K43 - Returns!M43, NA())</f>
        <v>-0.18682464398290502</v>
      </c>
      <c r="L43" s="32">
        <f>IFERROR(Returns!L43 - Returns!M43, NA())</f>
        <v>-8.8648378471009717E-2</v>
      </c>
    </row>
    <row r="44" spans="1:12" ht="26.25" customHeight="1" x14ac:dyDescent="0.55000000000000004">
      <c r="A44" s="3">
        <v>44712</v>
      </c>
      <c r="B44" s="13">
        <f>IFERROR(Returns!B44 - Returns!M44, NA())</f>
        <v>-5.6825000658963391E-2</v>
      </c>
      <c r="C44" s="13">
        <f>IFERROR(Returns!C44 - Returns!M44, NA())</f>
        <v>-2.1300235398415461E-2</v>
      </c>
      <c r="D44" s="13">
        <f>IFERROR(Returns!D44 - Returns!M44, NA())</f>
        <v>0.11509496911966806</v>
      </c>
      <c r="E44" s="13">
        <f>IFERROR(Returns!E44 - Returns!M44, NA())</f>
        <v>-1.9978871917239731E-2</v>
      </c>
      <c r="F44" s="13">
        <f>IFERROR(Returns!F44 - Returns!M44, NA())</f>
        <v>1.1299495019019674E-2</v>
      </c>
      <c r="G44" s="13">
        <f>IFERROR(Returns!G44 - Returns!M44, NA())</f>
        <v>0.12515796355597958</v>
      </c>
      <c r="H44" s="13">
        <f>IFERROR(Returns!H44 - Returns!M44, NA())</f>
        <v>2.9195780910398823E-2</v>
      </c>
      <c r="I44" s="13">
        <f>IFERROR(Returns!I44 - Returns!M44, NA())</f>
        <v>-6.0949535566236432E-3</v>
      </c>
      <c r="J44" s="13">
        <f>IFERROR(Returns!J44 - Returns!M44, NA())</f>
        <v>-0.16016797734344096</v>
      </c>
      <c r="K44" s="13">
        <f>IFERROR(Returns!K44 - Returns!M44, NA())</f>
        <v>-1.1601877366650352E-2</v>
      </c>
      <c r="L44" s="32">
        <f>IFERROR(Returns!L44 - Returns!M44, NA())</f>
        <v>-8.8848896202203083E-4</v>
      </c>
    </row>
    <row r="45" spans="1:12" ht="26.25" customHeight="1" x14ac:dyDescent="0.55000000000000004">
      <c r="A45" s="3">
        <v>44742</v>
      </c>
      <c r="B45" s="13">
        <f>IFERROR(Returns!B45 - Returns!M45, NA())</f>
        <v>-8.1463505407535039E-2</v>
      </c>
      <c r="C45" s="13">
        <f>IFERROR(Returns!C45 - Returns!M45, NA())</f>
        <v>-5.4503712910711474E-2</v>
      </c>
      <c r="D45" s="13">
        <f>IFERROR(Returns!D45 - Returns!M45, NA())</f>
        <v>-0.14976113378007397</v>
      </c>
      <c r="E45" s="13">
        <f>IFERROR(Returns!E45 - Returns!M45, NA())</f>
        <v>-8.7990425987126003E-3</v>
      </c>
      <c r="F45" s="13">
        <f>IFERROR(Returns!F45 - Returns!M45, NA())</f>
        <v>-2.2516617407009873E-2</v>
      </c>
      <c r="G45" s="13">
        <f>IFERROR(Returns!G45 - Returns!M45, NA())</f>
        <v>-0.10016234402177242</v>
      </c>
      <c r="H45" s="13">
        <f>IFERROR(Returns!H45 - Returns!M45, NA())</f>
        <v>-0.17321537919668453</v>
      </c>
      <c r="I45" s="13">
        <f>IFERROR(Returns!I45 - Returns!M45, NA())</f>
        <v>-6.281497078580874E-3</v>
      </c>
      <c r="J45" s="13">
        <f>IFERROR(Returns!J45 - Returns!M45, NA())</f>
        <v>-5.2755844092975887E-2</v>
      </c>
      <c r="K45" s="13">
        <f>IFERROR(Returns!K45 - Returns!M45, NA())</f>
        <v>-0.14662048710876754</v>
      </c>
      <c r="L45" s="32">
        <f>IFERROR(Returns!L45 - Returns!M45, NA())</f>
        <v>-8.530333326716015E-2</v>
      </c>
    </row>
    <row r="46" spans="1:12" ht="26.25" customHeight="1" x14ac:dyDescent="0.55000000000000004">
      <c r="A46" s="3">
        <v>44773</v>
      </c>
      <c r="B46" s="13">
        <f>IFERROR(Returns!B46 - Returns!M46, NA())</f>
        <v>0.18668374945678112</v>
      </c>
      <c r="C46" s="13">
        <f>IFERROR(Returns!C46 - Returns!M46, NA())</f>
        <v>9.1146529959214587E-2</v>
      </c>
      <c r="D46" s="13">
        <f>IFERROR(Returns!D46 - Returns!M46, NA())</f>
        <v>2.247048987850498E-2</v>
      </c>
      <c r="E46" s="13">
        <f>IFERROR(Returns!E46 - Returns!M46, NA())</f>
        <v>2.5448210329239836E-2</v>
      </c>
      <c r="F46" s="13">
        <f>IFERROR(Returns!F46 - Returns!M46, NA())</f>
        <v>7.0756038349507736E-2</v>
      </c>
      <c r="G46" s="13">
        <f>IFERROR(Returns!G46 - Returns!M46, NA())</f>
        <v>0.12988108849351498</v>
      </c>
      <c r="H46" s="13">
        <f>IFERROR(Returns!H46 - Returns!M46, NA())</f>
        <v>0.10707867767480352</v>
      </c>
      <c r="I46" s="13">
        <f>IFERROR(Returns!I46 - Returns!M46, NA())</f>
        <v>-1.8794158397930298E-2</v>
      </c>
      <c r="J46" s="13">
        <f>IFERROR(Returns!J46 - Returns!M46, NA())</f>
        <v>8.4166022318157632E-2</v>
      </c>
      <c r="K46" s="13">
        <f>IFERROR(Returns!K46 - Returns!M46, NA())</f>
        <v>0.12199055697841689</v>
      </c>
      <c r="L46" s="32">
        <f>IFERROR(Returns!L46 - Returns!M46, NA())</f>
        <v>8.9166391730210029E-2</v>
      </c>
    </row>
    <row r="47" spans="1:12" ht="26.25" customHeight="1" x14ac:dyDescent="0.55000000000000004">
      <c r="A47" s="3">
        <v>44804</v>
      </c>
      <c r="B47" s="13">
        <f>IFERROR(Returns!B47 - Returns!M47, NA())</f>
        <v>-3.4943372440499151E-2</v>
      </c>
      <c r="C47" s="13">
        <f>IFERROR(Returns!C47 - Returns!M47, NA())</f>
        <v>-7.1031608718602132E-2</v>
      </c>
      <c r="D47" s="13">
        <f>IFERROR(Returns!D47 - Returns!M47, NA())</f>
        <v>-7.800570410519056E-3</v>
      </c>
      <c r="E47" s="13">
        <f>IFERROR(Returns!E47 - Returns!M47, NA())</f>
        <v>-4.0727227758759019E-2</v>
      </c>
      <c r="F47" s="13">
        <f>IFERROR(Returns!F47 - Returns!M47, NA())</f>
        <v>-4.4499798361513507E-2</v>
      </c>
      <c r="G47" s="13">
        <f>IFERROR(Returns!G47 - Returns!M47, NA())</f>
        <v>-1.621605723957785E-2</v>
      </c>
      <c r="H47" s="13">
        <f>IFERROR(Returns!H47 - Returns!M47, NA())</f>
        <v>-6.4199802322908658E-2</v>
      </c>
      <c r="I47" s="13">
        <f>IFERROR(Returns!I47 - Returns!M47, NA())</f>
        <v>-7.7912955060514197E-2</v>
      </c>
      <c r="J47" s="13">
        <f>IFERROR(Returns!J47 - Returns!M47, NA())</f>
        <v>1.3949240197744933E-3</v>
      </c>
      <c r="K47" s="13">
        <f>IFERROR(Returns!K47 - Returns!M47, NA())</f>
        <v>5.397032081679777E-2</v>
      </c>
      <c r="L47" s="32">
        <f>IFERROR(Returns!L47 - Returns!M47, NA())</f>
        <v>-4.4831794939665034E-2</v>
      </c>
    </row>
    <row r="48" spans="1:12" ht="26.25" customHeight="1" x14ac:dyDescent="0.55000000000000004">
      <c r="A48" s="3">
        <v>44834</v>
      </c>
      <c r="B48" s="13">
        <f>IFERROR(Returns!B48 - Returns!M48, NA())</f>
        <v>-0.12243921969993361</v>
      </c>
      <c r="C48" s="13">
        <f>IFERROR(Returns!C48 - Returns!M48, NA())</f>
        <v>-0.11005953564210687</v>
      </c>
      <c r="D48" s="13">
        <f>IFERROR(Returns!D48 - Returns!M48, NA())</f>
        <v>-8.3840538606923157E-2</v>
      </c>
      <c r="E48" s="13">
        <f>IFERROR(Returns!E48 - Returns!M48, NA())</f>
        <v>-9.4888823276905579E-2</v>
      </c>
      <c r="F48" s="13">
        <f>IFERROR(Returns!F48 - Returns!M48, NA())</f>
        <v>-8.3058117790828348E-2</v>
      </c>
      <c r="G48" s="13">
        <f>IFERROR(Returns!G48 - Returns!M48, NA())</f>
        <v>-8.0428649087769769E-2</v>
      </c>
      <c r="H48" s="13">
        <f>IFERROR(Returns!H48 - Returns!M48, NA())</f>
        <v>-0.1143719048771918</v>
      </c>
      <c r="I48" s="13">
        <f>IFERROR(Returns!I48 - Returns!M48, NA())</f>
        <v>1.6640015141617542E-2</v>
      </c>
      <c r="J48" s="13">
        <f>IFERROR(Returns!J48 - Returns!M48, NA())</f>
        <v>-1.9923156088627342E-2</v>
      </c>
      <c r="K48" s="13">
        <f>IFERROR(Returns!K48 - Returns!M48, NA())</f>
        <v>-0.16105227533779795</v>
      </c>
      <c r="L48" s="32">
        <f>IFERROR(Returns!L48 - Returns!M48, NA())</f>
        <v>-9.6079005346607696E-2</v>
      </c>
    </row>
    <row r="49" spans="1:12" ht="26.25" customHeight="1" x14ac:dyDescent="0.55000000000000004">
      <c r="A49" s="3">
        <v>44865</v>
      </c>
      <c r="B49" s="13">
        <f>IFERROR(Returns!B49 - Returns!M49, NA())</f>
        <v>0.10616781821694583</v>
      </c>
      <c r="C49" s="13">
        <f>IFERROR(Returns!C49 - Returns!M49, NA())</f>
        <v>-6.6893481975080328E-3</v>
      </c>
      <c r="D49" s="13">
        <f>IFERROR(Returns!D49 - Returns!M49, NA())</f>
        <v>0.20121005336555806</v>
      </c>
      <c r="E49" s="13">
        <f>IFERROR(Returns!E49 - Returns!M49, NA())</f>
        <v>7.2774315159652228E-2</v>
      </c>
      <c r="F49" s="13">
        <f>IFERROR(Returns!F49 - Returns!M49, NA())</f>
        <v>0.17829317632957228</v>
      </c>
      <c r="G49" s="13">
        <f>IFERROR(Returns!G49 - Returns!M49, NA())</f>
        <v>0.26577255957406448</v>
      </c>
      <c r="H49" s="13">
        <f>IFERROR(Returns!H49 - Returns!M49, NA())</f>
        <v>0.31585102666349413</v>
      </c>
      <c r="I49" s="13">
        <f>IFERROR(Returns!I49 - Returns!M49, NA())</f>
        <v>6.1565140425836565E-2</v>
      </c>
      <c r="J49" s="13">
        <f>IFERROR(Returns!J49 - Returns!M49, NA())</f>
        <v>9.3995253885902977E-2</v>
      </c>
      <c r="K49" s="13">
        <f>IFERROR(Returns!K49 - Returns!M49, NA())</f>
        <v>0.12605569145401227</v>
      </c>
      <c r="L49" s="32">
        <f>IFERROR(Returns!L49 - Returns!M49, NA())</f>
        <v>7.6480080503675565E-2</v>
      </c>
    </row>
    <row r="50" spans="1:12" ht="26.25" customHeight="1" x14ac:dyDescent="0.55000000000000004">
      <c r="A50" s="3">
        <v>44895</v>
      </c>
      <c r="B50" s="13">
        <f>IFERROR(Returns!B50 - Returns!M50, NA())</f>
        <v>-3.818734124408163E-2</v>
      </c>
      <c r="C50" s="13">
        <f>IFERROR(Returns!C50 - Returns!M50, NA())</f>
        <v>9.5566954104992829E-2</v>
      </c>
      <c r="D50" s="13">
        <f>IFERROR(Returns!D50 - Returns!M50, NA())</f>
        <v>0.10397498464120458</v>
      </c>
      <c r="E50" s="13">
        <f>IFERROR(Returns!E50 - Returns!M50, NA())</f>
        <v>5.9265542204702149E-2</v>
      </c>
      <c r="F50" s="13">
        <f>IFERROR(Returns!F50 - Returns!M50, NA())</f>
        <v>-3.0816373509630099E-3</v>
      </c>
      <c r="G50" s="13">
        <f>IFERROR(Returns!G50 - Returns!M50, NA())</f>
        <v>1.2245180000167691E-3</v>
      </c>
      <c r="H50" s="13">
        <f>IFERROR(Returns!H50 - Returns!M50, NA())</f>
        <v>9.5914276960770595E-2</v>
      </c>
      <c r="I50" s="13">
        <f>IFERROR(Returns!I50 - Returns!M50, NA())</f>
        <v>1.9606535940253741E-2</v>
      </c>
      <c r="J50" s="13">
        <f>IFERROR(Returns!J50 - Returns!M50, NA())</f>
        <v>6.7333317926233649E-2</v>
      </c>
      <c r="K50" s="13">
        <f>IFERROR(Returns!K50 - Returns!M50, NA())</f>
        <v>-8.4936194719699598E-2</v>
      </c>
      <c r="L50" s="32">
        <f>IFERROR(Returns!L50 - Returns!M50, NA())</f>
        <v>5.0194560019159784E-2</v>
      </c>
    </row>
    <row r="51" spans="1:12" ht="26.25" customHeight="1" x14ac:dyDescent="0.55000000000000004">
      <c r="A51" s="3">
        <v>44926</v>
      </c>
      <c r="B51" s="13">
        <f>IFERROR(Returns!B51 - Returns!M51, NA())</f>
        <v>-0.12439983645415414</v>
      </c>
      <c r="C51" s="13">
        <f>IFERROR(Returns!C51 - Returns!M51, NA())</f>
        <v>-6.0979788876659398E-2</v>
      </c>
      <c r="D51" s="13">
        <f>IFERROR(Returns!D51 - Returns!M51, NA())</f>
        <v>-3.3110318022728187E-2</v>
      </c>
      <c r="E51" s="13">
        <f>IFERROR(Returns!E51 - Returns!M51, NA())</f>
        <v>3.5087884392065948E-3</v>
      </c>
      <c r="F51" s="13">
        <f>IFERROR(Returns!F51 - Returns!M51, NA())</f>
        <v>-3.2088217228961997E-2</v>
      </c>
      <c r="G51" s="13">
        <f>IFERROR(Returns!G51 - Returns!M51, NA())</f>
        <v>-4.9489319841335474E-3</v>
      </c>
      <c r="H51" s="13">
        <f>IFERROR(Returns!H51 - Returns!M51, NA())</f>
        <v>9.7409994531242831E-3</v>
      </c>
      <c r="I51" s="13">
        <f>IFERROR(Returns!I51 - Returns!M51, NA())</f>
        <v>-4.7620320405681923E-3</v>
      </c>
      <c r="J51" s="13">
        <f>IFERROR(Returns!J51 - Returns!M51, NA())</f>
        <v>-7.3324997759684207E-2</v>
      </c>
      <c r="K51" s="13">
        <f>IFERROR(Returns!K51 - Returns!M51, NA())</f>
        <v>-0.11587521350678215</v>
      </c>
      <c r="L51" s="32">
        <f>IFERROR(Returns!L51 - Returns!M51, NA())</f>
        <v>-6.2554807408063795E-2</v>
      </c>
    </row>
    <row r="52" spans="1:12" ht="26.25" customHeight="1" x14ac:dyDescent="0.55000000000000004">
      <c r="A52" s="3">
        <v>44957</v>
      </c>
      <c r="B52" s="13">
        <f>IFERROR(Returns!B52 - Returns!M52, NA())</f>
        <v>0.10670463397736243</v>
      </c>
      <c r="C52" s="13">
        <f>IFERROR(Returns!C52 - Returns!M52, NA())</f>
        <v>2.9499946434131809E-2</v>
      </c>
      <c r="D52" s="13">
        <f>IFERROR(Returns!D52 - Returns!M52, NA())</f>
        <v>3.9882235574195145E-2</v>
      </c>
      <c r="E52" s="13">
        <f>IFERROR(Returns!E52 - Returns!M52, NA())</f>
        <v>-3.981721074400222E-2</v>
      </c>
      <c r="F52" s="13">
        <f>IFERROR(Returns!F52 - Returns!M52, NA())</f>
        <v>1.0868549872755786E-2</v>
      </c>
      <c r="G52" s="13">
        <f>IFERROR(Returns!G52 - Returns!M52, NA())</f>
        <v>4.7951213495626498E-2</v>
      </c>
      <c r="H52" s="13">
        <f>IFERROR(Returns!H52 - Returns!M52, NA())</f>
        <v>4.9322396193562178E-2</v>
      </c>
      <c r="I52" s="13">
        <f>IFERROR(Returns!I52 - Returns!M52, NA())</f>
        <v>-7.8710423334056173E-2</v>
      </c>
      <c r="J52" s="13">
        <f>IFERROR(Returns!J52 - Returns!M52, NA())</f>
        <v>1.467819620687685E-2</v>
      </c>
      <c r="K52" s="13">
        <f>IFERROR(Returns!K52 - Returns!M52, NA())</f>
        <v>0.24491733102939298</v>
      </c>
      <c r="L52" s="32">
        <f>IFERROR(Returns!L52 - Returns!M52, NA())</f>
        <v>5.7936191168012428E-2</v>
      </c>
    </row>
    <row r="53" spans="1:12" ht="26.25" customHeight="1" x14ac:dyDescent="0.55000000000000004">
      <c r="A53" s="3">
        <v>44985</v>
      </c>
      <c r="B53" s="13">
        <f>IFERROR(Returns!B53 - Returns!M53, NA())</f>
        <v>1.7689709683040188E-2</v>
      </c>
      <c r="C53" s="13">
        <f>IFERROR(Returns!C53 - Returns!M53, NA())</f>
        <v>2.5635778618282703E-3</v>
      </c>
      <c r="D53" s="13">
        <f>IFERROR(Returns!D53 - Returns!M53, NA())</f>
        <v>2.7853465144536804E-2</v>
      </c>
      <c r="E53" s="13">
        <f>IFERROR(Returns!E53 - Returns!M53, NA())</f>
        <v>-3.3450805943095005E-2</v>
      </c>
      <c r="F53" s="13">
        <f>IFERROR(Returns!F53 - Returns!M53, NA())</f>
        <v>-1.6984963663865694E-2</v>
      </c>
      <c r="G53" s="13">
        <f>IFERROR(Returns!G53 - Returns!M53, NA())</f>
        <v>-5.6514986324158953E-2</v>
      </c>
      <c r="H53" s="13">
        <f>IFERROR(Returns!H53 - Returns!M53, NA())</f>
        <v>-4.9902463897919289E-2</v>
      </c>
      <c r="I53" s="13">
        <f>IFERROR(Returns!I53 - Returns!M53, NA())</f>
        <v>-6.6104503858015126E-2</v>
      </c>
      <c r="J53" s="13">
        <f>IFERROR(Returns!J53 - Returns!M53, NA())</f>
        <v>-1.6027568256318559E-2</v>
      </c>
      <c r="K53" s="13">
        <f>IFERROR(Returns!K53 - Returns!M53, NA())</f>
        <v>-8.5784254389003708E-2</v>
      </c>
      <c r="L53" s="32">
        <f>IFERROR(Returns!L53 - Returns!M53, NA())</f>
        <v>-3.0045827265151915E-2</v>
      </c>
    </row>
    <row r="54" spans="1:12" ht="26.25" customHeight="1" x14ac:dyDescent="0.55000000000000004">
      <c r="A54" s="3">
        <v>45016</v>
      </c>
      <c r="B54" s="13">
        <f>IFERROR(Returns!B54 - Returns!M54, NA())</f>
        <v>0.11645667535488548</v>
      </c>
      <c r="C54" s="13">
        <f>IFERROR(Returns!C54 - Returns!M54, NA())</f>
        <v>0.15487652480796468</v>
      </c>
      <c r="D54" s="13">
        <f>IFERROR(Returns!D54 - Returns!M54, NA())</f>
        <v>-9.4866260499010799E-2</v>
      </c>
      <c r="E54" s="13">
        <f>IFERROR(Returns!E54 - Returns!M54, NA())</f>
        <v>3.8445846672409592E-2</v>
      </c>
      <c r="F54" s="13">
        <f>IFERROR(Returns!F54 - Returns!M54, NA())</f>
        <v>6.1707187528029298E-2</v>
      </c>
      <c r="G54" s="13">
        <f>IFERROR(Returns!G54 - Returns!M54, NA())</f>
        <v>1.5029121406531388E-3</v>
      </c>
      <c r="H54" s="13">
        <f>IFERROR(Returns!H54 - Returns!M54, NA())</f>
        <v>-4.8608756640564174E-2</v>
      </c>
      <c r="I54" s="13">
        <f>IFERROR(Returns!I54 - Returns!M54, NA())</f>
        <v>1.4727243461248667E-2</v>
      </c>
      <c r="J54" s="13">
        <f>IFERROR(Returns!J54 - Returns!M54, NA())</f>
        <v>3.3530515565688437E-2</v>
      </c>
      <c r="K54" s="13">
        <f>IFERROR(Returns!K54 - Returns!M54, NA())</f>
        <v>1.3203722848067635E-3</v>
      </c>
      <c r="L54" s="32">
        <f>IFERROR(Returns!L54 - Returns!M54, NA())</f>
        <v>3.1151612577108981E-2</v>
      </c>
    </row>
    <row r="55" spans="1:12" ht="26.25" customHeight="1" x14ac:dyDescent="0.55000000000000004">
      <c r="A55" s="3">
        <v>45046</v>
      </c>
      <c r="B55" s="13">
        <f>IFERROR(Returns!B55 - Returns!M55, NA())</f>
        <v>2.4862249440520113E-2</v>
      </c>
      <c r="C55" s="13">
        <f>IFERROR(Returns!C55 - Returns!M55, NA())</f>
        <v>6.1640035952388914E-2</v>
      </c>
      <c r="D55" s="13">
        <f>IFERROR(Returns!D55 - Returns!M55, NA())</f>
        <v>5.6730041768994141E-2</v>
      </c>
      <c r="E55" s="13">
        <f>IFERROR(Returns!E55 - Returns!M55, NA())</f>
        <v>3.7984855755398048E-2</v>
      </c>
      <c r="F55" s="13">
        <f>IFERROR(Returns!F55 - Returns!M55, NA())</f>
        <v>5.3598518485652377E-2</v>
      </c>
      <c r="G55" s="13">
        <f>IFERROR(Returns!G55 - Returns!M55, NA())</f>
        <v>7.5028604420996611E-2</v>
      </c>
      <c r="H55" s="13">
        <f>IFERROR(Returns!H55 - Returns!M55, NA())</f>
        <v>-4.7998438222689302E-2</v>
      </c>
      <c r="I55" s="13">
        <f>IFERROR(Returns!I55 - Returns!M55, NA())</f>
        <v>5.2004085938479758E-2</v>
      </c>
      <c r="J55" s="13">
        <f>IFERROR(Returns!J55 - Returns!M55, NA())</f>
        <v>2.3943880676948238E-2</v>
      </c>
      <c r="K55" s="13">
        <f>IFERROR(Returns!K55 - Returns!M55, NA())</f>
        <v>1.9544311945524685E-2</v>
      </c>
      <c r="L55" s="32">
        <f>IFERROR(Returns!L55 - Returns!M55, NA())</f>
        <v>1.0517341662481017E-2</v>
      </c>
    </row>
    <row r="56" spans="1:12" ht="26.25" customHeight="1" x14ac:dyDescent="0.55000000000000004">
      <c r="A56" s="3">
        <v>45077</v>
      </c>
      <c r="B56" s="13">
        <f>IFERROR(Returns!B56 - Returns!M56, NA())</f>
        <v>4.0230052530864605E-2</v>
      </c>
      <c r="C56" s="13">
        <f>IFERROR(Returns!C56 - Returns!M56, NA())</f>
        <v>6.4385826854928066E-2</v>
      </c>
      <c r="D56" s="13">
        <f>IFERROR(Returns!D56 - Returns!M56, NA())</f>
        <v>-1.4980392385180601E-2</v>
      </c>
      <c r="E56" s="13">
        <f>IFERROR(Returns!E56 - Returns!M56, NA())</f>
        <v>-7.4375719985944652E-2</v>
      </c>
      <c r="F56" s="13">
        <f>IFERROR(Returns!F56 - Returns!M56, NA())</f>
        <v>-4.0359807975057158E-2</v>
      </c>
      <c r="G56" s="13">
        <f>IFERROR(Returns!G56 - Returns!M56, NA())</f>
        <v>-0.14093904816820826</v>
      </c>
      <c r="H56" s="13">
        <f>IFERROR(Returns!H56 - Returns!M56, NA())</f>
        <v>-5.8922447038767076E-2</v>
      </c>
      <c r="I56" s="13">
        <f>IFERROR(Returns!I56 - Returns!M56, NA())</f>
        <v>-5.7162869672282055E-2</v>
      </c>
      <c r="J56" s="13">
        <f>IFERROR(Returns!J56 - Returns!M56, NA())</f>
        <v>-3.1540976796628414E-2</v>
      </c>
      <c r="K56" s="13">
        <f>IFERROR(Returns!K56 - Returns!M56, NA())</f>
        <v>-0.14623698532873522</v>
      </c>
      <c r="L56" s="32">
        <f>IFERROR(Returns!L56 - Returns!M56, NA())</f>
        <v>-1.9009859651403617E-3</v>
      </c>
    </row>
    <row r="57" spans="1:12" ht="26.25" customHeight="1" x14ac:dyDescent="0.55000000000000004">
      <c r="A57" s="3">
        <v>45107</v>
      </c>
      <c r="B57" s="13">
        <f>IFERROR(Returns!B57 - Returns!M57, NA())</f>
        <v>9.1535383436871981E-2</v>
      </c>
      <c r="C57" s="13">
        <f>IFERROR(Returns!C57 - Returns!M57, NA())</f>
        <v>3.4957237002992941E-2</v>
      </c>
      <c r="D57" s="13">
        <f>IFERROR(Returns!D57 - Returns!M57, NA())</f>
        <v>6.7388526735658677E-2</v>
      </c>
      <c r="E57" s="13">
        <f>IFERROR(Returns!E57 - Returns!M57, NA())</f>
        <v>5.0783251242483536E-3</v>
      </c>
      <c r="F57" s="13">
        <f>IFERROR(Returns!F57 - Returns!M57, NA())</f>
        <v>4.2340464609865763E-2</v>
      </c>
      <c r="G57" s="13">
        <f>IFERROR(Returns!G57 - Returns!M57, NA())</f>
        <v>5.4418048207237418E-2</v>
      </c>
      <c r="H57" s="13">
        <f>IFERROR(Returns!H57 - Returns!M57, NA())</f>
        <v>0.19156037776850601</v>
      </c>
      <c r="I57" s="13">
        <f>IFERROR(Returns!I57 - Returns!M57, NA())</f>
        <v>7.1203528206450512E-2</v>
      </c>
      <c r="J57" s="13">
        <f>IFERROR(Returns!J57 - Returns!M57, NA())</f>
        <v>6.9955308777493591E-2</v>
      </c>
      <c r="K57" s="13">
        <f>IFERROR(Returns!K57 - Returns!M57, NA())</f>
        <v>1.0698394592926676E-2</v>
      </c>
      <c r="L57" s="32">
        <f>IFERROR(Returns!L57 - Returns!M57, NA())</f>
        <v>6.0419131570901313E-2</v>
      </c>
    </row>
    <row r="58" spans="1:12" ht="26.25" customHeight="1" x14ac:dyDescent="0.55000000000000004">
      <c r="A58" s="3">
        <v>45138</v>
      </c>
      <c r="B58" s="13">
        <f>IFERROR(Returns!B58 - Returns!M58, NA())</f>
        <v>8.385506535096357E-3</v>
      </c>
      <c r="C58" s="13">
        <f>IFERROR(Returns!C58 - Returns!M58, NA())</f>
        <v>-1.7966550427614678E-2</v>
      </c>
      <c r="D58" s="13">
        <f>IFERROR(Returns!D58 - Returns!M58, NA())</f>
        <v>8.1683708148011916E-2</v>
      </c>
      <c r="E58" s="13">
        <f>IFERROR(Returns!E58 - Returns!M58, NA())</f>
        <v>3.1828021039380386E-2</v>
      </c>
      <c r="F58" s="13">
        <f>IFERROR(Returns!F58 - Returns!M58, NA())</f>
        <v>-1.664403436593502E-2</v>
      </c>
      <c r="G58" s="13">
        <f>IFERROR(Returns!G58 - Returns!M58, NA())</f>
        <v>-4.4933020798287168E-3</v>
      </c>
      <c r="H58" s="13">
        <f>IFERROR(Returns!H58 - Returns!M58, NA())</f>
        <v>7.3307721112835858E-2</v>
      </c>
      <c r="I58" s="13">
        <f>IFERROR(Returns!I58 - Returns!M58, NA())</f>
        <v>7.7435393506763575E-3</v>
      </c>
      <c r="J58" s="13">
        <f>IFERROR(Returns!J58 - Returns!M58, NA())</f>
        <v>1.2650590727272884E-2</v>
      </c>
      <c r="K58" s="13">
        <f>IFERROR(Returns!K58 - Returns!M58, NA())</f>
        <v>-8.7683771923117576E-3</v>
      </c>
      <c r="L58" s="32">
        <f>IFERROR(Returns!L58 - Returns!M58, NA())</f>
        <v>2.6738932355010861E-2</v>
      </c>
    </row>
    <row r="59" spans="1:12" ht="26.25" customHeight="1" x14ac:dyDescent="0.55000000000000004">
      <c r="A59" s="3">
        <v>45169</v>
      </c>
      <c r="B59" s="13">
        <f>IFERROR(Returns!B59 - Returns!M59, NA())</f>
        <v>-4.8108594796720625E-2</v>
      </c>
      <c r="C59" s="13">
        <f>IFERROR(Returns!C59 - Returns!M59, NA())</f>
        <v>-2.8724768453872552E-2</v>
      </c>
      <c r="D59" s="13">
        <f>IFERROR(Returns!D59 - Returns!M59, NA())</f>
        <v>-7.1697648688920632E-2</v>
      </c>
      <c r="E59" s="13">
        <f>IFERROR(Returns!E59 - Returns!M59, NA())</f>
        <v>-3.8342579593584711E-2</v>
      </c>
      <c r="F59" s="13">
        <f>IFERROR(Returns!F59 - Returns!M59, NA())</f>
        <v>-4.5531474417139381E-2</v>
      </c>
      <c r="G59" s="13">
        <f>IFERROR(Returns!G59 - Returns!M59, NA())</f>
        <v>3.2399964755242164E-2</v>
      </c>
      <c r="H59" s="13">
        <f>IFERROR(Returns!H59 - Returns!M59, NA())</f>
        <v>6.1004650286757348E-2</v>
      </c>
      <c r="I59" s="13">
        <f>IFERROR(Returns!I59 - Returns!M59, NA())</f>
        <v>-3.9352404048374187E-2</v>
      </c>
      <c r="J59" s="13">
        <f>IFERROR(Returns!J59 - Returns!M59, NA())</f>
        <v>1.2769087938248224E-2</v>
      </c>
      <c r="K59" s="13">
        <f>IFERROR(Returns!K59 - Returns!M59, NA())</f>
        <v>-6.304496866171154E-2</v>
      </c>
      <c r="L59" s="32">
        <f>IFERROR(Returns!L59 - Returns!M59, NA())</f>
        <v>-2.214972340418735E-2</v>
      </c>
    </row>
    <row r="60" spans="1:12" ht="26.25" customHeight="1" x14ac:dyDescent="0.55000000000000004">
      <c r="A60" s="3">
        <v>45199</v>
      </c>
      <c r="B60" s="13">
        <f>IFERROR(Returns!B60 - Returns!M60, NA())</f>
        <v>-9.1881019948161488E-2</v>
      </c>
      <c r="C60" s="13">
        <f>IFERROR(Returns!C60 - Returns!M60, NA())</f>
        <v>-3.9036455558841429E-2</v>
      </c>
      <c r="D60" s="13">
        <f>IFERROR(Returns!D60 - Returns!M60, NA())</f>
        <v>-1.3385458661330386E-2</v>
      </c>
      <c r="E60" s="13">
        <f>IFERROR(Returns!E60 - Returns!M60, NA())</f>
        <v>-6.8782389729796486E-2</v>
      </c>
      <c r="F60" s="13">
        <f>IFERROR(Returns!F60 - Returns!M60, NA())</f>
        <v>-6.238670847476406E-2</v>
      </c>
      <c r="G60" s="13">
        <f>IFERROR(Returns!G60 - Returns!M60, NA())</f>
        <v>6.170440749112456E-2</v>
      </c>
      <c r="H60" s="13">
        <f>IFERROR(Returns!H60 - Returns!M60, NA())</f>
        <v>-3.3351994387183878E-2</v>
      </c>
      <c r="I60" s="13">
        <f>IFERROR(Returns!I60 - Returns!M60, NA())</f>
        <v>-3.4116566862690531E-2</v>
      </c>
      <c r="J60" s="13">
        <f>IFERROR(Returns!J60 - Returns!M60, NA())</f>
        <v>-1.7418129135478844E-2</v>
      </c>
      <c r="K60" s="13">
        <f>IFERROR(Returns!K60 - Returns!M60, NA())</f>
        <v>-3.5862599432574346E-2</v>
      </c>
      <c r="L60" s="32">
        <f>IFERROR(Returns!L60 - Returns!M60, NA())</f>
        <v>-5.3152700798958216E-2</v>
      </c>
    </row>
    <row r="61" spans="1:12" ht="26.25" customHeight="1" x14ac:dyDescent="0.55000000000000004">
      <c r="A61" s="3">
        <v>45230</v>
      </c>
      <c r="B61" s="13">
        <f>IFERROR(Returns!B61 - Returns!M61, NA())</f>
        <v>-7.0115079880773597E-3</v>
      </c>
      <c r="C61" s="13">
        <f>IFERROR(Returns!C61 - Returns!M61, NA())</f>
        <v>6.6373676185066413E-2</v>
      </c>
      <c r="D61" s="13">
        <f>IFERROR(Returns!D61 - Returns!M61, NA())</f>
        <v>-4.5539509390376862E-2</v>
      </c>
      <c r="E61" s="13">
        <f>IFERROR(Returns!E61 - Returns!M61, NA())</f>
        <v>1.2674751291680952E-2</v>
      </c>
      <c r="F61" s="13">
        <f>IFERROR(Returns!F61 - Returns!M61, NA())</f>
        <v>-9.262620782368159E-3</v>
      </c>
      <c r="G61" s="13">
        <f>IFERROR(Returns!G61 - Returns!M61, NA())</f>
        <v>-0.10420362604039889</v>
      </c>
      <c r="H61" s="13">
        <f>IFERROR(Returns!H61 - Returns!M61, NA())</f>
        <v>-0.17641975607727101</v>
      </c>
      <c r="I61" s="13">
        <f>IFERROR(Returns!I61 - Returns!M61, NA())</f>
        <v>-5.2017960977005825E-2</v>
      </c>
      <c r="J61" s="13">
        <f>IFERROR(Returns!J61 - Returns!M61, NA())</f>
        <v>1.7317961793724034E-2</v>
      </c>
      <c r="K61" s="13">
        <f>IFERROR(Returns!K61 - Returns!M61, NA())</f>
        <v>2.2207636269733315E-3</v>
      </c>
      <c r="L61" s="32">
        <f>IFERROR(Returns!L61 - Returns!M61, NA())</f>
        <v>-2.6421355404649616E-2</v>
      </c>
    </row>
    <row r="62" spans="1:12" ht="26.25" customHeight="1" x14ac:dyDescent="0.55000000000000004">
      <c r="A62" s="3">
        <v>45260</v>
      </c>
      <c r="B62" s="13">
        <f>IFERROR(Returns!B62 - Returns!M62, NA())</f>
        <v>0.10793963320576873</v>
      </c>
      <c r="C62" s="13">
        <f>IFERROR(Returns!C62 - Returns!M62, NA())</f>
        <v>0.11629598848223345</v>
      </c>
      <c r="D62" s="13">
        <f>IFERROR(Returns!D62 - Returns!M62, NA())</f>
        <v>0.12629987328558825</v>
      </c>
      <c r="E62" s="13">
        <f>IFERROR(Returns!E62 - Returns!M62, NA())</f>
        <v>3.0144437621330695E-2</v>
      </c>
      <c r="F62" s="13">
        <f>IFERROR(Returns!F62 - Returns!M62, NA())</f>
        <v>7.065272855915318E-2</v>
      </c>
      <c r="G62" s="13">
        <f>IFERROR(Returns!G62 - Returns!M62, NA())</f>
        <v>-3.3756146243638527E-2</v>
      </c>
      <c r="H62" s="13">
        <f>IFERROR(Returns!H62 - Returns!M62, NA())</f>
        <v>0.11049107769239865</v>
      </c>
      <c r="I62" s="13">
        <f>IFERROR(Returns!I62 - Returns!M62, NA())</f>
        <v>3.8229656156181249E-2</v>
      </c>
      <c r="J62" s="13">
        <f>IFERROR(Returns!J62 - Returns!M62, NA())</f>
        <v>-5.1618228235062444E-2</v>
      </c>
      <c r="K62" s="13">
        <f>IFERROR(Returns!K62 - Returns!M62, NA())</f>
        <v>0.13167122653500532</v>
      </c>
      <c r="L62" s="32">
        <f>IFERROR(Returns!L62 - Returns!M62, NA())</f>
        <v>8.480426878197013E-2</v>
      </c>
    </row>
    <row r="63" spans="1:12" ht="26.25" customHeight="1" x14ac:dyDescent="0.55000000000000004">
      <c r="A63" s="3">
        <v>45291</v>
      </c>
      <c r="B63" s="13">
        <f>IFERROR(Returns!B63 - Returns!M63, NA())</f>
        <v>1.0584480144029983E-2</v>
      </c>
      <c r="C63" s="13">
        <f>IFERROR(Returns!C63 - Returns!M63, NA())</f>
        <v>-9.8935166294671709E-3</v>
      </c>
      <c r="D63" s="13">
        <f>IFERROR(Returns!D63 - Returns!M63, NA())</f>
        <v>8.5492425038470293E-2</v>
      </c>
      <c r="E63" s="13">
        <f>IFERROR(Returns!E63 - Returns!M63, NA())</f>
        <v>1.2080683185353901E-2</v>
      </c>
      <c r="F63" s="13">
        <f>IFERROR(Returns!F63 - Returns!M63, NA())</f>
        <v>5.4021417374330714E-2</v>
      </c>
      <c r="G63" s="13">
        <f>IFERROR(Returns!G63 - Returns!M63, NA())</f>
        <v>-2.2298600298036687E-2</v>
      </c>
      <c r="H63" s="13">
        <f>IFERROR(Returns!H63 - Returns!M63, NA())</f>
        <v>0.17495037545751321</v>
      </c>
      <c r="I63" s="13">
        <f>IFERROR(Returns!I63 - Returns!M63, NA())</f>
        <v>1.7231498122795862E-2</v>
      </c>
      <c r="J63" s="13">
        <f>IFERROR(Returns!J63 - Returns!M63, NA())</f>
        <v>8.2557529156810014E-3</v>
      </c>
      <c r="K63" s="13">
        <f>IFERROR(Returns!K63 - Returns!M63, NA())</f>
        <v>-3.0226124799938282E-2</v>
      </c>
      <c r="L63" s="32">
        <f>IFERROR(Returns!L63 - Returns!M63, NA())</f>
        <v>3.9895897823026792E-2</v>
      </c>
    </row>
    <row r="64" spans="1:12" ht="26.25" customHeight="1" x14ac:dyDescent="0.55000000000000004">
      <c r="A64" s="3">
        <v>45322</v>
      </c>
      <c r="B64" s="13">
        <f>IFERROR(Returns!B64 - Returns!M64, NA())</f>
        <v>-4.6576981494784321E-2</v>
      </c>
      <c r="C64" s="13">
        <f>IFERROR(Returns!C64 - Returns!M64, NA())</f>
        <v>5.2931206993220924E-2</v>
      </c>
      <c r="D64" s="13">
        <f>IFERROR(Returns!D64 - Returns!M64, NA())</f>
        <v>2.0694131112994972E-2</v>
      </c>
      <c r="E64" s="13">
        <f>IFERROR(Returns!E64 - Returns!M64, NA())</f>
        <v>5.1528309011000459E-3</v>
      </c>
      <c r="F64" s="13">
        <f>IFERROR(Returns!F64 - Returns!M64, NA())</f>
        <v>-1.7132170480125199E-2</v>
      </c>
      <c r="G64" s="13">
        <f>IFERROR(Returns!G64 - Returns!M64, NA())</f>
        <v>2.3955764245983856E-2</v>
      </c>
      <c r="H64" s="13">
        <f>IFERROR(Returns!H64 - Returns!M64, NA())</f>
        <v>1.134314393020016E-2</v>
      </c>
      <c r="I64" s="13">
        <f>IFERROR(Returns!I64 - Returns!M64, NA())</f>
        <v>9.4307247585577389E-3</v>
      </c>
      <c r="J64" s="13">
        <f>IFERROR(Returns!J64 - Returns!M64, NA())</f>
        <v>4.7751221520174157E-2</v>
      </c>
      <c r="K64" s="13">
        <f>IFERROR(Returns!K64 - Returns!M64, NA())</f>
        <v>6.2911484020014313E-2</v>
      </c>
      <c r="L64" s="32">
        <f>IFERROR(Returns!L64 - Returns!M64, NA())</f>
        <v>1.1545707598991616E-2</v>
      </c>
    </row>
    <row r="65" spans="1:12" ht="26.25" customHeight="1" x14ac:dyDescent="0.55000000000000004">
      <c r="A65" s="3">
        <v>45351</v>
      </c>
      <c r="B65" s="13">
        <f>IFERROR(Returns!B65 - Returns!M65, NA())</f>
        <v>-2.4168991413443624E-2</v>
      </c>
      <c r="C65" s="13">
        <f>IFERROR(Returns!C65 - Returns!M65, NA())</f>
        <v>3.6019428350420282E-2</v>
      </c>
      <c r="D65" s="13">
        <f>IFERROR(Returns!D65 - Returns!M65, NA())</f>
        <v>6.9307685852565429E-2</v>
      </c>
      <c r="E65" s="13">
        <f>IFERROR(Returns!E65 - Returns!M65, NA())</f>
        <v>4.5341325364187841E-3</v>
      </c>
      <c r="F65" s="13">
        <f>IFERROR(Returns!F65 - Returns!M65, NA())</f>
        <v>-5.8781988188174421E-3</v>
      </c>
      <c r="G65" s="13">
        <f>IFERROR(Returns!G65 - Returns!M65, NA())</f>
        <v>1.2257510819523549E-2</v>
      </c>
      <c r="H65" s="13">
        <f>IFERROR(Returns!H65 - Returns!M65, NA())</f>
        <v>0.11282780297830321</v>
      </c>
      <c r="I65" s="13">
        <f>IFERROR(Returns!I65 - Returns!M65, NA())</f>
        <v>1.1232505157015033E-2</v>
      </c>
      <c r="J65" s="13">
        <f>IFERROR(Returns!J65 - Returns!M65, NA())</f>
        <v>5.964908993534436E-2</v>
      </c>
      <c r="K65" s="13">
        <f>IFERROR(Returns!K65 - Returns!M65, NA())</f>
        <v>0.15731163800191775</v>
      </c>
      <c r="L65" s="32">
        <f>IFERROR(Returns!L65 - Returns!M65, NA())</f>
        <v>4.7345640623723165E-2</v>
      </c>
    </row>
    <row r="66" spans="1:12" ht="26.25" customHeight="1" x14ac:dyDescent="0.55000000000000004">
      <c r="A66" s="3">
        <v>45382</v>
      </c>
      <c r="B66" s="13">
        <f>IFERROR(Returns!B66 - Returns!M66, NA())</f>
        <v>-5.4434081331513486E-2</v>
      </c>
      <c r="C66" s="13">
        <f>IFERROR(Returns!C66 - Returns!M66, NA())</f>
        <v>1.4638933488938429E-2</v>
      </c>
      <c r="D66" s="13">
        <f>IFERROR(Returns!D66 - Returns!M66, NA())</f>
        <v>7.2176164701781911E-2</v>
      </c>
      <c r="E66" s="13">
        <f>IFERROR(Returns!E66 - Returns!M66, NA())</f>
        <v>1.4968494357308645E-2</v>
      </c>
      <c r="F66" s="13">
        <f>IFERROR(Returns!F66 - Returns!M66, NA())</f>
        <v>-3.4212688957814465E-2</v>
      </c>
      <c r="G66" s="13">
        <f>IFERROR(Returns!G66 - Returns!M66, NA())</f>
        <v>0.11810911735658815</v>
      </c>
      <c r="H66" s="13">
        <f>IFERROR(Returns!H66 - Returns!M66, NA())</f>
        <v>9.2869039540430035E-2</v>
      </c>
      <c r="I66" s="13">
        <f>IFERROR(Returns!I66 - Returns!M66, NA())</f>
        <v>-1.6682925446405573E-2</v>
      </c>
      <c r="J66" s="13">
        <f>IFERROR(Returns!J66 - Returns!M66, NA())</f>
        <v>2.2258316264061627E-2</v>
      </c>
      <c r="K66" s="13">
        <f>IFERROR(Returns!K66 - Returns!M66, NA())</f>
        <v>9.2253971818694228E-2</v>
      </c>
      <c r="L66" s="32">
        <f>IFERROR(Returns!L66 - Returns!M66, NA())</f>
        <v>2.6660446582009632E-2</v>
      </c>
    </row>
    <row r="67" spans="1:12" ht="26.25" customHeight="1" x14ac:dyDescent="0.55000000000000004">
      <c r="A67" s="3">
        <v>45412</v>
      </c>
      <c r="B67" s="13">
        <f>IFERROR(Returns!B67 - Returns!M67, NA())</f>
        <v>-1.1081317788891081E-2</v>
      </c>
      <c r="C67" s="13">
        <f>IFERROR(Returns!C67 - Returns!M67, NA())</f>
        <v>-7.898524155847951E-2</v>
      </c>
      <c r="D67" s="13">
        <f>IFERROR(Returns!D67 - Returns!M67, NA())</f>
        <v>-4.7110977791629302E-2</v>
      </c>
      <c r="E67" s="13">
        <f>IFERROR(Returns!E67 - Returns!M67, NA())</f>
        <v>1.3344551258680521E-2</v>
      </c>
      <c r="F67" s="13">
        <f>IFERROR(Returns!F67 - Returns!M67, NA())</f>
        <v>-3.5976381954949774E-2</v>
      </c>
      <c r="G67" s="13">
        <f>IFERROR(Returns!G67 - Returns!M67, NA())</f>
        <v>1.3088730514802211E-2</v>
      </c>
      <c r="H67" s="13">
        <f>IFERROR(Returns!H67 - Returns!M67, NA())</f>
        <v>-9.132208317170086E-2</v>
      </c>
      <c r="I67" s="13">
        <f>IFERROR(Returns!I67 - Returns!M67, NA())</f>
        <v>-9.03475225342769E-2</v>
      </c>
      <c r="J67" s="13">
        <f>IFERROR(Returns!J67 - Returns!M67, NA())</f>
        <v>-1.4643663855863669E-2</v>
      </c>
      <c r="K67" s="13">
        <f>IFERROR(Returns!K67 - Returns!M67, NA())</f>
        <v>-9.639856922312505E-2</v>
      </c>
      <c r="L67" s="32">
        <f>IFERROR(Returns!L67 - Returns!M67, NA())</f>
        <v>-4.5990071737898694E-2</v>
      </c>
    </row>
    <row r="68" spans="1:12" ht="26.25" customHeight="1" x14ac:dyDescent="0.55000000000000004">
      <c r="A68" s="3">
        <v>45443</v>
      </c>
      <c r="B68" s="13">
        <f>IFERROR(Returns!B68 - Returns!M68, NA())</f>
        <v>0.12431640083461783</v>
      </c>
      <c r="C68" s="13">
        <f>IFERROR(Returns!C68 - Returns!M68, NA())</f>
        <v>6.1892695820911628E-2</v>
      </c>
      <c r="D68" s="13">
        <f>IFERROR(Returns!D68 - Returns!M68, NA())</f>
        <v>5.8585275039946497E-2</v>
      </c>
      <c r="E68" s="13">
        <f>IFERROR(Returns!E68 - Returns!M68, NA())</f>
        <v>1.4404367269045055E-2</v>
      </c>
      <c r="F68" s="13">
        <f>IFERROR(Returns!F68 - Returns!M68, NA())</f>
        <v>-5.6198779880821101E-2</v>
      </c>
      <c r="G68" s="13">
        <f>IFERROR(Returns!G68 - Returns!M68, NA())</f>
        <v>-1.2914673685565297E-2</v>
      </c>
      <c r="H68" s="13">
        <f>IFERROR(Returns!H68 - Returns!M68, NA())</f>
        <v>1.1119449967299761E-2</v>
      </c>
      <c r="I68" s="13">
        <f>IFERROR(Returns!I68 - Returns!M68, NA())</f>
        <v>1.001052216775335E-2</v>
      </c>
      <c r="J68" s="13">
        <f>IFERROR(Returns!J68 - Returns!M68, NA())</f>
        <v>0.103628556607972</v>
      </c>
      <c r="K68" s="13">
        <f>IFERROR(Returns!K68 - Returns!M68, NA())</f>
        <v>-6.9091423103688085E-2</v>
      </c>
      <c r="L68" s="32">
        <f>IFERROR(Returns!L68 - Returns!M68, NA())</f>
        <v>4.3646190151199096E-2</v>
      </c>
    </row>
    <row r="69" spans="1:12" ht="26.25" customHeight="1" x14ac:dyDescent="0.55000000000000004">
      <c r="A69" s="3">
        <v>45473</v>
      </c>
      <c r="B69" s="13">
        <f>IFERROR(Returns!B69 - Returns!M69, NA())</f>
        <v>9.2688530188023671E-2</v>
      </c>
      <c r="C69" s="13">
        <f>IFERROR(Returns!C69 - Returns!M69, NA())</f>
        <v>7.4242608565828622E-2</v>
      </c>
      <c r="D69" s="13">
        <f>IFERROR(Returns!D69 - Returns!M69, NA())</f>
        <v>-6.1760683865412017E-3</v>
      </c>
      <c r="E69" s="13">
        <f>IFERROR(Returns!E69 - Returns!M69, NA())</f>
        <v>7.0911675614496392E-3</v>
      </c>
      <c r="F69" s="13">
        <f>IFERROR(Returns!F69 - Returns!M69, NA())</f>
        <v>-1.9993930424635188E-2</v>
      </c>
      <c r="G69" s="13">
        <f>IFERROR(Returns!G69 - Returns!M69, NA())</f>
        <v>-1.4625789088002196E-2</v>
      </c>
      <c r="H69" s="13">
        <f>IFERROR(Returns!H69 - Returns!M69, NA())</f>
        <v>-2.0360779468955127E-2</v>
      </c>
      <c r="I69" s="13">
        <f>IFERROR(Returns!I69 - Returns!M69, NA())</f>
        <v>2.2819375594947816E-4</v>
      </c>
      <c r="J69" s="13">
        <f>IFERROR(Returns!J69 - Returns!M69, NA())</f>
        <v>2.8867085362917898E-2</v>
      </c>
      <c r="K69" s="13">
        <f>IFERROR(Returns!K69 - Returns!M69, NA())</f>
        <v>-4.8811598843752337E-2</v>
      </c>
      <c r="L69" s="32">
        <f>IFERROR(Returns!L69 - Returns!M69, NA())</f>
        <v>3.0319801283083279E-2</v>
      </c>
    </row>
    <row r="70" spans="1:12" ht="26.25" customHeight="1" x14ac:dyDescent="0.55000000000000004">
      <c r="A70" s="3">
        <v>45504</v>
      </c>
      <c r="B70" s="13">
        <f>IFERROR(Returns!B70 - Returns!M70, NA())</f>
        <v>5.0119190612933601E-2</v>
      </c>
      <c r="C70" s="13">
        <f>IFERROR(Returns!C70 - Returns!M70, NA())</f>
        <v>-6.8280799955479948E-2</v>
      </c>
      <c r="D70" s="13">
        <f>IFERROR(Returns!D70 - Returns!M70, NA())</f>
        <v>4.781936704996817E-2</v>
      </c>
      <c r="E70" s="13">
        <f>IFERROR(Returns!E70 - Returns!M70, NA())</f>
        <v>5.2391038684104357E-2</v>
      </c>
      <c r="F70" s="13">
        <f>IFERROR(Returns!F70 - Returns!M70, NA())</f>
        <v>4.3907787976874474E-2</v>
      </c>
      <c r="G70" s="13">
        <f>IFERROR(Returns!G70 - Returns!M70, NA())</f>
        <v>2.5850654130261358E-2</v>
      </c>
      <c r="H70" s="13">
        <f>IFERROR(Returns!H70 - Returns!M70, NA())</f>
        <v>3.5035957134336521E-2</v>
      </c>
      <c r="I70" s="13">
        <f>IFERROR(Returns!I70 - Returns!M70, NA())</f>
        <v>7.5689204016939154E-2</v>
      </c>
      <c r="J70" s="13">
        <f>IFERROR(Returns!J70 - Returns!M70, NA())</f>
        <v>9.4432943178105744E-3</v>
      </c>
      <c r="K70" s="13">
        <f>IFERROR(Returns!K70 - Returns!M70, NA())</f>
        <v>-6.0692075934049988E-2</v>
      </c>
      <c r="L70" s="32">
        <f>IFERROR(Returns!L70 - Returns!M70, NA())</f>
        <v>7.029650221202082E-3</v>
      </c>
    </row>
    <row r="71" spans="1:12" ht="26.25" customHeight="1" x14ac:dyDescent="0.55000000000000004">
      <c r="A71" s="3">
        <v>45535</v>
      </c>
      <c r="B71" s="13">
        <f>IFERROR(Returns!B71 - Returns!M71, NA())</f>
        <v>2.7009917468229769E-2</v>
      </c>
      <c r="C71" s="13">
        <f>IFERROR(Returns!C71 - Returns!M71, NA())</f>
        <v>-7.0423864942249633E-3</v>
      </c>
      <c r="D71" s="13">
        <f>IFERROR(Returns!D71 - Returns!M71, NA())</f>
        <v>5.8094642686627215E-2</v>
      </c>
      <c r="E71" s="13">
        <f>IFERROR(Returns!E71 - Returns!M71, NA())</f>
        <v>8.1705711660442146E-2</v>
      </c>
      <c r="F71" s="13">
        <f>IFERROR(Returns!F71 - Returns!M71, NA())</f>
        <v>8.3491239627908928E-2</v>
      </c>
      <c r="G71" s="13">
        <f>IFERROR(Returns!G71 - Returns!M71, NA())</f>
        <v>-9.6309265235314939E-3</v>
      </c>
      <c r="H71" s="13">
        <f>IFERROR(Returns!H71 - Returns!M71, NA())</f>
        <v>2.8635090744689382E-2</v>
      </c>
      <c r="I71" s="13">
        <f>IFERROR(Returns!I71 - Returns!M71, NA())</f>
        <v>4.6594170342220895E-2</v>
      </c>
      <c r="J71" s="13">
        <f>IFERROR(Returns!J71 - Returns!M71, NA())</f>
        <v>0.12099581443354666</v>
      </c>
      <c r="K71" s="13">
        <f>IFERROR(Returns!K71 - Returns!M71, NA())</f>
        <v>-3.502883123977775E-2</v>
      </c>
      <c r="L71" s="32">
        <f>IFERROR(Returns!L71 - Returns!M71, NA())</f>
        <v>1.8684706936630366E-2</v>
      </c>
    </row>
    <row r="72" spans="1:12" ht="26.25" customHeight="1" x14ac:dyDescent="0.55000000000000004">
      <c r="A72" s="3">
        <v>45565</v>
      </c>
      <c r="B72" s="13">
        <f>IFERROR(Returns!B72 - Returns!M72, NA())</f>
        <v>1.4878258756982706E-2</v>
      </c>
      <c r="C72" s="13">
        <f>IFERROR(Returns!C72 - Returns!M72, NA())</f>
        <v>2.9640704750005607E-2</v>
      </c>
      <c r="D72" s="13">
        <f>IFERROR(Returns!D72 - Returns!M72, NA())</f>
        <v>-6.5777379107291173E-2</v>
      </c>
      <c r="E72" s="13">
        <f>IFERROR(Returns!E72 - Returns!M72, NA())</f>
        <v>-1.2184064427253697E-2</v>
      </c>
      <c r="F72" s="13">
        <f>IFERROR(Returns!F72 - Returns!M72, NA())</f>
        <v>5.1142101466725737E-2</v>
      </c>
      <c r="G72" s="13">
        <f>IFERROR(Returns!G72 - Returns!M72, NA())</f>
        <v>-1.8697127186268737E-3</v>
      </c>
      <c r="H72" s="13">
        <f>IFERROR(Returns!H72 - Returns!M72, NA())</f>
        <v>9.4576489193009233E-2</v>
      </c>
      <c r="I72" s="13">
        <f>IFERROR(Returns!I72 - Returns!M72, NA())</f>
        <v>-1.9261238925277171E-2</v>
      </c>
      <c r="J72" s="13">
        <f>IFERROR(Returns!J72 - Returns!M72, NA())</f>
        <v>4.479188132958159E-2</v>
      </c>
      <c r="K72" s="13">
        <f>IFERROR(Returns!K72 - Returns!M72, NA())</f>
        <v>6.0517603714004303E-2</v>
      </c>
      <c r="L72" s="32">
        <f>IFERROR(Returns!L72 - Returns!M72, NA())</f>
        <v>1.643021742393461E-2</v>
      </c>
    </row>
    <row r="73" spans="1:12" ht="26.25" customHeight="1" x14ac:dyDescent="0.55000000000000004">
      <c r="A73" s="3">
        <v>45596</v>
      </c>
      <c r="B73" s="13">
        <f>IFERROR(Returns!B73 - Returns!M73, NA())</f>
        <v>-3.4129135839833312E-2</v>
      </c>
      <c r="C73" s="13">
        <f>IFERROR(Returns!C73 - Returns!M73, NA())</f>
        <v>-5.9358798762586727E-2</v>
      </c>
      <c r="D73" s="13">
        <f>IFERROR(Returns!D73 - Returns!M73, NA())</f>
        <v>4.8751849367485035E-2</v>
      </c>
      <c r="E73" s="13">
        <f>IFERROR(Returns!E73 - Returns!M73, NA())</f>
        <v>-8.8618634005310518E-2</v>
      </c>
      <c r="F73" s="13">
        <f>IFERROR(Returns!F73 - Returns!M73, NA())</f>
        <v>-3.8839063091042979E-2</v>
      </c>
      <c r="G73" s="13">
        <f>IFERROR(Returns!G73 - Returns!M73, NA())</f>
        <v>-7.4537467667845272E-3</v>
      </c>
      <c r="H73" s="13">
        <f>IFERROR(Returns!H73 - Returns!M73, NA())</f>
        <v>-4.1846838552566178E-2</v>
      </c>
      <c r="I73" s="13">
        <f>IFERROR(Returns!I73 - Returns!M73, NA())</f>
        <v>-1.727517565527311E-2</v>
      </c>
      <c r="J73" s="13">
        <f>IFERROR(Returns!J73 - Returns!M73, NA())</f>
        <v>1.11605290606314E-2</v>
      </c>
      <c r="K73" s="13">
        <f>IFERROR(Returns!K73 - Returns!M73, NA())</f>
        <v>-3.596150836349751E-3</v>
      </c>
      <c r="L73" s="32">
        <f>IFERROR(Returns!L73 - Returns!M73, NA())</f>
        <v>-1.3596743303151712E-2</v>
      </c>
    </row>
    <row r="74" spans="1:12" ht="26.25" customHeight="1" x14ac:dyDescent="0.55000000000000004">
      <c r="A74" s="3">
        <v>45626</v>
      </c>
      <c r="B74" s="13">
        <f>IFERROR(Returns!B74 - Returns!M74, NA())</f>
        <v>4.6892765345586382E-2</v>
      </c>
      <c r="C74" s="13">
        <f>IFERROR(Returns!C74 - Returns!M74, NA())</f>
        <v>3.8448249590756753E-2</v>
      </c>
      <c r="D74" s="13">
        <f>IFERROR(Returns!D74 - Returns!M74, NA())</f>
        <v>0.12850772779763231</v>
      </c>
      <c r="E74" s="13">
        <f>IFERROR(Returns!E74 - Returns!M74, NA())</f>
        <v>-2.2491562609859087E-2</v>
      </c>
      <c r="F74" s="13">
        <f>IFERROR(Returns!F74 - Returns!M74, NA())</f>
        <v>9.6928513289211565E-3</v>
      </c>
      <c r="G74" s="13">
        <f>IFERROR(Returns!G74 - Returns!M74, NA())</f>
        <v>6.4461469166343516E-3</v>
      </c>
      <c r="H74" s="13">
        <f>IFERROR(Returns!H74 - Returns!M74, NA())</f>
        <v>7.9725604136812386E-2</v>
      </c>
      <c r="I74" s="13">
        <f>IFERROR(Returns!I74 - Returns!M74, NA())</f>
        <v>-3.3997514576088919E-2</v>
      </c>
      <c r="J74" s="13">
        <f>IFERROR(Returns!J74 - Returns!M74, NA())</f>
        <v>0.12507893109603607</v>
      </c>
      <c r="K74" s="13">
        <f>IFERROR(Returns!K74 - Returns!M74, NA())</f>
        <v>0.21744357747685839</v>
      </c>
      <c r="L74" s="32">
        <f>IFERROR(Returns!L74 - Returns!M74, NA())</f>
        <v>5.3642962148765502E-2</v>
      </c>
    </row>
    <row r="75" spans="1:12" ht="26.25" customHeight="1" x14ac:dyDescent="0.55000000000000004">
      <c r="A75" s="3">
        <v>45657</v>
      </c>
      <c r="B75" s="13">
        <f>IFERROR(Returns!B75 - Returns!M75, NA())</f>
        <v>5.2791182163776762E-2</v>
      </c>
      <c r="C75" s="13">
        <f>IFERROR(Returns!C75 - Returns!M75, NA())</f>
        <v>-6.1612602686215157E-3</v>
      </c>
      <c r="D75" s="13">
        <f>IFERROR(Returns!D75 - Returns!M75, NA())</f>
        <v>-4.3609827598083628E-2</v>
      </c>
      <c r="E75" s="13">
        <f>IFERROR(Returns!E75 - Returns!M75, NA())</f>
        <v>-2.4557815956283813E-2</v>
      </c>
      <c r="F75" s="13">
        <f>IFERROR(Returns!F75 - Returns!M75, NA())</f>
        <v>-2.4199936458378701E-2</v>
      </c>
      <c r="G75" s="13">
        <f>IFERROR(Returns!G75 - Returns!M75, NA())</f>
        <v>-8.4112331558516273E-2</v>
      </c>
      <c r="H75" s="13">
        <f>IFERROR(Returns!H75 - Returns!M75, NA())</f>
        <v>-0.11026926772027845</v>
      </c>
      <c r="I75" s="13">
        <f>IFERROR(Returns!I75 - Returns!M75, NA())</f>
        <v>-6.3066925622843772E-2</v>
      </c>
      <c r="J75" s="13">
        <f>IFERROR(Returns!J75 - Returns!M75, NA())</f>
        <v>-2.6768274846203366E-2</v>
      </c>
      <c r="K75" s="13">
        <f>IFERROR(Returns!K75 - Returns!M75, NA())</f>
        <v>-5.5623426023250211E-2</v>
      </c>
      <c r="L75" s="32">
        <f>IFERROR(Returns!L75 - Returns!M75, NA())</f>
        <v>-2.851513704848363E-2</v>
      </c>
    </row>
    <row r="76" spans="1:12" ht="26.25" customHeight="1" x14ac:dyDescent="0.55000000000000004">
      <c r="A76" s="3">
        <v>45688</v>
      </c>
      <c r="B76" s="13">
        <f>IFERROR(Returns!B76 - Returns!M76, NA())</f>
        <v>-6.1083245930894814E-2</v>
      </c>
      <c r="C76" s="13">
        <f>IFERROR(Returns!C76 - Returns!M76, NA())</f>
        <v>-1.8778644099779303E-2</v>
      </c>
      <c r="D76" s="13">
        <f>IFERROR(Returns!D76 - Returns!M76, NA())</f>
        <v>0.11159725088571065</v>
      </c>
      <c r="E76" s="13">
        <f>IFERROR(Returns!E76 - Returns!M76, NA())</f>
        <v>1.6095157068308833E-2</v>
      </c>
      <c r="F76" s="13">
        <f>IFERROR(Returns!F76 - Returns!M76, NA())</f>
        <v>-1.6140789404367997E-3</v>
      </c>
      <c r="G76" s="13">
        <f>IFERROR(Returns!G76 - Returns!M76, NA())</f>
        <v>-1.0379179673659585E-2</v>
      </c>
      <c r="H76" s="13">
        <f>IFERROR(Returns!H76 - Returns!M76, NA())</f>
        <v>2.0427492932161121E-2</v>
      </c>
      <c r="I76" s="13">
        <f>IFERROR(Returns!I76 - Returns!M76, NA())</f>
        <v>4.8567495658151494E-2</v>
      </c>
      <c r="J76" s="13">
        <f>IFERROR(Returns!J76 - Returns!M76, NA())</f>
        <v>8.5348722911200048E-2</v>
      </c>
      <c r="K76" s="13">
        <f>IFERROR(Returns!K76 - Returns!M76, NA())</f>
        <v>1.6356061129130298E-2</v>
      </c>
      <c r="L76" s="32">
        <f>IFERROR(Returns!L76 - Returns!M76, NA())</f>
        <v>2.35163042404441E-2</v>
      </c>
    </row>
    <row r="77" spans="1:12" ht="26.25" customHeight="1" x14ac:dyDescent="0.55000000000000004">
      <c r="A77" s="3">
        <v>45716</v>
      </c>
      <c r="B77" s="13">
        <f>IFERROR(Returns!B77 - Returns!M77, NA())</f>
        <v>2.1245671916285517E-2</v>
      </c>
      <c r="C77" s="13">
        <f>IFERROR(Returns!C77 - Returns!M77, NA())</f>
        <v>-4.7035951761157213E-2</v>
      </c>
      <c r="D77" s="13">
        <f>IFERROR(Returns!D77 - Returns!M77, NA())</f>
        <v>-8.3004544080415542E-3</v>
      </c>
      <c r="E77" s="13">
        <f>IFERROR(Returns!E77 - Returns!M77, NA())</f>
        <v>0.11827078835187704</v>
      </c>
      <c r="F77" s="13">
        <f>IFERROR(Returns!F77 - Returns!M77, NA())</f>
        <v>6.4494283424263943E-2</v>
      </c>
      <c r="G77" s="13">
        <f>IFERROR(Returns!G77 - Returns!M77, NA())</f>
        <v>3.8622898123032601E-2</v>
      </c>
      <c r="H77" s="13">
        <f>IFERROR(Returns!H77 - Returns!M77, NA())</f>
        <v>-7.4114453591947294E-2</v>
      </c>
      <c r="I77" s="13">
        <f>IFERROR(Returns!I77 - Returns!M77, NA())</f>
        <v>8.1087710988101469E-2</v>
      </c>
      <c r="J77" s="13">
        <f>IFERROR(Returns!J77 - Returns!M77, NA())</f>
        <v>1.0843311130286945E-3</v>
      </c>
      <c r="K77" s="13">
        <f>IFERROR(Returns!K77 - Returns!M77, NA())</f>
        <v>3.0452368970229102E-3</v>
      </c>
      <c r="L77" s="32">
        <f>IFERROR(Returns!L77 - Returns!M77, NA())</f>
        <v>-1.7742092699825126E-2</v>
      </c>
    </row>
    <row r="78" spans="1:12" ht="26.25" customHeight="1" x14ac:dyDescent="0.55000000000000004">
      <c r="A78" s="3">
        <v>45747</v>
      </c>
      <c r="B78" s="13">
        <f>IFERROR(Returns!B78 - Returns!M78, NA())</f>
        <v>-8.3998553118973418E-2</v>
      </c>
      <c r="C78" s="13">
        <f>IFERROR(Returns!C78 - Returns!M78, NA())</f>
        <v>-5.6021659346332298E-2</v>
      </c>
      <c r="D78" s="13">
        <f>IFERROR(Returns!D78 - Returns!M78, NA())</f>
        <v>-7.6623716425780697E-2</v>
      </c>
      <c r="E78" s="13">
        <f>IFERROR(Returns!E78 - Returns!M78, NA())</f>
        <v>2.2492734580271704E-3</v>
      </c>
      <c r="F78" s="13">
        <f>IFERROR(Returns!F78 - Returns!M78, NA())</f>
        <v>9.5944489174965043E-3</v>
      </c>
      <c r="G78" s="13">
        <f>IFERROR(Returns!G78 - Returns!M78, NA())</f>
        <v>7.4312524876578467E-2</v>
      </c>
      <c r="H78" s="13">
        <f>IFERROR(Returns!H78 - Returns!M78, NA())</f>
        <v>-4.4648120217131715E-2</v>
      </c>
      <c r="I78" s="13">
        <f>IFERROR(Returns!I78 - Returns!M78, NA())</f>
        <v>9.5051980878703181E-3</v>
      </c>
      <c r="J78" s="13">
        <f>IFERROR(Returns!J78 - Returns!M78, NA())</f>
        <v>-0.1132334919286615</v>
      </c>
      <c r="K78" s="13">
        <f>IFERROR(Returns!K78 - Returns!M78, NA())</f>
        <v>-0.1361972611587674</v>
      </c>
      <c r="L78" s="32">
        <f>IFERROR(Returns!L78 - Returns!M78, NA())</f>
        <v>-6.1053031014708714E-2</v>
      </c>
    </row>
    <row r="79" spans="1:12" ht="26.25" customHeight="1" x14ac:dyDescent="0.55000000000000004">
      <c r="A79" s="3">
        <v>45777</v>
      </c>
      <c r="B79" s="13">
        <f>IFERROR(Returns!B79 - Returns!M79, NA())</f>
        <v>-4.6853014323267328E-2</v>
      </c>
      <c r="C79" s="13">
        <f>IFERROR(Returns!C79 - Returns!M79, NA())</f>
        <v>4.9431582804757179E-2</v>
      </c>
      <c r="D79" s="13">
        <f>IFERROR(Returns!D79 - Returns!M79, NA())</f>
        <v>-6.272176240818713E-3</v>
      </c>
      <c r="E79" s="13">
        <f>IFERROR(Returns!E79 - Returns!M79, NA())</f>
        <v>1.6960552746498495E-2</v>
      </c>
      <c r="F79" s="13">
        <f>IFERROR(Returns!F79 - Returns!M79, NA())</f>
        <v>2.5714032077049979E-2</v>
      </c>
      <c r="G79" s="13">
        <f>IFERROR(Returns!G79 - Returns!M79, NA())</f>
        <v>-0.11533049302248283</v>
      </c>
      <c r="H79" s="13">
        <f>IFERROR(Returns!H79 - Returns!M79, NA())</f>
        <v>-6.5749868906810394E-2</v>
      </c>
      <c r="I79" s="13">
        <f>IFERROR(Returns!I79 - Returns!M79, NA())</f>
        <v>-6.0965108720312189E-2</v>
      </c>
      <c r="J79" s="13">
        <f>IFERROR(Returns!J79 - Returns!M79, NA())</f>
        <v>0.10729905289807001</v>
      </c>
      <c r="K79" s="13">
        <f>IFERROR(Returns!K79 - Returns!M79, NA())</f>
        <v>-8.2020802060383591E-2</v>
      </c>
      <c r="L79" s="32">
        <f>IFERROR(Returns!L79 - Returns!M79, NA())</f>
        <v>-1.1124943346289825E-2</v>
      </c>
    </row>
    <row r="80" spans="1:12" ht="26.25" customHeight="1" x14ac:dyDescent="0.55000000000000004">
      <c r="A80" s="3">
        <v>45808</v>
      </c>
      <c r="B80" s="13">
        <f>IFERROR(Returns!B80 - Returns!M80, NA())</f>
        <v>-5.8365187017189402E-2</v>
      </c>
      <c r="C80" s="13">
        <f>IFERROR(Returns!C80 - Returns!M80, NA())</f>
        <v>0.16115995714342979</v>
      </c>
      <c r="D80" s="13">
        <f>IFERROR(Returns!D80 - Returns!M80, NA())</f>
        <v>8.2330766970425961E-2</v>
      </c>
      <c r="E80" s="13">
        <f>IFERROR(Returns!E80 - Returns!M80, NA())</f>
        <v>-9.7443641746808324E-3</v>
      </c>
      <c r="F80" s="13">
        <f>IFERROR(Returns!F80 - Returns!M80, NA())</f>
        <v>-2.1686443280679368E-2</v>
      </c>
      <c r="G80" s="13">
        <f>IFERROR(Returns!G80 - Returns!M80, NA())</f>
        <v>-3.5066718973851829E-2</v>
      </c>
      <c r="H80" s="13">
        <f>IFERROR(Returns!H80 - Returns!M80, NA())</f>
        <v>0.12720416781353971</v>
      </c>
      <c r="I80" s="13">
        <f>IFERROR(Returns!I80 - Returns!M80, NA())</f>
        <v>-1.0578864188914629E-2</v>
      </c>
      <c r="J80" s="13">
        <f>IFERROR(Returns!J80 - Returns!M80, NA())</f>
        <v>1.1574076395024167E-2</v>
      </c>
      <c r="K80" s="13">
        <f>IFERROR(Returns!K80 - Returns!M80, NA())</f>
        <v>0.23933905709798575</v>
      </c>
      <c r="L80" s="32">
        <f>IFERROR(Returns!L80 - Returns!M80, NA())</f>
        <v>5.7982159474116224E-2</v>
      </c>
    </row>
    <row r="81" spans="1:12" ht="26.25" customHeight="1" x14ac:dyDescent="0.55000000000000004">
      <c r="A81" s="3">
        <v>45838</v>
      </c>
      <c r="B81" s="13">
        <f>IFERROR(Returns!B81 - Returns!M81, NA())</f>
        <v>1.9314764245139726E-2</v>
      </c>
      <c r="C81" s="13">
        <f>IFERROR(Returns!C81 - Returns!M81, NA())</f>
        <v>7.8930851458241247E-2</v>
      </c>
      <c r="D81" s="13">
        <f>IFERROR(Returns!D81 - Returns!M81, NA())</f>
        <v>9.4610585714448636E-2</v>
      </c>
      <c r="E81" s="13">
        <f>IFERROR(Returns!E81 - Returns!M81, NA())</f>
        <v>-2.225735183946459E-2</v>
      </c>
      <c r="F81" s="13">
        <f>IFERROR(Returns!F81 - Returns!M81, NA())</f>
        <v>-7.2611012273284092E-2</v>
      </c>
      <c r="G81" s="13">
        <f>IFERROR(Returns!G81 - Returns!M81, NA())</f>
        <v>5.9935407424941911E-2</v>
      </c>
      <c r="H81" s="13">
        <f>IFERROR(Returns!H81 - Returns!M81, NA())</f>
        <v>0.11191642863197121</v>
      </c>
      <c r="I81" s="13">
        <f>IFERROR(Returns!I81 - Returns!M81, NA())</f>
        <v>-1.0945816925348961E-2</v>
      </c>
      <c r="J81" s="13">
        <f>IFERROR(Returns!J81 - Returns!M81, NA())</f>
        <v>-1.0660449516260384E-2</v>
      </c>
      <c r="K81" s="13">
        <f>IFERROR(Returns!K81 - Returns!M81, NA())</f>
        <v>9.3512011407399565E-2</v>
      </c>
      <c r="L81" s="32">
        <f>IFERROR(Returns!L81 - Returns!M81, NA())</f>
        <v>4.6073506134382491E-2</v>
      </c>
    </row>
    <row r="82" spans="1:12" ht="26.25" customHeight="1" x14ac:dyDescent="0.55000000000000004">
      <c r="A82" s="3">
        <v>45869</v>
      </c>
      <c r="B82" s="13">
        <f>IFERROR(Returns!B82 - Returns!M82, NA())</f>
        <v>8.1643508961282696E-3</v>
      </c>
      <c r="C82" s="13">
        <f>IFERROR(Returns!C82 - Returns!M82, NA())</f>
        <v>6.902242848173229E-2</v>
      </c>
      <c r="D82" s="13">
        <f>IFERROR(Returns!D82 - Returns!M82, NA())</f>
        <v>1.8301007211719844E-2</v>
      </c>
      <c r="E82" s="13">
        <f>IFERROR(Returns!E82 - Returns!M82, NA())</f>
        <v>-3.7134761949161488E-2</v>
      </c>
      <c r="F82" s="13">
        <f>IFERROR(Returns!F82 - Returns!M82, NA())</f>
        <v>2.93307039061102E-2</v>
      </c>
      <c r="G82" s="13">
        <f>IFERROR(Returns!G82 - Returns!M82, NA())</f>
        <v>3.2088179838795805E-2</v>
      </c>
      <c r="H82" s="13">
        <f>IFERROR(Returns!H82 - Returns!M82, NA())</f>
        <v>0.12477351598173519</v>
      </c>
      <c r="I82" s="13">
        <f>IFERROR(Returns!I82 - Returns!M82, NA())</f>
        <v>7.4960935098104031E-2</v>
      </c>
      <c r="J82" s="13">
        <f>IFERROR(Returns!J82 - Returns!M82, NA())</f>
        <v>-1.4878717491259579E-3</v>
      </c>
      <c r="K82" s="13">
        <f>IFERROR(Returns!K82 - Returns!M82, NA())</f>
        <v>-3.895040121483645E-2</v>
      </c>
      <c r="L82" s="32">
        <f>IFERROR(Returns!L82 - Returns!M82, NA())</f>
        <v>1.8133229197307366E-2</v>
      </c>
    </row>
    <row r="83" spans="1:12" ht="26.25" customHeight="1" x14ac:dyDescent="0.55000000000000004">
      <c r="A83" s="8">
        <v>45900</v>
      </c>
      <c r="B83" s="34">
        <f>IFERROR(Returns!B83 - Returns!M83, NA())</f>
        <v>0.1149946920647046</v>
      </c>
      <c r="C83" s="34">
        <f>IFERROR(Returns!C83 - Returns!M83, NA())</f>
        <v>-5.3627976043824174E-2</v>
      </c>
      <c r="D83" s="34">
        <f>IFERROR(Returns!D83 - Returns!M83, NA())</f>
        <v>1.9012769388313217E-2</v>
      </c>
      <c r="E83" s="34">
        <f>IFERROR(Returns!E83 - Returns!M83, NA())</f>
        <v>1.2827695285441715E-2</v>
      </c>
      <c r="F83" s="34">
        <f>IFERROR(Returns!F83 - Returns!M83, NA())</f>
        <v>4.1514603204848691E-2</v>
      </c>
      <c r="G83" s="34">
        <f>IFERROR(Returns!G83 - Returns!M83, NA())</f>
        <v>2.0362048961824048E-2</v>
      </c>
      <c r="H83" s="34">
        <f>IFERROR(Returns!H83 - Returns!M83, NA())</f>
        <v>-4.320176192731616E-2</v>
      </c>
      <c r="I83" s="34">
        <f>IFERROR(Returns!I83 - Returns!M83, NA())</f>
        <v>7.2077157228787173E-2</v>
      </c>
      <c r="J83" s="34">
        <f>IFERROR(Returns!J83 - Returns!M83, NA())</f>
        <v>-1.3581196912236564E-2</v>
      </c>
      <c r="K83" s="34">
        <f>IFERROR(Returns!K83 - Returns!M83, NA())</f>
        <v>-9.5038166668866934E-3</v>
      </c>
      <c r="L83" s="35">
        <f>IFERROR(Returns!L83 - Returns!M83, NA())</f>
        <v>1.5691444295036123E-2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9"/>
  <sheetViews>
    <sheetView zoomScale="99" zoomScaleNormal="99" workbookViewId="0">
      <selection activeCell="J2" sqref="J2"/>
    </sheetView>
  </sheetViews>
  <sheetFormatPr defaultColWidth="14.42578125" defaultRowHeight="26.25" customHeight="1" x14ac:dyDescent="0.55000000000000004"/>
  <cols>
    <col min="1" max="2" width="14.42578125" style="11"/>
    <col min="3" max="3" width="2.7109375" style="11" customWidth="1"/>
    <col min="4" max="12" width="14.42578125" style="11"/>
    <col min="13" max="13" width="3.140625" style="11" customWidth="1"/>
    <col min="14" max="16384" width="14.42578125" style="11"/>
  </cols>
  <sheetData>
    <row r="1" spans="1:19" ht="26.25" customHeight="1" thickBot="1" x14ac:dyDescent="0.6">
      <c r="A1" s="11" t="s">
        <v>1</v>
      </c>
      <c r="N1" s="16" t="s">
        <v>44</v>
      </c>
    </row>
    <row r="2" spans="1:19" ht="26.25" customHeight="1" x14ac:dyDescent="0.55000000000000004">
      <c r="A2" s="26" t="s">
        <v>106</v>
      </c>
      <c r="B2" s="26"/>
      <c r="D2" s="27"/>
      <c r="E2" s="27" t="s">
        <v>113</v>
      </c>
      <c r="F2" s="27" t="s">
        <v>110</v>
      </c>
      <c r="G2" s="27" t="s">
        <v>114</v>
      </c>
      <c r="H2" s="27" t="s">
        <v>115</v>
      </c>
      <c r="I2" s="27" t="s">
        <v>116</v>
      </c>
      <c r="J2" s="27" t="s">
        <v>117</v>
      </c>
      <c r="K2" s="27" t="s">
        <v>118</v>
      </c>
      <c r="L2" s="27" t="s">
        <v>119</v>
      </c>
      <c r="N2" s="38" t="s">
        <v>38</v>
      </c>
      <c r="O2" s="39" t="s">
        <v>39</v>
      </c>
      <c r="P2" s="39" t="s">
        <v>40</v>
      </c>
      <c r="Q2" s="39" t="s">
        <v>41</v>
      </c>
      <c r="R2" s="39" t="s">
        <v>42</v>
      </c>
      <c r="S2" s="40" t="s">
        <v>43</v>
      </c>
    </row>
    <row r="3" spans="1:19" ht="26.25" customHeight="1" x14ac:dyDescent="0.55000000000000004">
      <c r="A3" s="28" t="s">
        <v>107</v>
      </c>
      <c r="B3" s="28">
        <v>0.75539504786783052</v>
      </c>
      <c r="D3" s="28" t="s">
        <v>112</v>
      </c>
      <c r="E3" s="28">
        <v>8.3073816353455062E-3</v>
      </c>
      <c r="F3" s="28">
        <v>6.2303502921611954E-3</v>
      </c>
      <c r="G3" s="28">
        <v>1.3333731244289038</v>
      </c>
      <c r="H3" s="28">
        <v>0.18629044028265807</v>
      </c>
      <c r="I3" s="28">
        <v>-4.096292981473678E-3</v>
      </c>
      <c r="J3" s="28">
        <v>2.071105625216469E-2</v>
      </c>
      <c r="K3" s="28">
        <v>-4.096292981473678E-3</v>
      </c>
      <c r="L3" s="28">
        <v>2.071105625216469E-2</v>
      </c>
      <c r="N3" s="36" t="s">
        <v>1</v>
      </c>
      <c r="O3" s="20">
        <v>8.6598687395899269E-3</v>
      </c>
      <c r="P3" s="20">
        <v>1.1894096374491041</v>
      </c>
      <c r="Q3" s="20">
        <v>-0.16603402815751339</v>
      </c>
      <c r="R3" s="20">
        <v>-0.36874146063032581</v>
      </c>
      <c r="S3" s="37">
        <v>0.57190196810140992</v>
      </c>
    </row>
    <row r="4" spans="1:19" ht="26.25" customHeight="1" x14ac:dyDescent="0.55000000000000004">
      <c r="A4" s="28" t="s">
        <v>108</v>
      </c>
      <c r="B4" s="28">
        <v>0.57062167834324196</v>
      </c>
      <c r="D4" s="28" t="s">
        <v>12</v>
      </c>
      <c r="E4" s="28">
        <v>1.1879235875614162</v>
      </c>
      <c r="F4" s="28">
        <v>0.12492662267150474</v>
      </c>
      <c r="G4" s="28">
        <v>9.5089706433917449</v>
      </c>
      <c r="H4" s="28">
        <v>1.1150201293970834E-14</v>
      </c>
      <c r="I4" s="28">
        <v>0.9392137869993068</v>
      </c>
      <c r="J4" s="28">
        <v>1.4366333881235258</v>
      </c>
      <c r="K4" s="28">
        <v>0.9392137869993068</v>
      </c>
      <c r="L4" s="28">
        <v>1.4366333881235258</v>
      </c>
      <c r="N4" s="36" t="s">
        <v>2</v>
      </c>
      <c r="O4" s="20">
        <v>7.1530029771740182E-3</v>
      </c>
      <c r="P4" s="20">
        <v>0.98627436421989456</v>
      </c>
      <c r="Q4" s="20">
        <v>-0.51704851118793549</v>
      </c>
      <c r="R4" s="20">
        <v>-0.55270996911933645</v>
      </c>
      <c r="S4" s="37">
        <v>0.70791029012152795</v>
      </c>
    </row>
    <row r="5" spans="1:19" ht="26.25" customHeight="1" x14ac:dyDescent="0.55000000000000004">
      <c r="A5" s="28" t="s">
        <v>109</v>
      </c>
      <c r="B5" s="28">
        <v>0.55410712751028968</v>
      </c>
      <c r="D5" s="28" t="s">
        <v>13</v>
      </c>
      <c r="E5" s="28">
        <v>-0.16281801363570927</v>
      </c>
      <c r="F5" s="28">
        <v>0.22184385794686398</v>
      </c>
      <c r="G5" s="28">
        <v>-0.73393068053616084</v>
      </c>
      <c r="H5" s="28">
        <v>0.46519144159067805</v>
      </c>
      <c r="I5" s="28">
        <v>-0.60447520796310084</v>
      </c>
      <c r="J5" s="28">
        <v>0.27883918069168223</v>
      </c>
      <c r="K5" s="28">
        <v>-0.60447520796310084</v>
      </c>
      <c r="L5" s="28">
        <v>0.27883918069168223</v>
      </c>
      <c r="N5" s="36" t="s">
        <v>3</v>
      </c>
      <c r="O5" s="20">
        <v>4.8540560881116272E-3</v>
      </c>
      <c r="P5" s="20">
        <v>1.0793531727360841</v>
      </c>
      <c r="Q5" s="20">
        <v>0.15717672826649301</v>
      </c>
      <c r="R5" s="20">
        <v>0.73663363801734394</v>
      </c>
      <c r="S5" s="37">
        <v>0.75500273430043963</v>
      </c>
    </row>
    <row r="6" spans="1:19" ht="26.25" customHeight="1" thickBot="1" x14ac:dyDescent="0.6">
      <c r="A6" s="28" t="s">
        <v>110</v>
      </c>
      <c r="B6" s="28">
        <v>5.4430475888566192E-2</v>
      </c>
      <c r="D6" s="29" t="s">
        <v>14</v>
      </c>
      <c r="E6" s="29">
        <v>-0.36976561988603396</v>
      </c>
      <c r="F6" s="29">
        <v>0.1411272760739575</v>
      </c>
      <c r="G6" s="29">
        <v>-2.6200861390696644</v>
      </c>
      <c r="H6" s="29">
        <v>1.0561483682192393E-2</v>
      </c>
      <c r="I6" s="29">
        <v>-0.6507284437872507</v>
      </c>
      <c r="J6" s="29">
        <v>-8.8802795984817218E-2</v>
      </c>
      <c r="K6" s="29">
        <v>-0.6507284437872507</v>
      </c>
      <c r="L6" s="29">
        <v>-8.8802795984817218E-2</v>
      </c>
      <c r="N6" s="36" t="s">
        <v>4</v>
      </c>
      <c r="O6" s="20">
        <v>-2.1968118185464059E-3</v>
      </c>
      <c r="P6" s="20">
        <v>0.59490709454777324</v>
      </c>
      <c r="Q6" s="20">
        <v>-0.72442825267575961</v>
      </c>
      <c r="R6" s="20">
        <v>0.38102865789484891</v>
      </c>
      <c r="S6" s="37">
        <v>0.43545474154870212</v>
      </c>
    </row>
    <row r="7" spans="1:19" ht="26.25" customHeight="1" thickBot="1" x14ac:dyDescent="0.6">
      <c r="A7" s="29" t="s">
        <v>111</v>
      </c>
      <c r="B7" s="29">
        <v>82</v>
      </c>
      <c r="N7" s="36" t="s">
        <v>5</v>
      </c>
      <c r="O7" s="20">
        <v>-2.9548597152661112E-4</v>
      </c>
      <c r="P7" s="20">
        <v>0.633396607313086</v>
      </c>
      <c r="Q7" s="20">
        <v>-0.42899913437162862</v>
      </c>
      <c r="R7" s="20">
        <v>0.2231528310961228</v>
      </c>
      <c r="S7" s="37">
        <v>0.38029444787436051</v>
      </c>
    </row>
    <row r="8" spans="1:19" ht="26.25" customHeight="1" x14ac:dyDescent="0.55000000000000004">
      <c r="N8" s="36" t="s">
        <v>6</v>
      </c>
      <c r="O8" s="20">
        <v>1.9128388096788919E-3</v>
      </c>
      <c r="P8" s="20">
        <v>0.83651485626325317</v>
      </c>
      <c r="Q8" s="20">
        <v>-0.1047737558899966</v>
      </c>
      <c r="R8" s="20">
        <v>1.131090819738179</v>
      </c>
      <c r="S8" s="37">
        <v>0.52101395401070016</v>
      </c>
    </row>
    <row r="9" spans="1:19" ht="26.25" customHeight="1" thickBot="1" x14ac:dyDescent="0.6">
      <c r="A9" s="11" t="s">
        <v>2</v>
      </c>
      <c r="N9" s="36" t="s">
        <v>7</v>
      </c>
      <c r="O9" s="20">
        <v>6.7956583712406957E-3</v>
      </c>
      <c r="P9" s="20">
        <v>1.0758138953125009</v>
      </c>
      <c r="Q9" s="20">
        <v>0.1985320099757413</v>
      </c>
      <c r="R9" s="20">
        <v>0.53056362857405459</v>
      </c>
      <c r="S9" s="37">
        <v>0.50390518731836365</v>
      </c>
    </row>
    <row r="10" spans="1:19" ht="26.25" customHeight="1" x14ac:dyDescent="0.55000000000000004">
      <c r="A10" s="26" t="s">
        <v>106</v>
      </c>
      <c r="B10" s="26"/>
      <c r="D10" s="27"/>
      <c r="E10" s="27" t="s">
        <v>113</v>
      </c>
      <c r="F10" s="27" t="s">
        <v>110</v>
      </c>
      <c r="G10" s="27" t="s">
        <v>114</v>
      </c>
      <c r="H10" s="27" t="s">
        <v>115</v>
      </c>
      <c r="I10" s="27" t="s">
        <v>116</v>
      </c>
      <c r="J10" s="27" t="s">
        <v>117</v>
      </c>
      <c r="K10" s="27" t="s">
        <v>118</v>
      </c>
      <c r="L10" s="27" t="s">
        <v>119</v>
      </c>
      <c r="N10" s="36" t="s">
        <v>8</v>
      </c>
      <c r="O10" s="20">
        <v>-2.5477668286196581E-3</v>
      </c>
      <c r="P10" s="20">
        <v>0.54041474366056086</v>
      </c>
      <c r="Q10" s="20">
        <v>-0.28317018025382479</v>
      </c>
      <c r="R10" s="20">
        <v>0.24099484452400249</v>
      </c>
      <c r="S10" s="37">
        <v>0.30349979644973379</v>
      </c>
    </row>
    <row r="11" spans="1:19" ht="26.25" customHeight="1" x14ac:dyDescent="0.55000000000000004">
      <c r="A11" s="28" t="s">
        <v>107</v>
      </c>
      <c r="B11" s="28">
        <v>0.84022701178575721</v>
      </c>
      <c r="D11" s="28" t="s">
        <v>112</v>
      </c>
      <c r="E11" s="28">
        <v>6.8357496134745814E-3</v>
      </c>
      <c r="F11" s="28">
        <v>4.0029824750375193E-3</v>
      </c>
      <c r="G11" s="28">
        <v>1.7076641369534127</v>
      </c>
      <c r="H11" s="28">
        <v>9.1676243144083139E-2</v>
      </c>
      <c r="I11" s="28">
        <v>-1.1335763134584361E-3</v>
      </c>
      <c r="J11" s="28">
        <v>1.4805075540407598E-2</v>
      </c>
      <c r="K11" s="28">
        <v>-1.1335763134584361E-3</v>
      </c>
      <c r="L11" s="28">
        <v>1.4805075540407598E-2</v>
      </c>
      <c r="N11" s="36" t="s">
        <v>9</v>
      </c>
      <c r="O11" s="20">
        <v>6.5524874896399658E-3</v>
      </c>
      <c r="P11" s="20">
        <v>0.59723359890704231</v>
      </c>
      <c r="Q11" s="20">
        <v>-0.39586635612355758</v>
      </c>
      <c r="R11" s="20">
        <v>-0.20385354576919579</v>
      </c>
      <c r="S11" s="37">
        <v>0.3198620823595808</v>
      </c>
    </row>
    <row r="12" spans="1:19" ht="26.25" customHeight="1" x14ac:dyDescent="0.55000000000000004">
      <c r="A12" s="28" t="s">
        <v>108</v>
      </c>
      <c r="B12" s="28">
        <v>0.70598143133442304</v>
      </c>
      <c r="D12" s="28" t="s">
        <v>12</v>
      </c>
      <c r="E12" s="28">
        <v>0.98493685620948279</v>
      </c>
      <c r="F12" s="28">
        <v>8.0265002410673442E-2</v>
      </c>
      <c r="G12" s="28">
        <v>12.271062438521877</v>
      </c>
      <c r="H12" s="28">
        <v>6.7864447381040053E-20</v>
      </c>
      <c r="I12" s="28">
        <v>0.82514151143203018</v>
      </c>
      <c r="J12" s="28">
        <v>1.1447322009869354</v>
      </c>
      <c r="K12" s="28">
        <v>0.82514151143203018</v>
      </c>
      <c r="L12" s="28">
        <v>1.1447322009869354</v>
      </c>
      <c r="N12" s="41" t="s">
        <v>10</v>
      </c>
      <c r="O12" s="42">
        <v>-1.096531756945765E-2</v>
      </c>
      <c r="P12" s="42">
        <v>1.3619161716513459</v>
      </c>
      <c r="Q12" s="42">
        <v>0.14490438484609</v>
      </c>
      <c r="R12" s="42">
        <v>1.238710155161292E-2</v>
      </c>
      <c r="S12" s="43">
        <v>0.51330292651754683</v>
      </c>
    </row>
    <row r="13" spans="1:19" ht="26.25" customHeight="1" x14ac:dyDescent="0.55000000000000004">
      <c r="A13" s="28" t="s">
        <v>109</v>
      </c>
      <c r="B13" s="28">
        <v>0.69467302484728555</v>
      </c>
      <c r="D13" s="28" t="s">
        <v>13</v>
      </c>
      <c r="E13" s="28">
        <v>-0.51415396153643789</v>
      </c>
      <c r="F13" s="28">
        <v>0.14253405248711395</v>
      </c>
      <c r="G13" s="28">
        <v>-3.6072359731925876</v>
      </c>
      <c r="H13" s="28">
        <v>5.4405480103858147E-4</v>
      </c>
      <c r="I13" s="28">
        <v>-0.79791746213626058</v>
      </c>
      <c r="J13" s="28">
        <v>-0.23039046093661525</v>
      </c>
      <c r="K13" s="28">
        <v>-0.79791746213626058</v>
      </c>
      <c r="L13" s="28">
        <v>-0.23039046093661525</v>
      </c>
    </row>
    <row r="14" spans="1:19" ht="26.25" customHeight="1" thickBot="1" x14ac:dyDescent="0.6">
      <c r="A14" s="28" t="s">
        <v>110</v>
      </c>
      <c r="B14" s="28">
        <v>3.4971427106436845E-2</v>
      </c>
      <c r="D14" s="29" t="s">
        <v>14</v>
      </c>
      <c r="E14" s="29">
        <v>-0.55363175594479608</v>
      </c>
      <c r="F14" s="29">
        <v>9.0673876488872318E-2</v>
      </c>
      <c r="G14" s="29">
        <v>-6.1057470727276</v>
      </c>
      <c r="H14" s="29">
        <v>3.7341308470527393E-8</v>
      </c>
      <c r="I14" s="29">
        <v>-0.73414957717046092</v>
      </c>
      <c r="J14" s="29">
        <v>-0.37311393471913123</v>
      </c>
      <c r="K14" s="29">
        <v>-0.73414957717046092</v>
      </c>
      <c r="L14" s="29">
        <v>-0.37311393471913123</v>
      </c>
    </row>
    <row r="15" spans="1:19" ht="26.25" customHeight="1" thickBot="1" x14ac:dyDescent="0.6">
      <c r="A15" s="29" t="s">
        <v>111</v>
      </c>
      <c r="B15" s="29">
        <v>82</v>
      </c>
    </row>
    <row r="17" spans="1:12" ht="26.25" customHeight="1" thickBot="1" x14ac:dyDescent="0.6">
      <c r="A17" s="11" t="s">
        <v>3</v>
      </c>
    </row>
    <row r="18" spans="1:12" ht="26.25" customHeight="1" x14ac:dyDescent="0.55000000000000004">
      <c r="A18" s="26" t="s">
        <v>106</v>
      </c>
      <c r="B18" s="26"/>
      <c r="D18" s="27"/>
      <c r="E18" s="27" t="s">
        <v>113</v>
      </c>
      <c r="F18" s="27" t="s">
        <v>110</v>
      </c>
      <c r="G18" s="27" t="s">
        <v>114</v>
      </c>
      <c r="H18" s="27" t="s">
        <v>115</v>
      </c>
      <c r="I18" s="27" t="s">
        <v>116</v>
      </c>
      <c r="J18" s="27" t="s">
        <v>117</v>
      </c>
      <c r="K18" s="27" t="s">
        <v>118</v>
      </c>
      <c r="L18" s="27" t="s">
        <v>119</v>
      </c>
    </row>
    <row r="19" spans="1:12" ht="26.25" customHeight="1" x14ac:dyDescent="0.55000000000000004">
      <c r="A19" s="28" t="s">
        <v>107</v>
      </c>
      <c r="B19" s="28">
        <v>0.86814944928508064</v>
      </c>
      <c r="D19" s="28" t="s">
        <v>112</v>
      </c>
      <c r="E19" s="28">
        <v>4.5480980114996836E-3</v>
      </c>
      <c r="F19" s="28">
        <v>4.4511856381792446E-3</v>
      </c>
      <c r="G19" s="28">
        <v>1.0217722605162074</v>
      </c>
      <c r="H19" s="28">
        <v>0.31004735594483623</v>
      </c>
      <c r="I19" s="28">
        <v>-4.3135318690061663E-3</v>
      </c>
      <c r="J19" s="28">
        <v>1.3409727892005533E-2</v>
      </c>
      <c r="K19" s="28">
        <v>-4.3135318690061663E-3</v>
      </c>
      <c r="L19" s="28">
        <v>1.3409727892005533E-2</v>
      </c>
    </row>
    <row r="20" spans="1:12" ht="26.25" customHeight="1" x14ac:dyDescent="0.55000000000000004">
      <c r="A20" s="28" t="s">
        <v>108</v>
      </c>
      <c r="B20" s="28">
        <v>0.75368346629398875</v>
      </c>
      <c r="D20" s="28" t="s">
        <v>12</v>
      </c>
      <c r="E20" s="28">
        <v>1.0780632845106388</v>
      </c>
      <c r="F20" s="28">
        <v>8.9252058485582902E-2</v>
      </c>
      <c r="G20" s="28">
        <v>12.078861852634816</v>
      </c>
      <c r="H20" s="28">
        <v>1.528646214889158E-19</v>
      </c>
      <c r="I20" s="28">
        <v>0.90037608548920645</v>
      </c>
      <c r="J20" s="28">
        <v>1.2557504835320712</v>
      </c>
      <c r="K20" s="28">
        <v>0.90037608548920645</v>
      </c>
      <c r="L20" s="28">
        <v>1.2557504835320712</v>
      </c>
    </row>
    <row r="21" spans="1:12" ht="26.25" customHeight="1" x14ac:dyDescent="0.55000000000000004">
      <c r="A21" s="28" t="s">
        <v>109</v>
      </c>
      <c r="B21" s="28">
        <v>0.74420975345914209</v>
      </c>
      <c r="D21" s="28" t="s">
        <v>13</v>
      </c>
      <c r="E21" s="28">
        <v>0.15996822221222518</v>
      </c>
      <c r="F21" s="28">
        <v>0.15849320633765243</v>
      </c>
      <c r="G21" s="28">
        <v>1.0093064927428523</v>
      </c>
      <c r="H21" s="28">
        <v>0.31594847355145522</v>
      </c>
      <c r="I21" s="28">
        <v>-0.15556751305165684</v>
      </c>
      <c r="J21" s="28">
        <v>0.47550395747610719</v>
      </c>
      <c r="K21" s="28">
        <v>-0.15556751305165684</v>
      </c>
      <c r="L21" s="28">
        <v>0.47550395747610719</v>
      </c>
    </row>
    <row r="22" spans="1:12" ht="26.25" customHeight="1" thickBot="1" x14ac:dyDescent="0.6">
      <c r="A22" s="28" t="s">
        <v>110</v>
      </c>
      <c r="B22" s="28">
        <v>3.8887083581684925E-2</v>
      </c>
      <c r="D22" s="29" t="s">
        <v>14</v>
      </c>
      <c r="E22" s="29">
        <v>0.73574466990404641</v>
      </c>
      <c r="F22" s="29">
        <v>0.10082638615137184</v>
      </c>
      <c r="G22" s="29">
        <v>7.2971441106642887</v>
      </c>
      <c r="H22" s="29">
        <v>2.1320780746619347E-10</v>
      </c>
      <c r="I22" s="29">
        <v>0.53501475457571201</v>
      </c>
      <c r="J22" s="29">
        <v>0.93647458523238081</v>
      </c>
      <c r="K22" s="29">
        <v>0.53501475457571201</v>
      </c>
      <c r="L22" s="29">
        <v>0.93647458523238081</v>
      </c>
    </row>
    <row r="23" spans="1:12" ht="26.25" customHeight="1" thickBot="1" x14ac:dyDescent="0.6">
      <c r="A23" s="29" t="s">
        <v>111</v>
      </c>
      <c r="B23" s="29">
        <v>82</v>
      </c>
    </row>
    <row r="25" spans="1:12" ht="26.25" customHeight="1" thickBot="1" x14ac:dyDescent="0.6">
      <c r="A25" s="11" t="s">
        <v>4</v>
      </c>
    </row>
    <row r="26" spans="1:12" ht="26.25" customHeight="1" x14ac:dyDescent="0.55000000000000004">
      <c r="A26" s="26" t="s">
        <v>106</v>
      </c>
      <c r="B26" s="26"/>
      <c r="D26" s="27"/>
      <c r="E26" s="27" t="s">
        <v>113</v>
      </c>
      <c r="F26" s="27" t="s">
        <v>110</v>
      </c>
      <c r="G26" s="27" t="s">
        <v>114</v>
      </c>
      <c r="H26" s="27" t="s">
        <v>115</v>
      </c>
      <c r="I26" s="27" t="s">
        <v>116</v>
      </c>
      <c r="J26" s="27" t="s">
        <v>117</v>
      </c>
      <c r="K26" s="27" t="s">
        <v>118</v>
      </c>
      <c r="L26" s="27" t="s">
        <v>119</v>
      </c>
    </row>
    <row r="27" spans="1:12" ht="26.25" customHeight="1" x14ac:dyDescent="0.55000000000000004">
      <c r="A27" s="28" t="s">
        <v>107</v>
      </c>
      <c r="B27" s="28">
        <v>0.65906563133140572</v>
      </c>
      <c r="D27" s="28" t="s">
        <v>112</v>
      </c>
      <c r="E27" s="28">
        <v>-2.3863364728701248E-3</v>
      </c>
      <c r="F27" s="28">
        <v>4.5665950014353992E-3</v>
      </c>
      <c r="G27" s="28">
        <v>-0.52256363266723616</v>
      </c>
      <c r="H27" s="28">
        <v>0.60275907874989343</v>
      </c>
      <c r="I27" s="28">
        <v>-1.1477728745927913E-2</v>
      </c>
      <c r="J27" s="28">
        <v>6.7050558001876641E-3</v>
      </c>
      <c r="K27" s="28">
        <v>-1.1477728745927913E-2</v>
      </c>
      <c r="L27" s="28">
        <v>6.7050558001876641E-3</v>
      </c>
    </row>
    <row r="28" spans="1:12" ht="26.25" customHeight="1" x14ac:dyDescent="0.55000000000000004">
      <c r="A28" s="28" t="s">
        <v>108</v>
      </c>
      <c r="B28" s="28">
        <v>0.43436750640226446</v>
      </c>
      <c r="D28" s="28" t="s">
        <v>12</v>
      </c>
      <c r="E28" s="28">
        <v>0.59410807782381181</v>
      </c>
      <c r="F28" s="28">
        <v>9.1566166248416084E-2</v>
      </c>
      <c r="G28" s="28">
        <v>6.4882925884656517</v>
      </c>
      <c r="H28" s="28">
        <v>7.284411735013613E-9</v>
      </c>
      <c r="I28" s="28">
        <v>0.41181384414582856</v>
      </c>
      <c r="J28" s="28">
        <v>0.77640231150179506</v>
      </c>
      <c r="K28" s="28">
        <v>0.41181384414582856</v>
      </c>
      <c r="L28" s="28">
        <v>0.77640231150179506</v>
      </c>
    </row>
    <row r="29" spans="1:12" ht="26.25" customHeight="1" x14ac:dyDescent="0.55000000000000004">
      <c r="A29" s="28" t="s">
        <v>109</v>
      </c>
      <c r="B29" s="28">
        <v>0.41261241049465924</v>
      </c>
      <c r="D29" s="28" t="s">
        <v>13</v>
      </c>
      <c r="E29" s="28">
        <v>-0.7226990715703927</v>
      </c>
      <c r="F29" s="28">
        <v>0.16260258336901276</v>
      </c>
      <c r="G29" s="28">
        <v>-4.4445731217583946</v>
      </c>
      <c r="H29" s="28">
        <v>2.8762085880724014E-5</v>
      </c>
      <c r="I29" s="28">
        <v>-1.0464159480518005</v>
      </c>
      <c r="J29" s="28">
        <v>-0.39898219508898486</v>
      </c>
      <c r="K29" s="28">
        <v>-1.0464159480518005</v>
      </c>
      <c r="L29" s="28">
        <v>-0.39898219508898486</v>
      </c>
    </row>
    <row r="30" spans="1:12" ht="26.25" customHeight="1" thickBot="1" x14ac:dyDescent="0.6">
      <c r="A30" s="28" t="s">
        <v>110</v>
      </c>
      <c r="B30" s="28">
        <v>3.989533934090482E-2</v>
      </c>
      <c r="D30" s="29" t="s">
        <v>14</v>
      </c>
      <c r="E30" s="29">
        <v>0.38047798972409302</v>
      </c>
      <c r="F30" s="29">
        <v>0.10344059053892661</v>
      </c>
      <c r="G30" s="29">
        <v>3.6782271615213964</v>
      </c>
      <c r="H30" s="29">
        <v>4.2990456536940065E-4</v>
      </c>
      <c r="I30" s="29">
        <v>0.17454359325352056</v>
      </c>
      <c r="J30" s="29">
        <v>0.58641238619466551</v>
      </c>
      <c r="K30" s="29">
        <v>0.17454359325352056</v>
      </c>
      <c r="L30" s="29">
        <v>0.58641238619466551</v>
      </c>
    </row>
    <row r="31" spans="1:12" ht="26.25" customHeight="1" thickBot="1" x14ac:dyDescent="0.6">
      <c r="A31" s="29" t="s">
        <v>111</v>
      </c>
      <c r="B31" s="29">
        <v>82</v>
      </c>
    </row>
    <row r="33" spans="1:12" ht="26.25" customHeight="1" thickBot="1" x14ac:dyDescent="0.6">
      <c r="A33" s="11" t="s">
        <v>5</v>
      </c>
    </row>
    <row r="34" spans="1:12" ht="26.25" customHeight="1" x14ac:dyDescent="0.55000000000000004">
      <c r="A34" s="26" t="s">
        <v>106</v>
      </c>
      <c r="B34" s="26"/>
      <c r="D34" s="27"/>
      <c r="E34" s="27" t="s">
        <v>113</v>
      </c>
      <c r="F34" s="27" t="s">
        <v>110</v>
      </c>
      <c r="G34" s="27" t="s">
        <v>114</v>
      </c>
      <c r="H34" s="27" t="s">
        <v>115</v>
      </c>
      <c r="I34" s="27" t="s">
        <v>116</v>
      </c>
      <c r="J34" s="27" t="s">
        <v>117</v>
      </c>
      <c r="K34" s="27" t="s">
        <v>118</v>
      </c>
      <c r="L34" s="27" t="s">
        <v>119</v>
      </c>
    </row>
    <row r="35" spans="1:12" ht="26.25" customHeight="1" x14ac:dyDescent="0.55000000000000004">
      <c r="A35" s="28" t="s">
        <v>107</v>
      </c>
      <c r="B35" s="28">
        <v>0.61589943074042275</v>
      </c>
      <c r="D35" s="28" t="s">
        <v>112</v>
      </c>
      <c r="E35" s="28">
        <v>-4.8311773097210915E-4</v>
      </c>
      <c r="F35" s="28">
        <v>4.7917953714820905E-3</v>
      </c>
      <c r="G35" s="28">
        <v>-0.10082186185314546</v>
      </c>
      <c r="H35" s="28">
        <v>0.91995058175851396</v>
      </c>
      <c r="I35" s="28">
        <v>-1.0022849500632661E-2</v>
      </c>
      <c r="J35" s="28">
        <v>9.0566140386884424E-3</v>
      </c>
      <c r="K35" s="28">
        <v>-1.0022849500632661E-2</v>
      </c>
      <c r="L35" s="28">
        <v>9.0566140386884424E-3</v>
      </c>
    </row>
    <row r="36" spans="1:12" ht="26.25" customHeight="1" x14ac:dyDescent="0.55000000000000004">
      <c r="A36" s="28" t="s">
        <v>108</v>
      </c>
      <c r="B36" s="28">
        <v>0.3793321087863768</v>
      </c>
      <c r="D36" s="28" t="s">
        <v>12</v>
      </c>
      <c r="E36" s="28">
        <v>0.63260557084198321</v>
      </c>
      <c r="F36" s="28">
        <v>9.6081726423211194E-2</v>
      </c>
      <c r="G36" s="28">
        <v>6.5840362615420265</v>
      </c>
      <c r="H36" s="28">
        <v>4.8188903866220789E-9</v>
      </c>
      <c r="I36" s="28">
        <v>0.4413215474259663</v>
      </c>
      <c r="J36" s="28">
        <v>0.82388959425800012</v>
      </c>
      <c r="K36" s="28">
        <v>0.4413215474259663</v>
      </c>
      <c r="L36" s="28">
        <v>0.82388959425800012</v>
      </c>
    </row>
    <row r="37" spans="1:12" ht="26.25" customHeight="1" x14ac:dyDescent="0.55000000000000004">
      <c r="A37" s="28" t="s">
        <v>109</v>
      </c>
      <c r="B37" s="28">
        <v>0.35546026681662202</v>
      </c>
      <c r="D37" s="28" t="s">
        <v>13</v>
      </c>
      <c r="E37" s="28">
        <v>-0.42728722362124227</v>
      </c>
      <c r="F37" s="28">
        <v>0.17062128481587624</v>
      </c>
      <c r="G37" s="28">
        <v>-2.5043019930505377</v>
      </c>
      <c r="H37" s="28">
        <v>1.435579552994742E-2</v>
      </c>
      <c r="I37" s="28">
        <v>-0.76696810837381435</v>
      </c>
      <c r="J37" s="28">
        <v>-8.7606338868670197E-2</v>
      </c>
      <c r="K37" s="28">
        <v>-0.76696810837381435</v>
      </c>
      <c r="L37" s="28">
        <v>-8.7606338868670197E-2</v>
      </c>
    </row>
    <row r="38" spans="1:12" ht="26.25" customHeight="1" thickBot="1" x14ac:dyDescent="0.6">
      <c r="A38" s="28" t="s">
        <v>110</v>
      </c>
      <c r="B38" s="28">
        <v>4.1862766971313484E-2</v>
      </c>
      <c r="D38" s="29" t="s">
        <v>14</v>
      </c>
      <c r="E38" s="29">
        <v>0.22260766277425673</v>
      </c>
      <c r="F38" s="29">
        <v>0.10854173466488749</v>
      </c>
      <c r="G38" s="29">
        <v>2.0508946486025597</v>
      </c>
      <c r="H38" s="29">
        <v>4.3635322942194771E-2</v>
      </c>
      <c r="I38" s="29">
        <v>6.5176684729290335E-3</v>
      </c>
      <c r="J38" s="29">
        <v>0.43869765707558439</v>
      </c>
      <c r="K38" s="29">
        <v>6.5176684729290335E-3</v>
      </c>
      <c r="L38" s="29">
        <v>0.43869765707558439</v>
      </c>
    </row>
    <row r="39" spans="1:12" ht="26.25" customHeight="1" thickBot="1" x14ac:dyDescent="0.6">
      <c r="A39" s="29" t="s">
        <v>111</v>
      </c>
      <c r="B39" s="29">
        <v>82</v>
      </c>
    </row>
    <row r="41" spans="1:12" ht="26.25" customHeight="1" thickBot="1" x14ac:dyDescent="0.6">
      <c r="A41" s="11" t="s">
        <v>6</v>
      </c>
    </row>
    <row r="42" spans="1:12" ht="26.25" customHeight="1" x14ac:dyDescent="0.55000000000000004">
      <c r="A42" s="26" t="s">
        <v>106</v>
      </c>
      <c r="B42" s="26"/>
      <c r="D42" s="27"/>
      <c r="E42" s="27" t="s">
        <v>113</v>
      </c>
      <c r="F42" s="27" t="s">
        <v>110</v>
      </c>
      <c r="G42" s="27" t="s">
        <v>114</v>
      </c>
      <c r="H42" s="27" t="s">
        <v>115</v>
      </c>
      <c r="I42" s="27" t="s">
        <v>116</v>
      </c>
      <c r="J42" s="27" t="s">
        <v>117</v>
      </c>
      <c r="K42" s="27" t="s">
        <v>118</v>
      </c>
      <c r="L42" s="27" t="s">
        <v>119</v>
      </c>
    </row>
    <row r="43" spans="1:12" ht="26.25" customHeight="1" x14ac:dyDescent="0.55000000000000004">
      <c r="A43" s="28" t="s">
        <v>107</v>
      </c>
      <c r="B43" s="28">
        <v>0.72134243109170493</v>
      </c>
      <c r="D43" s="28" t="s">
        <v>112</v>
      </c>
      <c r="E43" s="28">
        <v>1.6499051192046771E-3</v>
      </c>
      <c r="F43" s="28">
        <v>7.3117254076185724E-3</v>
      </c>
      <c r="G43" s="28">
        <v>0.22565195316081363</v>
      </c>
      <c r="H43" s="28">
        <v>0.82206233542248708</v>
      </c>
      <c r="I43" s="28">
        <v>-1.2906621976508732E-2</v>
      </c>
      <c r="J43" s="28">
        <v>1.6206432214918087E-2</v>
      </c>
      <c r="K43" s="28">
        <v>-1.2906621976508732E-2</v>
      </c>
      <c r="L43" s="28">
        <v>1.6206432214918087E-2</v>
      </c>
    </row>
    <row r="44" spans="1:12" ht="26.25" customHeight="1" x14ac:dyDescent="0.55000000000000004">
      <c r="A44" s="28" t="s">
        <v>108</v>
      </c>
      <c r="B44" s="28">
        <v>0.5203349028932911</v>
      </c>
      <c r="D44" s="28" t="s">
        <v>12</v>
      </c>
      <c r="E44" s="28">
        <v>0.83540635448689426</v>
      </c>
      <c r="F44" s="28">
        <v>0.14660959949947977</v>
      </c>
      <c r="G44" s="28">
        <v>5.6981695423692811</v>
      </c>
      <c r="H44" s="28">
        <v>2.058141433710493E-7</v>
      </c>
      <c r="I44" s="28">
        <v>0.54352906306369886</v>
      </c>
      <c r="J44" s="28">
        <v>1.1272836459100897</v>
      </c>
      <c r="K44" s="28">
        <v>0.54352906306369886</v>
      </c>
      <c r="L44" s="28">
        <v>1.1272836459100897</v>
      </c>
    </row>
    <row r="45" spans="1:12" ht="26.25" customHeight="1" x14ac:dyDescent="0.55000000000000004">
      <c r="A45" s="28" t="s">
        <v>109</v>
      </c>
      <c r="B45" s="28">
        <v>0.50188624531226389</v>
      </c>
      <c r="D45" s="28" t="s">
        <v>13</v>
      </c>
      <c r="E45" s="28">
        <v>-0.10237480694504437</v>
      </c>
      <c r="F45" s="28">
        <v>0.26034834264696649</v>
      </c>
      <c r="G45" s="28">
        <v>-0.39322242617025249</v>
      </c>
      <c r="H45" s="28">
        <v>0.69522793160274077</v>
      </c>
      <c r="I45" s="28">
        <v>-0.62068854177373967</v>
      </c>
      <c r="J45" s="28">
        <v>0.41593892788365089</v>
      </c>
      <c r="K45" s="28">
        <v>-0.62068854177373967</v>
      </c>
      <c r="L45" s="28">
        <v>0.41593892788365089</v>
      </c>
    </row>
    <row r="46" spans="1:12" ht="26.25" customHeight="1" thickBot="1" x14ac:dyDescent="0.6">
      <c r="A46" s="28" t="s">
        <v>110</v>
      </c>
      <c r="B46" s="28">
        <v>6.3877739587760357E-2</v>
      </c>
      <c r="D46" s="29" t="s">
        <v>14</v>
      </c>
      <c r="E46" s="29">
        <v>1.1303268599521483</v>
      </c>
      <c r="F46" s="29">
        <v>0.16562213066514661</v>
      </c>
      <c r="G46" s="29">
        <v>6.8247332371145095</v>
      </c>
      <c r="H46" s="29">
        <v>1.6946491163990573E-9</v>
      </c>
      <c r="I46" s="29">
        <v>0.80059852658709407</v>
      </c>
      <c r="J46" s="29">
        <v>1.4600551933172026</v>
      </c>
      <c r="K46" s="29">
        <v>0.80059852658709407</v>
      </c>
      <c r="L46" s="29">
        <v>1.4600551933172026</v>
      </c>
    </row>
    <row r="47" spans="1:12" ht="26.25" customHeight="1" thickBot="1" x14ac:dyDescent="0.6">
      <c r="A47" s="29" t="s">
        <v>111</v>
      </c>
      <c r="B47" s="29">
        <v>82</v>
      </c>
    </row>
    <row r="49" spans="1:12" ht="26.25" customHeight="1" thickBot="1" x14ac:dyDescent="0.6">
      <c r="A49" s="11" t="s">
        <v>7</v>
      </c>
    </row>
    <row r="50" spans="1:12" ht="26.25" customHeight="1" x14ac:dyDescent="0.55000000000000004">
      <c r="A50" s="26" t="s">
        <v>106</v>
      </c>
      <c r="B50" s="26"/>
      <c r="D50" s="27"/>
      <c r="E50" s="27" t="s">
        <v>113</v>
      </c>
      <c r="F50" s="27" t="s">
        <v>110</v>
      </c>
      <c r="G50" s="27" t="s">
        <v>114</v>
      </c>
      <c r="H50" s="27" t="s">
        <v>115</v>
      </c>
      <c r="I50" s="27" t="s">
        <v>116</v>
      </c>
      <c r="J50" s="27" t="s">
        <v>117</v>
      </c>
      <c r="K50" s="27" t="s">
        <v>118</v>
      </c>
      <c r="L50" s="27" t="s">
        <v>119</v>
      </c>
    </row>
    <row r="51" spans="1:12" ht="26.25" customHeight="1" x14ac:dyDescent="0.55000000000000004">
      <c r="A51" s="28" t="s">
        <v>107</v>
      </c>
      <c r="B51" s="28">
        <v>0.70924153127321421</v>
      </c>
      <c r="D51" s="28" t="s">
        <v>112</v>
      </c>
      <c r="E51" s="28">
        <v>6.4801226974008997E-3</v>
      </c>
      <c r="F51" s="28">
        <v>7.311536463155301E-3</v>
      </c>
      <c r="G51" s="28">
        <v>0.88628740758606517</v>
      </c>
      <c r="H51" s="28">
        <v>0.37818708099637943</v>
      </c>
      <c r="I51" s="28">
        <v>-8.0760282387816358E-3</v>
      </c>
      <c r="J51" s="28">
        <v>2.1036273633583437E-2</v>
      </c>
      <c r="K51" s="28">
        <v>-8.0760282387816358E-3</v>
      </c>
      <c r="L51" s="28">
        <v>2.1036273633583437E-2</v>
      </c>
    </row>
    <row r="52" spans="1:12" ht="26.25" customHeight="1" x14ac:dyDescent="0.55000000000000004">
      <c r="A52" s="28" t="s">
        <v>108</v>
      </c>
      <c r="B52" s="28">
        <v>0.50302354968277363</v>
      </c>
      <c r="D52" s="28" t="s">
        <v>12</v>
      </c>
      <c r="E52" s="28">
        <v>1.0744836289083555</v>
      </c>
      <c r="F52" s="28">
        <v>0.14660581091736766</v>
      </c>
      <c r="G52" s="28">
        <v>7.3290657592963582</v>
      </c>
      <c r="H52" s="28">
        <v>1.8518123624256075E-10</v>
      </c>
      <c r="I52" s="28">
        <v>0.78261387997275289</v>
      </c>
      <c r="J52" s="28">
        <v>1.3663533778439581</v>
      </c>
      <c r="K52" s="28">
        <v>0.78261387997275289</v>
      </c>
      <c r="L52" s="28">
        <v>1.3663533778439581</v>
      </c>
    </row>
    <row r="53" spans="1:12" ht="26.25" customHeight="1" x14ac:dyDescent="0.55000000000000004">
      <c r="A53" s="28" t="s">
        <v>109</v>
      </c>
      <c r="B53" s="28">
        <v>0.48390907082441881</v>
      </c>
      <c r="D53" s="28" t="s">
        <v>13</v>
      </c>
      <c r="E53" s="28">
        <v>0.20141088780416719</v>
      </c>
      <c r="F53" s="28">
        <v>0.26034161490828334</v>
      </c>
      <c r="G53" s="28">
        <v>0.77364077147298538</v>
      </c>
      <c r="H53" s="28">
        <v>0.44148170450445046</v>
      </c>
      <c r="I53" s="28">
        <v>-0.31688945312569095</v>
      </c>
      <c r="J53" s="28">
        <v>0.71971122873402527</v>
      </c>
      <c r="K53" s="28">
        <v>-0.31688945312569095</v>
      </c>
      <c r="L53" s="28">
        <v>0.71971122873402527</v>
      </c>
    </row>
    <row r="54" spans="1:12" ht="26.25" customHeight="1" thickBot="1" x14ac:dyDescent="0.6">
      <c r="A54" s="28" t="s">
        <v>110</v>
      </c>
      <c r="B54" s="28">
        <v>6.3876088904159897E-2</v>
      </c>
      <c r="D54" s="29" t="s">
        <v>14</v>
      </c>
      <c r="E54" s="29">
        <v>0.52964683253533806</v>
      </c>
      <c r="F54" s="29">
        <v>0.1656178507745818</v>
      </c>
      <c r="G54" s="29">
        <v>3.1980057104848365</v>
      </c>
      <c r="H54" s="29">
        <v>2.0001819550726448E-3</v>
      </c>
      <c r="I54" s="29">
        <v>0.1999270197778697</v>
      </c>
      <c r="J54" s="29">
        <v>0.85936664529280637</v>
      </c>
      <c r="K54" s="29">
        <v>0.1999270197778697</v>
      </c>
      <c r="L54" s="29">
        <v>0.85936664529280637</v>
      </c>
    </row>
    <row r="55" spans="1:12" ht="26.25" customHeight="1" thickBot="1" x14ac:dyDescent="0.6">
      <c r="A55" s="29" t="s">
        <v>111</v>
      </c>
      <c r="B55" s="29">
        <v>82</v>
      </c>
    </row>
    <row r="57" spans="1:12" ht="26.25" customHeight="1" thickBot="1" x14ac:dyDescent="0.6">
      <c r="A57" s="11" t="s">
        <v>8</v>
      </c>
    </row>
    <row r="58" spans="1:12" ht="26.25" customHeight="1" x14ac:dyDescent="0.55000000000000004">
      <c r="A58" s="26" t="s">
        <v>106</v>
      </c>
      <c r="B58" s="26"/>
      <c r="D58" s="27"/>
      <c r="E58" s="27" t="s">
        <v>113</v>
      </c>
      <c r="F58" s="27" t="s">
        <v>110</v>
      </c>
      <c r="G58" s="27" t="s">
        <v>114</v>
      </c>
      <c r="H58" s="27" t="s">
        <v>115</v>
      </c>
      <c r="I58" s="27" t="s">
        <v>116</v>
      </c>
      <c r="J58" s="27" t="s">
        <v>117</v>
      </c>
      <c r="K58" s="27" t="s">
        <v>118</v>
      </c>
      <c r="L58" s="27" t="s">
        <v>119</v>
      </c>
    </row>
    <row r="59" spans="1:12" ht="26.25" customHeight="1" x14ac:dyDescent="0.55000000000000004">
      <c r="A59" s="28" t="s">
        <v>107</v>
      </c>
      <c r="B59" s="28">
        <v>0.55044273351728434</v>
      </c>
      <c r="D59" s="28" t="s">
        <v>112</v>
      </c>
      <c r="E59" s="28">
        <v>-2.6800081148035848E-3</v>
      </c>
      <c r="F59" s="28">
        <v>4.996462780846948E-3</v>
      </c>
      <c r="G59" s="28">
        <v>-0.53638108244835114</v>
      </c>
      <c r="H59" s="28">
        <v>0.59322171466622431</v>
      </c>
      <c r="I59" s="28">
        <v>-1.2627201396479446E-2</v>
      </c>
      <c r="J59" s="28">
        <v>7.2671851668722771E-3</v>
      </c>
      <c r="K59" s="28">
        <v>-1.2627201396479446E-2</v>
      </c>
      <c r="L59" s="28">
        <v>7.2671851668722771E-3</v>
      </c>
    </row>
    <row r="60" spans="1:12" ht="26.25" customHeight="1" x14ac:dyDescent="0.55000000000000004">
      <c r="A60" s="28" t="s">
        <v>108</v>
      </c>
      <c r="B60" s="28">
        <v>0.30298720288198006</v>
      </c>
      <c r="D60" s="28" t="s">
        <v>12</v>
      </c>
      <c r="E60" s="28">
        <v>0.53985722780787959</v>
      </c>
      <c r="F60" s="28">
        <v>0.10018557404395367</v>
      </c>
      <c r="G60" s="28">
        <v>5.3885724862047706</v>
      </c>
      <c r="H60" s="28">
        <v>7.3140313279862229E-7</v>
      </c>
      <c r="I60" s="28">
        <v>0.34040307138525772</v>
      </c>
      <c r="J60" s="28">
        <v>0.73931138423050147</v>
      </c>
      <c r="K60" s="28">
        <v>0.34040307138525772</v>
      </c>
      <c r="L60" s="28">
        <v>0.73931138423050147</v>
      </c>
    </row>
    <row r="61" spans="1:12" ht="26.25" customHeight="1" x14ac:dyDescent="0.55000000000000004">
      <c r="A61" s="28" t="s">
        <v>109</v>
      </c>
      <c r="B61" s="28">
        <v>0.2761790183774408</v>
      </c>
      <c r="D61" s="28" t="s">
        <v>13</v>
      </c>
      <c r="E61" s="28">
        <v>-0.28196363995311885</v>
      </c>
      <c r="F61" s="28">
        <v>0.17790886987295018</v>
      </c>
      <c r="G61" s="28">
        <v>-1.5848767976238463</v>
      </c>
      <c r="H61" s="28">
        <v>0.11704056101249814</v>
      </c>
      <c r="I61" s="28">
        <v>-0.63615299205528242</v>
      </c>
      <c r="J61" s="28">
        <v>7.2225712149044774E-2</v>
      </c>
      <c r="K61" s="28">
        <v>-0.63615299205528242</v>
      </c>
      <c r="L61" s="28">
        <v>7.2225712149044774E-2</v>
      </c>
    </row>
    <row r="62" spans="1:12" ht="26.25" customHeight="1" thickBot="1" x14ac:dyDescent="0.6">
      <c r="A62" s="28" t="s">
        <v>110</v>
      </c>
      <c r="B62" s="28">
        <v>4.3650811618598455E-2</v>
      </c>
      <c r="D62" s="29" t="s">
        <v>14</v>
      </c>
      <c r="E62" s="29">
        <v>0.24061061447529658</v>
      </c>
      <c r="F62" s="29">
        <v>0.1131777747959082</v>
      </c>
      <c r="G62" s="29">
        <v>2.1259528640599812</v>
      </c>
      <c r="H62" s="29">
        <v>3.6670757347717096E-2</v>
      </c>
      <c r="I62" s="29">
        <v>1.5290973268232977E-2</v>
      </c>
      <c r="J62" s="29">
        <v>0.46593025568236018</v>
      </c>
      <c r="K62" s="29">
        <v>1.5290973268232977E-2</v>
      </c>
      <c r="L62" s="29">
        <v>0.46593025568236018</v>
      </c>
    </row>
    <row r="63" spans="1:12" ht="26.25" customHeight="1" thickBot="1" x14ac:dyDescent="0.6">
      <c r="A63" s="29" t="s">
        <v>111</v>
      </c>
      <c r="B63" s="29">
        <v>82</v>
      </c>
    </row>
    <row r="65" spans="1:12" ht="26.25" customHeight="1" thickBot="1" x14ac:dyDescent="0.6">
      <c r="A65" s="11" t="s">
        <v>9</v>
      </c>
    </row>
    <row r="66" spans="1:12" ht="26.25" customHeight="1" x14ac:dyDescent="0.55000000000000004">
      <c r="A66" s="26" t="s">
        <v>106</v>
      </c>
      <c r="B66" s="26"/>
      <c r="D66" s="27"/>
      <c r="E66" s="27" t="s">
        <v>113</v>
      </c>
      <c r="F66" s="27" t="s">
        <v>110</v>
      </c>
      <c r="G66" s="27" t="s">
        <v>114</v>
      </c>
      <c r="H66" s="27" t="s">
        <v>115</v>
      </c>
      <c r="I66" s="27" t="s">
        <v>116</v>
      </c>
      <c r="J66" s="27" t="s">
        <v>117</v>
      </c>
      <c r="K66" s="27" t="s">
        <v>118</v>
      </c>
      <c r="L66" s="27" t="s">
        <v>119</v>
      </c>
    </row>
    <row r="67" spans="1:12" ht="26.25" customHeight="1" x14ac:dyDescent="0.55000000000000004">
      <c r="A67" s="28" t="s">
        <v>107</v>
      </c>
      <c r="B67" s="28">
        <v>0.56458664715166829</v>
      </c>
      <c r="D67" s="28" t="s">
        <v>112</v>
      </c>
      <c r="E67" s="28">
        <v>6.3139501375637343E-3</v>
      </c>
      <c r="F67" s="28">
        <v>5.1435192751686197E-3</v>
      </c>
      <c r="G67" s="28">
        <v>1.2275544816261517</v>
      </c>
      <c r="H67" s="28">
        <v>0.22330610745211479</v>
      </c>
      <c r="I67" s="28">
        <v>-3.9260101347821505E-3</v>
      </c>
      <c r="J67" s="28">
        <v>1.6553910409909618E-2</v>
      </c>
      <c r="K67" s="28">
        <v>-3.9260101347821505E-3</v>
      </c>
      <c r="L67" s="28">
        <v>1.6553910409909618E-2</v>
      </c>
    </row>
    <row r="68" spans="1:12" ht="26.25" customHeight="1" x14ac:dyDescent="0.55000000000000004">
      <c r="A68" s="28" t="s">
        <v>108</v>
      </c>
      <c r="B68" s="28">
        <v>0.31875808214196238</v>
      </c>
      <c r="D68" s="28" t="s">
        <v>12</v>
      </c>
      <c r="E68" s="28">
        <v>0.59622794961946868</v>
      </c>
      <c r="F68" s="28">
        <v>0.10313424792520108</v>
      </c>
      <c r="G68" s="28">
        <v>5.7810859303680351</v>
      </c>
      <c r="H68" s="28">
        <v>1.4590838603530199E-7</v>
      </c>
      <c r="I68" s="28">
        <v>0.3909034344434838</v>
      </c>
      <c r="J68" s="28">
        <v>0.8015524647954535</v>
      </c>
      <c r="K68" s="28">
        <v>0.3909034344434838</v>
      </c>
      <c r="L68" s="28">
        <v>0.8015524647954535</v>
      </c>
    </row>
    <row r="69" spans="1:12" ht="26.25" customHeight="1" x14ac:dyDescent="0.55000000000000004">
      <c r="A69" s="28" t="s">
        <v>109</v>
      </c>
      <c r="B69" s="28">
        <v>0.29255646991665324</v>
      </c>
      <c r="D69" s="28" t="s">
        <v>13</v>
      </c>
      <c r="E69" s="28">
        <v>-0.39368999398425486</v>
      </c>
      <c r="F69" s="28">
        <v>0.18314510515774735</v>
      </c>
      <c r="G69" s="28">
        <v>-2.1496069668100608</v>
      </c>
      <c r="H69" s="28">
        <v>3.4685926404323587E-2</v>
      </c>
      <c r="I69" s="28">
        <v>-0.75830388975476526</v>
      </c>
      <c r="J69" s="28">
        <v>-2.9076098213744461E-2</v>
      </c>
      <c r="K69" s="28">
        <v>-0.75830388975476526</v>
      </c>
      <c r="L69" s="28">
        <v>-2.9076098213744461E-2</v>
      </c>
    </row>
    <row r="70" spans="1:12" ht="26.25" customHeight="1" thickBot="1" x14ac:dyDescent="0.6">
      <c r="A70" s="28" t="s">
        <v>110</v>
      </c>
      <c r="B70" s="28">
        <v>4.4935547563301863E-2</v>
      </c>
      <c r="D70" s="29" t="s">
        <v>14</v>
      </c>
      <c r="E70" s="29">
        <v>-0.20454662144208977</v>
      </c>
      <c r="F70" s="29">
        <v>0.1165088366944205</v>
      </c>
      <c r="G70" s="29">
        <v>-1.7556318236922652</v>
      </c>
      <c r="H70" s="29">
        <v>8.3077160647521187E-2</v>
      </c>
      <c r="I70" s="29">
        <v>-0.43649789746583689</v>
      </c>
      <c r="J70" s="29">
        <v>2.7404654581657389E-2</v>
      </c>
      <c r="K70" s="29">
        <v>-0.43649789746583689</v>
      </c>
      <c r="L70" s="29">
        <v>2.7404654581657389E-2</v>
      </c>
    </row>
    <row r="71" spans="1:12" ht="26.25" customHeight="1" thickBot="1" x14ac:dyDescent="0.6">
      <c r="A71" s="29" t="s">
        <v>111</v>
      </c>
      <c r="B71" s="29">
        <v>82</v>
      </c>
    </row>
    <row r="73" spans="1:12" ht="26.25" customHeight="1" thickBot="1" x14ac:dyDescent="0.6">
      <c r="A73" s="11" t="s">
        <v>10</v>
      </c>
    </row>
    <row r="74" spans="1:12" ht="26.25" customHeight="1" x14ac:dyDescent="0.55000000000000004">
      <c r="A74" s="26" t="s">
        <v>106</v>
      </c>
      <c r="B74" s="26"/>
      <c r="D74" s="27"/>
      <c r="E74" s="27" t="s">
        <v>113</v>
      </c>
      <c r="F74" s="27" t="s">
        <v>110</v>
      </c>
      <c r="G74" s="27" t="s">
        <v>114</v>
      </c>
      <c r="H74" s="27" t="s">
        <v>115</v>
      </c>
      <c r="I74" s="27" t="s">
        <v>116</v>
      </c>
      <c r="J74" s="27" t="s">
        <v>117</v>
      </c>
      <c r="K74" s="27" t="s">
        <v>118</v>
      </c>
      <c r="L74" s="27" t="s">
        <v>119</v>
      </c>
    </row>
    <row r="75" spans="1:12" ht="26.25" customHeight="1" x14ac:dyDescent="0.55000000000000004">
      <c r="A75" s="28" t="s">
        <v>107</v>
      </c>
      <c r="B75" s="28">
        <v>0.71631612158260849</v>
      </c>
      <c r="D75" s="28" t="s">
        <v>112</v>
      </c>
      <c r="E75" s="28">
        <v>-1.1116800081074617E-2</v>
      </c>
      <c r="F75" s="28">
        <v>8.1842403766082504E-3</v>
      </c>
      <c r="G75" s="28">
        <v>-1.3583178852918407</v>
      </c>
      <c r="H75" s="28">
        <v>0.17827863480789879</v>
      </c>
      <c r="I75" s="28">
        <v>-2.7410371045295451E-2</v>
      </c>
      <c r="J75" s="28">
        <v>5.1767708831462148E-3</v>
      </c>
      <c r="K75" s="28">
        <v>-2.7410371045295451E-2</v>
      </c>
      <c r="L75" s="28">
        <v>5.1767708831462148E-3</v>
      </c>
    </row>
    <row r="76" spans="1:12" ht="26.25" customHeight="1" x14ac:dyDescent="0.55000000000000004">
      <c r="A76" s="28" t="s">
        <v>108</v>
      </c>
      <c r="B76" s="28">
        <v>0.51310878603915033</v>
      </c>
      <c r="D76" s="28" t="s">
        <v>12</v>
      </c>
      <c r="E76" s="28">
        <v>1.3612775367433896</v>
      </c>
      <c r="F76" s="28">
        <v>0.16410465887733744</v>
      </c>
      <c r="G76" s="28">
        <v>8.2951791012886318</v>
      </c>
      <c r="H76" s="28">
        <v>2.5195208247042541E-12</v>
      </c>
      <c r="I76" s="28">
        <v>1.0345702576390998</v>
      </c>
      <c r="J76" s="28">
        <v>1.6879848158476793</v>
      </c>
      <c r="K76" s="28">
        <v>1.0345702576390998</v>
      </c>
      <c r="L76" s="28">
        <v>1.6879848158476793</v>
      </c>
    </row>
    <row r="77" spans="1:12" ht="26.25" customHeight="1" x14ac:dyDescent="0.55000000000000004">
      <c r="A77" s="28" t="s">
        <v>109</v>
      </c>
      <c r="B77" s="28">
        <v>0.49438220088680995</v>
      </c>
      <c r="D77" s="28" t="s">
        <v>13</v>
      </c>
      <c r="E77" s="28">
        <v>0.14628647783982901</v>
      </c>
      <c r="F77" s="28">
        <v>0.29141595165132556</v>
      </c>
      <c r="G77" s="28">
        <v>0.50198514189387411</v>
      </c>
      <c r="H77" s="28">
        <v>0.61709208988380659</v>
      </c>
      <c r="I77" s="28">
        <v>-0.43387811531018222</v>
      </c>
      <c r="J77" s="28">
        <v>0.72645107098984019</v>
      </c>
      <c r="K77" s="28">
        <v>-0.43387811531018222</v>
      </c>
      <c r="L77" s="28">
        <v>0.72645107098984019</v>
      </c>
    </row>
    <row r="78" spans="1:12" ht="26.25" customHeight="1" thickBot="1" x14ac:dyDescent="0.6">
      <c r="A78" s="28" t="s">
        <v>110</v>
      </c>
      <c r="B78" s="28">
        <v>7.1500329451087585E-2</v>
      </c>
      <c r="D78" s="29" t="s">
        <v>14</v>
      </c>
      <c r="E78" s="29">
        <v>1.1946965687116525E-2</v>
      </c>
      <c r="F78" s="29">
        <v>0.18538597300675483</v>
      </c>
      <c r="G78" s="29">
        <v>6.4443741310898528E-2</v>
      </c>
      <c r="H78" s="29">
        <v>0.94878177681802356</v>
      </c>
      <c r="I78" s="29">
        <v>-0.35712815527218478</v>
      </c>
      <c r="J78" s="29">
        <v>0.38102208664641779</v>
      </c>
      <c r="K78" s="29">
        <v>-0.35712815527218478</v>
      </c>
      <c r="L78" s="29">
        <v>0.38102208664641779</v>
      </c>
    </row>
    <row r="79" spans="1:12" ht="26.25" customHeight="1" thickBot="1" x14ac:dyDescent="0.6">
      <c r="A79" s="29" t="s">
        <v>111</v>
      </c>
      <c r="B79" s="29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/>
  </sheetViews>
  <sheetFormatPr defaultColWidth="14.42578125" defaultRowHeight="26.25" customHeight="1" x14ac:dyDescent="0.55000000000000004"/>
  <cols>
    <col min="1" max="1" width="14.42578125" style="12"/>
    <col min="2" max="2" width="17.28515625" style="12" customWidth="1"/>
    <col min="3" max="3" width="15.85546875" style="12" customWidth="1"/>
    <col min="4" max="4" width="14.85546875" style="12" customWidth="1"/>
    <col min="5" max="5" width="5" style="12" customWidth="1"/>
    <col min="6" max="16384" width="14.42578125" style="12"/>
  </cols>
  <sheetData>
    <row r="1" spans="1:7" ht="26.25" customHeight="1" x14ac:dyDescent="0.55000000000000004">
      <c r="A1" s="21" t="s">
        <v>45</v>
      </c>
    </row>
    <row r="2" spans="1:7" ht="26.25" customHeight="1" x14ac:dyDescent="0.55000000000000004">
      <c r="A2" s="46" t="s">
        <v>46</v>
      </c>
      <c r="B2" s="31" t="s">
        <v>47</v>
      </c>
      <c r="C2" s="31" t="s">
        <v>48</v>
      </c>
      <c r="D2" s="33" t="s">
        <v>49</v>
      </c>
    </row>
    <row r="3" spans="1:7" ht="26.25" customHeight="1" x14ac:dyDescent="0.55000000000000004">
      <c r="A3" s="47">
        <f>Factors_RF!E84</f>
        <v>2.1638211382113818E-3</v>
      </c>
      <c r="B3" s="34">
        <f>Factors_RF!B84</f>
        <v>1.094390243902439E-2</v>
      </c>
      <c r="C3" s="34">
        <f>Factors_RF!C84</f>
        <v>-2.4451219512195122E-3</v>
      </c>
      <c r="D3" s="35">
        <f>Factors_RF!D84</f>
        <v>-7.817073170731713E-4</v>
      </c>
      <c r="F3" s="21" t="s">
        <v>54</v>
      </c>
      <c r="G3" s="13">
        <f>ExpectedReturns!$A$3</f>
        <v>2.1638211382113818E-3</v>
      </c>
    </row>
    <row r="5" spans="1:7" ht="26.25" customHeight="1" x14ac:dyDescent="0.55000000000000004">
      <c r="A5" s="21" t="s">
        <v>50</v>
      </c>
    </row>
    <row r="6" spans="1:7" ht="26.25" customHeight="1" x14ac:dyDescent="0.55000000000000004">
      <c r="A6" s="46" t="s">
        <v>38</v>
      </c>
      <c r="B6" s="31" t="s">
        <v>51</v>
      </c>
      <c r="C6" s="31" t="s">
        <v>52</v>
      </c>
      <c r="D6" s="33" t="s">
        <v>53</v>
      </c>
    </row>
    <row r="7" spans="1:7" ht="26.25" customHeight="1" x14ac:dyDescent="0.55000000000000004">
      <c r="A7" s="45" t="s">
        <v>1</v>
      </c>
      <c r="B7" s="13">
        <f>$A$3+$B$3*Regressions!$P3+$C$3*Regressions!$Q3+$D$3*Regressions!$R3</f>
        <v>1.5874825515270054E-2</v>
      </c>
      <c r="C7" s="13">
        <f>((1+B7)^12)-1</f>
        <v>0.20804295782983906</v>
      </c>
      <c r="D7" s="32">
        <f>B7*12</f>
        <v>0.19049790618324064</v>
      </c>
    </row>
    <row r="8" spans="1:7" ht="26.25" customHeight="1" x14ac:dyDescent="0.55000000000000004">
      <c r="A8" s="45" t="s">
        <v>2</v>
      </c>
      <c r="B8" s="13">
        <f>$A$3+$B$3*Regressions!$P4+$C$3*Regressions!$Q4+$D$3*Regressions!$R4</f>
        <v>1.4653815649975576E-2</v>
      </c>
      <c r="C8" s="13">
        <f t="shared" ref="C8:C16" si="0">((1+B8)^12)-1</f>
        <v>0.1907338906904299</v>
      </c>
      <c r="D8" s="32">
        <f t="shared" ref="D8:D16" si="1">B8*12</f>
        <v>0.17584578779970692</v>
      </c>
    </row>
    <row r="9" spans="1:7" ht="26.25" customHeight="1" x14ac:dyDescent="0.55000000000000004">
      <c r="A9" s="45" t="s">
        <v>3</v>
      </c>
      <c r="B9" s="13">
        <f>$A$3+$B$3*Regressions!$P5+$C$3*Regressions!$Q5+$D$3*Regressions!$R5</f>
        <v>1.3016008784540872E-2</v>
      </c>
      <c r="C9" s="13">
        <f t="shared" si="0"/>
        <v>0.16787322910855962</v>
      </c>
      <c r="D9" s="32">
        <f t="shared" si="1"/>
        <v>0.15619210541449047</v>
      </c>
    </row>
    <row r="10" spans="1:7" ht="26.25" customHeight="1" x14ac:dyDescent="0.55000000000000004">
      <c r="A10" s="45" t="s">
        <v>4</v>
      </c>
      <c r="B10" s="13">
        <f>$A$3+$B$3*Regressions!$P6+$C$3*Regressions!$Q6+$D$3*Regressions!$R6</f>
        <v>1.0147888874035792E-2</v>
      </c>
      <c r="C10" s="13">
        <f t="shared" si="0"/>
        <v>0.12880656465276386</v>
      </c>
      <c r="D10" s="32">
        <f t="shared" si="1"/>
        <v>0.12177466648842951</v>
      </c>
    </row>
    <row r="11" spans="1:7" ht="26.25" customHeight="1" x14ac:dyDescent="0.55000000000000004">
      <c r="A11" s="45" t="s">
        <v>5</v>
      </c>
      <c r="B11" s="13">
        <f>$A$3+$B$3*Regressions!$P7+$C$3*Regressions!$Q7+$D$3*Regressions!$R7</f>
        <v>9.9701668134676413E-3</v>
      </c>
      <c r="C11" s="13">
        <f t="shared" si="0"/>
        <v>0.12642568770974072</v>
      </c>
      <c r="D11" s="32">
        <f t="shared" si="1"/>
        <v>0.11964200176161169</v>
      </c>
    </row>
    <row r="12" spans="1:7" ht="26.25" customHeight="1" x14ac:dyDescent="0.55000000000000004">
      <c r="A12" s="45" t="s">
        <v>6</v>
      </c>
      <c r="B12" s="13">
        <f>$A$3+$B$3*Regressions!$P8+$C$3*Regressions!$Q8+$D$3*Regressions!$R8</f>
        <v>1.0690560754325654E-2</v>
      </c>
      <c r="C12" s="13">
        <f t="shared" si="0"/>
        <v>0.13610511732931796</v>
      </c>
      <c r="D12" s="32">
        <f t="shared" si="1"/>
        <v>0.12828672905190786</v>
      </c>
    </row>
    <row r="13" spans="1:7" ht="26.25" customHeight="1" x14ac:dyDescent="0.55000000000000004">
      <c r="A13" s="45" t="s">
        <v>7</v>
      </c>
      <c r="B13" s="13">
        <f>$A$3+$B$3*Regressions!$P9+$C$3*Regressions!$Q9+$D$3*Regressions!$R9</f>
        <v>1.3037243004817543E-2</v>
      </c>
      <c r="C13" s="13">
        <f t="shared" si="0"/>
        <v>0.16816702588638699</v>
      </c>
      <c r="D13" s="32">
        <f t="shared" si="1"/>
        <v>0.15644691605781053</v>
      </c>
    </row>
    <row r="14" spans="1:7" ht="26.25" customHeight="1" x14ac:dyDescent="0.55000000000000004">
      <c r="A14" s="45" t="s">
        <v>8</v>
      </c>
      <c r="B14" s="13">
        <f>$A$3+$B$3*Regressions!$P10+$C$3*Regressions!$Q10+$D$3*Regressions!$R10</f>
        <v>8.5820655597710228E-3</v>
      </c>
      <c r="C14" s="13">
        <f t="shared" si="0"/>
        <v>0.10798758988633161</v>
      </c>
      <c r="D14" s="32">
        <f t="shared" si="1"/>
        <v>0.10298478671725228</v>
      </c>
    </row>
    <row r="15" spans="1:7" ht="26.25" customHeight="1" x14ac:dyDescent="0.55000000000000004">
      <c r="A15" s="45" t="s">
        <v>9</v>
      </c>
      <c r="B15" s="13">
        <f>$A$3+$B$3*Regressions!$P11+$C$3*Regressions!$Q11+$D$3*Regressions!$R11</f>
        <v>9.8271827034035579E-3</v>
      </c>
      <c r="C15" s="13">
        <f t="shared" si="0"/>
        <v>0.12451352480901123</v>
      </c>
      <c r="D15" s="32">
        <f t="shared" si="1"/>
        <v>0.11792619244084269</v>
      </c>
    </row>
    <row r="16" spans="1:7" ht="26.25" customHeight="1" x14ac:dyDescent="0.55000000000000004">
      <c r="A16" s="47" t="s">
        <v>10</v>
      </c>
      <c r="B16" s="34">
        <f>$A$3+$B$3*Regressions!$P12+$C$3*Regressions!$Q12+$D$3*Regressions!$R12</f>
        <v>1.6704506870757946E-2</v>
      </c>
      <c r="C16" s="34">
        <f t="shared" si="0"/>
        <v>0.21993582338327733</v>
      </c>
      <c r="D16" s="35">
        <f t="shared" si="1"/>
        <v>0.20045408244909535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workbookViewId="0"/>
  </sheetViews>
  <sheetFormatPr defaultColWidth="14.42578125" defaultRowHeight="26.25" customHeight="1" x14ac:dyDescent="0.55000000000000004"/>
  <cols>
    <col min="1" max="16384" width="14.42578125" style="12"/>
  </cols>
  <sheetData>
    <row r="1" spans="1:11" ht="26.25" customHeight="1" x14ac:dyDescent="0.55000000000000004">
      <c r="A1" s="21" t="s">
        <v>103</v>
      </c>
    </row>
    <row r="2" spans="1:11" ht="26.25" customHeight="1" x14ac:dyDescent="0.55000000000000004">
      <c r="A2" s="46" t="s">
        <v>38</v>
      </c>
      <c r="B2" s="31" t="s">
        <v>104</v>
      </c>
      <c r="C2" s="31" t="s">
        <v>2</v>
      </c>
      <c r="D2" s="31" t="s">
        <v>105</v>
      </c>
      <c r="E2" s="31" t="s">
        <v>4</v>
      </c>
      <c r="F2" s="31" t="s">
        <v>5</v>
      </c>
      <c r="G2" s="31" t="s">
        <v>6</v>
      </c>
      <c r="H2" s="31" t="s">
        <v>7</v>
      </c>
      <c r="I2" s="31" t="s">
        <v>8</v>
      </c>
      <c r="J2" s="31" t="s">
        <v>9</v>
      </c>
      <c r="K2" s="33" t="s">
        <v>10</v>
      </c>
    </row>
    <row r="3" spans="1:11" ht="26.25" customHeight="1" x14ac:dyDescent="0.55000000000000004">
      <c r="A3" s="44" t="s">
        <v>104</v>
      </c>
      <c r="B3" s="13">
        <f>_xlfn.SINGLE(_xlfn.COVARIANCE.P(ExcessReturns!$B$2:$B$83, ExcessReturns!$B$2:$B$83))</f>
        <v>6.563339946184606E-3</v>
      </c>
      <c r="C3" s="13">
        <f>_xlfn.SINGLE(_xlfn.COVARIANCE.P(ExcessReturns!$B$2:$B$83, ExcessReturns!$C$2:$C$83))</f>
        <v>3.1010677171872305E-3</v>
      </c>
      <c r="D3" s="13">
        <f>_xlfn.SINGLE(_xlfn.COVARIANCE.P(ExcessReturns!$B$2:$B$83, ExcessReturns!$D$2:$D$83))</f>
        <v>2.1184921633706547E-3</v>
      </c>
      <c r="E3" s="13">
        <f>_xlfn.SINGLE(_xlfn.COVARIANCE.P(ExcessReturns!$B$2:$B$83, ExcessReturns!$E$2:$E$83))</f>
        <v>1.5366679851018352E-3</v>
      </c>
      <c r="F3" s="13">
        <f>_xlfn.SINGLE(_xlfn.COVARIANCE.P(ExcessReturns!$B$2:$B$83, ExcessReturns!$F$2:$F$83))</f>
        <v>2.1033259311937463E-3</v>
      </c>
      <c r="G3" s="13">
        <f>_xlfn.SINGLE(_xlfn.COVARIANCE.P(ExcessReturns!$B$2:$B$83, ExcessReturns!$G$2:$G$83))</f>
        <v>1.8527414365194946E-3</v>
      </c>
      <c r="H3" s="13">
        <f>_xlfn.SINGLE(_xlfn.COVARIANCE.P(ExcessReturns!$B$2:$B$83, ExcessReturns!$H$2:$H$83))</f>
        <v>2.2026993393022458E-3</v>
      </c>
      <c r="I3" s="13">
        <f>_xlfn.SINGLE(_xlfn.COVARIANCE.P(ExcessReturns!$B$2:$B$83, ExcessReturns!$I$2:$I$83))</f>
        <v>1.7968602652162088E-3</v>
      </c>
      <c r="J3" s="13">
        <f>_xlfn.SINGLE(_xlfn.COVARIANCE.P(ExcessReturns!$B$2:$B$83, ExcessReturns!$J$2:$J$83))</f>
        <v>1.6147656319165956E-3</v>
      </c>
      <c r="K3" s="32">
        <f>_xlfn.SINGLE(_xlfn.COVARIANCE.P(ExcessReturns!$B$2:$B$83, ExcessReturns!$K$2:$K$83))</f>
        <v>3.3119233985811122E-3</v>
      </c>
    </row>
    <row r="4" spans="1:11" ht="26.25" customHeight="1" x14ac:dyDescent="0.55000000000000004">
      <c r="A4" s="44" t="s">
        <v>2</v>
      </c>
      <c r="B4" s="13">
        <f>_xlfn.SINGLE(_xlfn.COVARIANCE.P(ExcessReturns!$C$2:$C$83, ExcessReturns!$B$2:$B$83))</f>
        <v>3.1010677171872305E-3</v>
      </c>
      <c r="C4" s="13">
        <f>_xlfn.SINGLE(_xlfn.COVARIANCE.P(ExcessReturns!$C$2:$C$83, ExcessReturns!$C$2:$C$83))</f>
        <v>3.9566961628746339E-3</v>
      </c>
      <c r="D4" s="13">
        <f>_xlfn.SINGLE(_xlfn.COVARIANCE.P(ExcessReturns!$C$2:$C$83, ExcessReturns!$D$2:$D$83))</f>
        <v>1.6961399645740686E-3</v>
      </c>
      <c r="E4" s="13">
        <f>_xlfn.SINGLE(_xlfn.COVARIANCE.P(ExcessReturns!$C$2:$C$83, ExcessReturns!$E$2:$E$83))</f>
        <v>7.9140848417621188E-4</v>
      </c>
      <c r="F4" s="13">
        <f>_xlfn.SINGLE(_xlfn.COVARIANCE.P(ExcessReturns!$C$2:$C$83, ExcessReturns!$F$2:$F$83))</f>
        <v>1.0664474454021625E-3</v>
      </c>
      <c r="G4" s="13">
        <f>_xlfn.SINGLE(_xlfn.COVARIANCE.P(ExcessReturns!$C$2:$C$83, ExcessReturns!$G$2:$G$83))</f>
        <v>8.2600454470309359E-4</v>
      </c>
      <c r="H4" s="13">
        <f>_xlfn.SINGLE(_xlfn.COVARIANCE.P(ExcessReturns!$C$2:$C$83, ExcessReturns!$H$2:$H$83))</f>
        <v>1.7429862947855215E-3</v>
      </c>
      <c r="I4" s="13">
        <f>_xlfn.SINGLE(_xlfn.COVARIANCE.P(ExcessReturns!$C$2:$C$83, ExcessReturns!$I$2:$I$83))</f>
        <v>9.1465027305154452E-4</v>
      </c>
      <c r="J4" s="13">
        <f>_xlfn.SINGLE(_xlfn.COVARIANCE.P(ExcessReturns!$C$2:$C$83, ExcessReturns!$J$2:$J$83))</f>
        <v>1.2418213596605548E-3</v>
      </c>
      <c r="K4" s="32">
        <f>_xlfn.SINGLE(_xlfn.COVARIANCE.P(ExcessReturns!$C$2:$C$83, ExcessReturns!$K$2:$K$83))</f>
        <v>2.9791892807537611E-3</v>
      </c>
    </row>
    <row r="5" spans="1:11" ht="26.25" customHeight="1" x14ac:dyDescent="0.55000000000000004">
      <c r="A5" s="44" t="s">
        <v>105</v>
      </c>
      <c r="B5" s="13">
        <f>_xlfn.SINGLE(_xlfn.COVARIANCE.P(ExcessReturns!$D$2:$D$83, ExcessReturns!$B$2:$B$83))</f>
        <v>2.1184921633706547E-3</v>
      </c>
      <c r="C5" s="13">
        <f>_xlfn.SINGLE(_xlfn.COVARIANCE.P(ExcessReturns!$D$2:$D$83, ExcessReturns!$C$2:$C$83))</f>
        <v>1.6961399645740686E-3</v>
      </c>
      <c r="D5" s="13">
        <f>_xlfn.SINGLE(_xlfn.COVARIANCE.P(ExcessReturns!$D$2:$D$83, ExcessReturns!$D$2:$D$83))</f>
        <v>5.8397994529226609E-3</v>
      </c>
      <c r="E5" s="13">
        <f>_xlfn.SINGLE(_xlfn.COVARIANCE.P(ExcessReturns!$D$2:$D$83, ExcessReturns!$E$2:$E$83))</f>
        <v>1.501484093415187E-3</v>
      </c>
      <c r="F5" s="13">
        <f>_xlfn.SINGLE(_xlfn.COVARIANCE.P(ExcessReturns!$D$2:$D$83, ExcessReturns!$F$2:$F$83))</f>
        <v>1.404795073323856E-3</v>
      </c>
      <c r="G5" s="13">
        <f>_xlfn.SINGLE(_xlfn.COVARIANCE.P(ExcessReturns!$D$2:$D$83, ExcessReturns!$G$2:$G$83))</f>
        <v>3.5963580356149576E-3</v>
      </c>
      <c r="H5" s="13">
        <f>_xlfn.SINGLE(_xlfn.COVARIANCE.P(ExcessReturns!$D$2:$D$83, ExcessReturns!$H$2:$H$83))</f>
        <v>4.4737934063511248E-3</v>
      </c>
      <c r="I5" s="13">
        <f>_xlfn.SINGLE(_xlfn.COVARIANCE.P(ExcessReturns!$D$2:$D$83, ExcessReturns!$I$2:$I$83))</f>
        <v>1.4301976213434101E-3</v>
      </c>
      <c r="J5" s="13">
        <f>_xlfn.SINGLE(_xlfn.COVARIANCE.P(ExcessReturns!$D$2:$D$83, ExcessReturns!$J$2:$J$83))</f>
        <v>1.1860080400640837E-3</v>
      </c>
      <c r="K5" s="32">
        <f>_xlfn.SINGLE(_xlfn.COVARIANCE.P(ExcessReturns!$D$2:$D$83, ExcessReturns!$K$2:$K$83))</f>
        <v>5.0749803063055501E-3</v>
      </c>
    </row>
    <row r="6" spans="1:11" ht="26.25" customHeight="1" x14ac:dyDescent="0.55000000000000004">
      <c r="A6" s="44" t="s">
        <v>4</v>
      </c>
      <c r="B6" s="13">
        <f>_xlfn.SINGLE(_xlfn.COVARIANCE.P(ExcessReturns!$E$2:$E$83, ExcessReturns!$B$2:$B$83))</f>
        <v>1.5366679851018352E-3</v>
      </c>
      <c r="C6" s="13">
        <f>_xlfn.SINGLE(_xlfn.COVARIANCE.P(ExcessReturns!$E$2:$E$83, ExcessReturns!$C$2:$C$83))</f>
        <v>7.9140848417621188E-4</v>
      </c>
      <c r="D6" s="13">
        <f>_xlfn.SINGLE(_xlfn.COVARIANCE.P(ExcessReturns!$E$2:$E$83, ExcessReturns!$D$2:$D$83))</f>
        <v>1.501484093415187E-3</v>
      </c>
      <c r="E6" s="13">
        <f>_xlfn.SINGLE(_xlfn.COVARIANCE.P(ExcessReturns!$E$2:$E$83, ExcessReturns!$E$2:$E$83))</f>
        <v>2.6766447035500643E-3</v>
      </c>
      <c r="F6" s="13">
        <f>_xlfn.SINGLE(_xlfn.COVARIANCE.P(ExcessReturns!$E$2:$E$83, ExcessReturns!$F$2:$F$83))</f>
        <v>1.7952737411114199E-3</v>
      </c>
      <c r="G6" s="13">
        <f>_xlfn.SINGLE(_xlfn.COVARIANCE.P(ExcessReturns!$E$2:$E$83, ExcessReturns!$G$2:$G$83))</f>
        <v>1.558975347059124E-3</v>
      </c>
      <c r="H6" s="13">
        <f>_xlfn.SINGLE(_xlfn.COVARIANCE.P(ExcessReturns!$E$2:$E$83, ExcessReturns!$H$2:$H$83))</f>
        <v>1.0819821058156657E-3</v>
      </c>
      <c r="I6" s="13">
        <f>_xlfn.SINGLE(_xlfn.COVARIANCE.P(ExcessReturns!$E$2:$E$83, ExcessReturns!$I$2:$I$83))</f>
        <v>1.3600502193614682E-3</v>
      </c>
      <c r="J6" s="13">
        <f>_xlfn.SINGLE(_xlfn.COVARIANCE.P(ExcessReturns!$E$2:$E$83, ExcessReturns!$J$2:$J$83))</f>
        <v>8.6937339095610072E-4</v>
      </c>
      <c r="K6" s="32">
        <f>_xlfn.SINGLE(_xlfn.COVARIANCE.P(ExcessReturns!$E$2:$E$83, ExcessReturns!$K$2:$K$83))</f>
        <v>1.7631230652824061E-3</v>
      </c>
    </row>
    <row r="7" spans="1:11" ht="26.25" customHeight="1" x14ac:dyDescent="0.55000000000000004">
      <c r="A7" s="44" t="s">
        <v>5</v>
      </c>
      <c r="B7" s="13">
        <f>_xlfn.SINGLE(_xlfn.COVARIANCE.P(ExcessReturns!$F$2:$F$83, ExcessReturns!$B$2:$B$83))</f>
        <v>2.1033259311937463E-3</v>
      </c>
      <c r="C7" s="13">
        <f>_xlfn.SINGLE(_xlfn.COVARIANCE.P(ExcessReturns!$F$2:$F$83, ExcessReturns!$C$2:$C$83))</f>
        <v>1.0664474454021625E-3</v>
      </c>
      <c r="D7" s="13">
        <f>_xlfn.SINGLE(_xlfn.COVARIANCE.P(ExcessReturns!$F$2:$F$83, ExcessReturns!$D$2:$D$83))</f>
        <v>1.404795073323856E-3</v>
      </c>
      <c r="E7" s="13">
        <f>_xlfn.SINGLE(_xlfn.COVARIANCE.P(ExcessReturns!$F$2:$F$83, ExcessReturns!$E$2:$E$83))</f>
        <v>1.7952737411114199E-3</v>
      </c>
      <c r="F7" s="13">
        <f>_xlfn.SINGLE(_xlfn.COVARIANCE.P(ExcessReturns!$F$2:$F$83, ExcessReturns!$F$2:$F$83))</f>
        <v>2.6858226494877509E-3</v>
      </c>
      <c r="G7" s="13">
        <f>_xlfn.SINGLE(_xlfn.COVARIANCE.P(ExcessReturns!$F$2:$F$83, ExcessReturns!$G$2:$G$83))</f>
        <v>1.7313658100811366E-3</v>
      </c>
      <c r="H7" s="13">
        <f>_xlfn.SINGLE(_xlfn.COVARIANCE.P(ExcessReturns!$F$2:$F$83, ExcessReturns!$H$2:$H$83))</f>
        <v>1.4864970965580329E-3</v>
      </c>
      <c r="I7" s="13">
        <f>_xlfn.SINGLE(_xlfn.COVARIANCE.P(ExcessReturns!$F$2:$F$83, ExcessReturns!$I$2:$I$83))</f>
        <v>1.4347929619414545E-3</v>
      </c>
      <c r="J7" s="13">
        <f>_xlfn.SINGLE(_xlfn.COVARIANCE.P(ExcessReturns!$F$2:$F$83, ExcessReturns!$J$2:$J$83))</f>
        <v>9.3226562964390737E-4</v>
      </c>
      <c r="K7" s="32">
        <f>_xlfn.SINGLE(_xlfn.COVARIANCE.P(ExcessReturns!$F$2:$F$83, ExcessReturns!$K$2:$K$83))</f>
        <v>1.7411632296396307E-3</v>
      </c>
    </row>
    <row r="8" spans="1:11" ht="26.25" customHeight="1" x14ac:dyDescent="0.55000000000000004">
      <c r="A8" s="44" t="s">
        <v>6</v>
      </c>
      <c r="B8" s="13">
        <f>_xlfn.SINGLE(_xlfn.COVARIANCE.P(ExcessReturns!$G$2:$G$83, ExcessReturns!$B$2:$B$83))</f>
        <v>1.8527414365194946E-3</v>
      </c>
      <c r="C8" s="13">
        <f>_xlfn.SINGLE(_xlfn.COVARIANCE.P(ExcessReturns!$G$2:$G$83, ExcessReturns!$C$2:$C$83))</f>
        <v>8.2600454470309359E-4</v>
      </c>
      <c r="D8" s="13">
        <f>_xlfn.SINGLE(_xlfn.COVARIANCE.P(ExcessReturns!$G$2:$G$83, ExcessReturns!$D$2:$D$83))</f>
        <v>3.5963580356149576E-3</v>
      </c>
      <c r="E8" s="13">
        <f>_xlfn.SINGLE(_xlfn.COVARIANCE.P(ExcessReturns!$G$2:$G$83, ExcessReturns!$E$2:$E$83))</f>
        <v>1.558975347059124E-3</v>
      </c>
      <c r="F8" s="13">
        <f>_xlfn.SINGLE(_xlfn.COVARIANCE.P(ExcessReturns!$G$2:$G$83, ExcessReturns!$F$2:$F$83))</f>
        <v>1.7313658100811366E-3</v>
      </c>
      <c r="G8" s="13">
        <f>_xlfn.SINGLE(_xlfn.COVARIANCE.P(ExcessReturns!$G$2:$G$83, ExcessReturns!$G$2:$G$83))</f>
        <v>8.0917361157591926E-3</v>
      </c>
      <c r="H8" s="13">
        <f>_xlfn.SINGLE(_xlfn.COVARIANCE.P(ExcessReturns!$G$2:$G$83, ExcessReturns!$H$2:$H$83))</f>
        <v>3.8386290988249466E-3</v>
      </c>
      <c r="I8" s="13">
        <f>_xlfn.SINGLE(_xlfn.COVARIANCE.P(ExcessReturns!$G$2:$G$83, ExcessReturns!$I$2:$I$83))</f>
        <v>1.9620943479016374E-3</v>
      </c>
      <c r="J8" s="13">
        <f>_xlfn.SINGLE(_xlfn.COVARIANCE.P(ExcessReturns!$G$2:$G$83, ExcessReturns!$J$2:$J$83))</f>
        <v>3.7086044158490014E-4</v>
      </c>
      <c r="K8" s="32">
        <f>_xlfn.SINGLE(_xlfn.COVARIANCE.P(ExcessReturns!$G$2:$G$83, ExcessReturns!$K$2:$K$83))</f>
        <v>3.51290128032889E-3</v>
      </c>
    </row>
    <row r="9" spans="1:11" ht="26.25" customHeight="1" x14ac:dyDescent="0.55000000000000004">
      <c r="A9" s="44" t="s">
        <v>7</v>
      </c>
      <c r="B9" s="13">
        <f>_xlfn.SINGLE(_xlfn.COVARIANCE.P(ExcessReturns!$H$2:$H$83, ExcessReturns!$B$2:$B$83))</f>
        <v>2.2026993393022458E-3</v>
      </c>
      <c r="C9" s="13">
        <f>_xlfn.SINGLE(_xlfn.COVARIANCE.P(ExcessReturns!$H$2:$H$83, ExcessReturns!$C$2:$C$83))</f>
        <v>1.7429862947855215E-3</v>
      </c>
      <c r="D9" s="13">
        <f>_xlfn.SINGLE(_xlfn.COVARIANCE.P(ExcessReturns!$H$2:$H$83, ExcessReturns!$D$2:$D$83))</f>
        <v>4.4737934063511248E-3</v>
      </c>
      <c r="E9" s="13">
        <f>_xlfn.SINGLE(_xlfn.COVARIANCE.P(ExcessReturns!$H$2:$H$83, ExcessReturns!$E$2:$E$83))</f>
        <v>1.0819821058156657E-3</v>
      </c>
      <c r="F9" s="13">
        <f>_xlfn.SINGLE(_xlfn.COVARIANCE.P(ExcessReturns!$H$2:$H$83, ExcessReturns!$F$2:$F$83))</f>
        <v>1.4864970965580329E-3</v>
      </c>
      <c r="G9" s="13">
        <f>_xlfn.SINGLE(_xlfn.COVARIANCE.P(ExcessReturns!$H$2:$H$83, ExcessReturns!$G$2:$G$83))</f>
        <v>3.8386290988249466E-3</v>
      </c>
      <c r="H9" s="13">
        <f>_xlfn.SINGLE(_xlfn.COVARIANCE.P(ExcessReturns!$H$2:$H$83, ExcessReturns!$H$2:$H$83))</f>
        <v>7.8094702334202855E-3</v>
      </c>
      <c r="I9" s="13">
        <f>_xlfn.SINGLE(_xlfn.COVARIANCE.P(ExcessReturns!$H$2:$H$83, ExcessReturns!$I$2:$I$83))</f>
        <v>1.822043877675707E-3</v>
      </c>
      <c r="J9" s="13">
        <f>_xlfn.SINGLE(_xlfn.COVARIANCE.P(ExcessReturns!$H$2:$H$83, ExcessReturns!$J$2:$J$83))</f>
        <v>1.7032035026299725E-3</v>
      </c>
      <c r="K9" s="32">
        <f>_xlfn.SINGLE(_xlfn.COVARIANCE.P(ExcessReturns!$H$2:$H$83, ExcessReturns!$K$2:$K$83))</f>
        <v>4.3289832909431105E-3</v>
      </c>
    </row>
    <row r="10" spans="1:11" ht="26.25" customHeight="1" x14ac:dyDescent="0.55000000000000004">
      <c r="A10" s="44" t="s">
        <v>8</v>
      </c>
      <c r="B10" s="13">
        <f>_xlfn.SINGLE(_xlfn.COVARIANCE.P(ExcessReturns!$I$2:$I$83, ExcessReturns!$B$2:$B$83))</f>
        <v>1.7968602652162088E-3</v>
      </c>
      <c r="C10" s="13">
        <f>_xlfn.SINGLE(_xlfn.COVARIANCE.P(ExcessReturns!$I$2:$I$83, ExcessReturns!$C$2:$C$83))</f>
        <v>9.1465027305154452E-4</v>
      </c>
      <c r="D10" s="13">
        <f>_xlfn.SINGLE(_xlfn.COVARIANCE.P(ExcessReturns!$I$2:$I$83, ExcessReturns!$D$2:$D$83))</f>
        <v>1.4301976213434101E-3</v>
      </c>
      <c r="E10" s="13">
        <f>_xlfn.SINGLE(_xlfn.COVARIANCE.P(ExcessReturns!$I$2:$I$83, ExcessReturns!$E$2:$E$83))</f>
        <v>1.3600502193614682E-3</v>
      </c>
      <c r="F10" s="13">
        <f>_xlfn.SINGLE(_xlfn.COVARIANCE.P(ExcessReturns!$I$2:$I$83, ExcessReturns!$F$2:$F$83))</f>
        <v>1.4347929619414545E-3</v>
      </c>
      <c r="G10" s="13">
        <f>_xlfn.SINGLE(_xlfn.COVARIANCE.P(ExcessReturns!$I$2:$I$83, ExcessReturns!$G$2:$G$83))</f>
        <v>1.9620943479016374E-3</v>
      </c>
      <c r="H10" s="13">
        <f>_xlfn.SINGLE(_xlfn.COVARIANCE.P(ExcessReturns!$I$2:$I$83, ExcessReturns!$H$2:$H$83))</f>
        <v>1.822043877675707E-3</v>
      </c>
      <c r="I10" s="13">
        <f>_xlfn.SINGLE(_xlfn.COVARIANCE.P(ExcessReturns!$I$2:$I$83, ExcessReturns!$I$2:$I$83))</f>
        <v>2.6003071179484297E-3</v>
      </c>
      <c r="J10" s="13">
        <f>_xlfn.SINGLE(_xlfn.COVARIANCE.P(ExcessReturns!$I$2:$I$83, ExcessReturns!$J$2:$J$83))</f>
        <v>8.8617458349763583E-4</v>
      </c>
      <c r="K10" s="32">
        <f>_xlfn.SINGLE(_xlfn.COVARIANCE.P(ExcessReturns!$I$2:$I$83, ExcessReturns!$K$2:$K$83))</f>
        <v>1.1272227073635362E-3</v>
      </c>
    </row>
    <row r="11" spans="1:11" ht="26.25" customHeight="1" x14ac:dyDescent="0.55000000000000004">
      <c r="A11" s="44" t="s">
        <v>9</v>
      </c>
      <c r="B11" s="13">
        <f>_xlfn.SINGLE(_xlfn.COVARIANCE.P(ExcessReturns!$J$2:$J$83, ExcessReturns!$B$2:$B$83))</f>
        <v>1.6147656319165956E-3</v>
      </c>
      <c r="C11" s="13">
        <f>_xlfn.SINGLE(_xlfn.COVARIANCE.P(ExcessReturns!$J$2:$J$83, ExcessReturns!$C$2:$C$83))</f>
        <v>1.2418213596605548E-3</v>
      </c>
      <c r="D11" s="13">
        <f>_xlfn.SINGLE(_xlfn.COVARIANCE.P(ExcessReturns!$J$2:$J$83, ExcessReturns!$D$2:$D$83))</f>
        <v>1.1860080400640837E-3</v>
      </c>
      <c r="E11" s="13">
        <f>_xlfn.SINGLE(_xlfn.COVARIANCE.P(ExcessReturns!$J$2:$J$83, ExcessReturns!$E$2:$E$83))</f>
        <v>8.6937339095610072E-4</v>
      </c>
      <c r="F11" s="13">
        <f>_xlfn.SINGLE(_xlfn.COVARIANCE.P(ExcessReturns!$J$2:$J$83, ExcessReturns!$F$2:$F$83))</f>
        <v>9.3226562964390737E-4</v>
      </c>
      <c r="G11" s="13">
        <f>_xlfn.SINGLE(_xlfn.COVARIANCE.P(ExcessReturns!$J$2:$J$83, ExcessReturns!$G$2:$G$83))</f>
        <v>3.7086044158490014E-4</v>
      </c>
      <c r="H11" s="13">
        <f>_xlfn.SINGLE(_xlfn.COVARIANCE.P(ExcessReturns!$J$2:$J$83, ExcessReturns!$H$2:$H$83))</f>
        <v>1.7032035026299725E-3</v>
      </c>
      <c r="I11" s="13">
        <f>_xlfn.SINGLE(_xlfn.COVARIANCE.P(ExcessReturns!$J$2:$J$83, ExcessReturns!$I$2:$I$83))</f>
        <v>8.8617458349763583E-4</v>
      </c>
      <c r="J11" s="13">
        <f>_xlfn.SINGLE(_xlfn.COVARIANCE.P(ExcessReturns!$J$2:$J$83, ExcessReturns!$J$2:$J$83))</f>
        <v>2.8194179717028426E-3</v>
      </c>
      <c r="K11" s="32">
        <f>_xlfn.SINGLE(_xlfn.COVARIANCE.P(ExcessReturns!$J$2:$J$83, ExcessReturns!$K$2:$K$83))</f>
        <v>1.6121150516691476E-3</v>
      </c>
    </row>
    <row r="12" spans="1:11" ht="26.25" customHeight="1" x14ac:dyDescent="0.55000000000000004">
      <c r="A12" s="48" t="s">
        <v>10</v>
      </c>
      <c r="B12" s="34">
        <f>_xlfn.SINGLE(_xlfn.COVARIANCE.P(ExcessReturns!$K$2:$K$83, ExcessReturns!$B$2:$B$83))</f>
        <v>3.3119233985811122E-3</v>
      </c>
      <c r="C12" s="34">
        <f>_xlfn.SINGLE(_xlfn.COVARIANCE.P(ExcessReturns!$K$2:$K$83, ExcessReturns!$C$2:$C$83))</f>
        <v>2.9791892807537611E-3</v>
      </c>
      <c r="D12" s="34">
        <f>_xlfn.SINGLE(_xlfn.COVARIANCE.P(ExcessReturns!$K$2:$K$83, ExcessReturns!$D$2:$D$83))</f>
        <v>5.0749803063055501E-3</v>
      </c>
      <c r="E12" s="34">
        <f>_xlfn.SINGLE(_xlfn.COVARIANCE.P(ExcessReturns!$K$2:$K$83, ExcessReturns!$E$2:$E$83))</f>
        <v>1.7631230652824061E-3</v>
      </c>
      <c r="F12" s="34">
        <f>_xlfn.SINGLE(_xlfn.COVARIANCE.P(ExcessReturns!$K$2:$K$83, ExcessReturns!$F$2:$F$83))</f>
        <v>1.7411632296396307E-3</v>
      </c>
      <c r="G12" s="34">
        <f>_xlfn.SINGLE(_xlfn.COVARIANCE.P(ExcessReturns!$K$2:$K$83, ExcessReturns!$G$2:$G$83))</f>
        <v>3.51290128032889E-3</v>
      </c>
      <c r="H12" s="34">
        <f>_xlfn.SINGLE(_xlfn.COVARIANCE.P(ExcessReturns!$K$2:$K$83, ExcessReturns!$H$2:$H$83))</f>
        <v>4.3289832909431105E-3</v>
      </c>
      <c r="I12" s="34">
        <f>_xlfn.SINGLE(_xlfn.COVARIANCE.P(ExcessReturns!$K$2:$K$83, ExcessReturns!$I$2:$I$83))</f>
        <v>1.1272227073635362E-3</v>
      </c>
      <c r="J12" s="34">
        <f>_xlfn.SINGLE(_xlfn.COVARIANCE.P(ExcessReturns!$K$2:$K$83, ExcessReturns!$J$2:$J$83))</f>
        <v>1.6121150516691476E-3</v>
      </c>
      <c r="K12" s="35">
        <f>_xlfn.SINGLE(_xlfn.COVARIANCE.P(ExcessReturns!$K$2:$K$83, ExcessReturns!$K$2:$K$83))</f>
        <v>9.98768641797073E-3</v>
      </c>
    </row>
    <row r="14" spans="1:11" ht="26.25" customHeight="1" x14ac:dyDescent="0.55000000000000004">
      <c r="A14" s="21" t="s">
        <v>121</v>
      </c>
    </row>
    <row r="15" spans="1:11" ht="26.25" customHeight="1" x14ac:dyDescent="0.55000000000000004">
      <c r="A15" s="46" t="s">
        <v>38</v>
      </c>
      <c r="B15" s="31" t="s">
        <v>104</v>
      </c>
      <c r="C15" s="31" t="s">
        <v>2</v>
      </c>
      <c r="D15" s="31" t="s">
        <v>105</v>
      </c>
      <c r="E15" s="31" t="s">
        <v>4</v>
      </c>
      <c r="F15" s="31" t="s">
        <v>5</v>
      </c>
      <c r="G15" s="31" t="s">
        <v>6</v>
      </c>
      <c r="H15" s="31" t="s">
        <v>7</v>
      </c>
      <c r="I15" s="31" t="s">
        <v>8</v>
      </c>
      <c r="J15" s="31" t="s">
        <v>9</v>
      </c>
      <c r="K15" s="33" t="s">
        <v>10</v>
      </c>
    </row>
    <row r="16" spans="1:11" ht="26.25" customHeight="1" x14ac:dyDescent="0.55000000000000004">
      <c r="A16" s="44" t="s">
        <v>104</v>
      </c>
      <c r="B16" s="24">
        <f>CORREL(ExcessReturns!$B$2:$B$83, ExcessReturns!$B$2:$B$83)</f>
        <v>1</v>
      </c>
      <c r="C16" s="25">
        <f>CORREL(ExcessReturns!$B$2:$B$83, ExcessReturns!$C$2:$C$83)</f>
        <v>0.60853063905760441</v>
      </c>
      <c r="D16" s="25">
        <f>CORREL(ExcessReturns!$B$2:$B$83, ExcessReturns!$D$2:$D$83)</f>
        <v>0.34218852817642231</v>
      </c>
      <c r="E16" s="25">
        <f>CORREL(ExcessReturns!$B$2:$B$83, ExcessReturns!$E$2:$E$83)</f>
        <v>0.36662513026764532</v>
      </c>
      <c r="F16" s="25">
        <f>CORREL(ExcessReturns!$B$2:$B$83, ExcessReturns!$F$2:$F$83)</f>
        <v>0.5009627804293888</v>
      </c>
      <c r="G16" s="25">
        <f>CORREL(ExcessReturns!$B$2:$B$83, ExcessReturns!$G$2:$G$83)</f>
        <v>0.25423275835609738</v>
      </c>
      <c r="H16" s="25">
        <f>CORREL(ExcessReturns!$B$2:$B$83, ExcessReturns!$H$2:$H$83)</f>
        <v>0.30766775678743824</v>
      </c>
      <c r="I16" s="25">
        <f>CORREL(ExcessReturns!$B$2:$B$83, ExcessReturns!$I$2:$I$83)</f>
        <v>0.43495019826670261</v>
      </c>
      <c r="J16" s="25">
        <f>CORREL(ExcessReturns!$B$2:$B$83, ExcessReturns!$J$2:$J$83)</f>
        <v>0.37537670352511615</v>
      </c>
      <c r="K16" s="49">
        <f>CORREL(ExcessReturns!$B$2:$B$83, ExcessReturns!$K$2:$K$83)</f>
        <v>0.40905846539508894</v>
      </c>
    </row>
    <row r="17" spans="1:11" ht="26.25" customHeight="1" x14ac:dyDescent="0.55000000000000004">
      <c r="A17" s="44" t="s">
        <v>2</v>
      </c>
      <c r="B17" s="25">
        <f>CORREL(ExcessReturns!$C$2:$C$83, ExcessReturns!$B$2:$B$83)</f>
        <v>0.60853063905760441</v>
      </c>
      <c r="C17" s="24">
        <f>CORREL(ExcessReturns!$C$2:$C$83, ExcessReturns!$C$2:$C$83)</f>
        <v>1</v>
      </c>
      <c r="D17" s="25">
        <f>CORREL(ExcessReturns!$C$2:$C$83, ExcessReturns!$D$2:$D$83)</f>
        <v>0.35285507628267671</v>
      </c>
      <c r="E17" s="25">
        <f>CORREL(ExcessReturns!$C$2:$C$83, ExcessReturns!$E$2:$E$83)</f>
        <v>0.24318623404603601</v>
      </c>
      <c r="F17" s="25">
        <f>CORREL(ExcessReturns!$C$2:$C$83, ExcessReturns!$F$2:$F$83)</f>
        <v>0.32714059662951123</v>
      </c>
      <c r="G17" s="25">
        <f>CORREL(ExcessReturns!$C$2:$C$83, ExcessReturns!$G$2:$G$83)</f>
        <v>0.14598062888945457</v>
      </c>
      <c r="H17" s="25">
        <f>CORREL(ExcessReturns!$C$2:$C$83, ExcessReturns!$H$2:$H$83)</f>
        <v>0.31355724097735183</v>
      </c>
      <c r="I17" s="25">
        <f>CORREL(ExcessReturns!$C$2:$C$83, ExcessReturns!$I$2:$I$83)</f>
        <v>0.2851519823203944</v>
      </c>
      <c r="J17" s="25">
        <f>CORREL(ExcessReturns!$C$2:$C$83, ExcessReturns!$J$2:$J$83)</f>
        <v>0.37180313107972368</v>
      </c>
      <c r="K17" s="49">
        <f>CORREL(ExcessReturns!$C$2:$C$83, ExcessReturns!$K$2:$K$83)</f>
        <v>0.47391373603982345</v>
      </c>
    </row>
    <row r="18" spans="1:11" ht="26.25" customHeight="1" x14ac:dyDescent="0.55000000000000004">
      <c r="A18" s="44" t="s">
        <v>105</v>
      </c>
      <c r="B18" s="25">
        <f>CORREL(ExcessReturns!$D$2:$D$83, ExcessReturns!$B$2:$B$83)</f>
        <v>0.34218852817642231</v>
      </c>
      <c r="C18" s="25">
        <f>CORREL(ExcessReturns!$D$2:$D$83, ExcessReturns!$C$2:$C$83)</f>
        <v>0.35285507628267671</v>
      </c>
      <c r="D18" s="24">
        <f>CORREL(ExcessReturns!$D$2:$D$83, ExcessReturns!$D$2:$D$83)</f>
        <v>1</v>
      </c>
      <c r="E18" s="25">
        <f>CORREL(ExcessReturns!$D$2:$D$83, ExcessReturns!$E$2:$E$83)</f>
        <v>0.37977502907158522</v>
      </c>
      <c r="F18" s="25">
        <f>CORREL(ExcessReturns!$D$2:$D$83, ExcessReturns!$F$2:$F$83)</f>
        <v>0.35471156056227859</v>
      </c>
      <c r="G18" s="25">
        <f>CORREL(ExcessReturns!$D$2:$D$83, ExcessReturns!$G$2:$G$83)</f>
        <v>0.52317032144619657</v>
      </c>
      <c r="H18" s="25">
        <f>CORREL(ExcessReturns!$D$2:$D$83, ExcessReturns!$H$2:$H$83)</f>
        <v>0.66246993230245266</v>
      </c>
      <c r="I18" s="25">
        <f>CORREL(ExcessReturns!$D$2:$D$83, ExcessReturns!$I$2:$I$83)</f>
        <v>0.36701580124119365</v>
      </c>
      <c r="J18" s="25">
        <f>CORREL(ExcessReturns!$D$2:$D$83, ExcessReturns!$J$2:$J$83)</f>
        <v>0.2922866197606801</v>
      </c>
      <c r="K18" s="49">
        <f>CORREL(ExcessReturns!$D$2:$D$83, ExcessReturns!$K$2:$K$83)</f>
        <v>0.66451217986244937</v>
      </c>
    </row>
    <row r="19" spans="1:11" ht="26.25" customHeight="1" x14ac:dyDescent="0.55000000000000004">
      <c r="A19" s="44" t="s">
        <v>4</v>
      </c>
      <c r="B19" s="25">
        <f>CORREL(ExcessReturns!$E$2:$E$83, ExcessReturns!$B$2:$B$83)</f>
        <v>0.36662513026764532</v>
      </c>
      <c r="C19" s="25">
        <f>CORREL(ExcessReturns!$E$2:$E$83, ExcessReturns!$C$2:$C$83)</f>
        <v>0.24318623404603601</v>
      </c>
      <c r="D19" s="25">
        <f>CORREL(ExcessReturns!$E$2:$E$83, ExcessReturns!$D$2:$D$83)</f>
        <v>0.37977502907158522</v>
      </c>
      <c r="E19" s="24">
        <f>CORREL(ExcessReturns!$E$2:$E$83, ExcessReturns!$E$2:$E$83)</f>
        <v>0.99999999999999989</v>
      </c>
      <c r="F19" s="25">
        <f>CORREL(ExcessReturns!$E$2:$E$83, ExcessReturns!$F$2:$F$83)</f>
        <v>0.66957102108403288</v>
      </c>
      <c r="G19" s="25">
        <f>CORREL(ExcessReturns!$E$2:$E$83, ExcessReturns!$G$2:$G$83)</f>
        <v>0.33498320108986673</v>
      </c>
      <c r="H19" s="25">
        <f>CORREL(ExcessReturns!$E$2:$E$83, ExcessReturns!$H$2:$H$83)</f>
        <v>0.236654042741577</v>
      </c>
      <c r="I19" s="25">
        <f>CORREL(ExcessReturns!$E$2:$E$83, ExcessReturns!$I$2:$I$83)</f>
        <v>0.51552206567314218</v>
      </c>
      <c r="J19" s="25">
        <f>CORREL(ExcessReturns!$E$2:$E$83, ExcessReturns!$J$2:$J$83)</f>
        <v>0.31646905352261551</v>
      </c>
      <c r="K19" s="49">
        <f>CORREL(ExcessReturns!$E$2:$E$83, ExcessReturns!$K$2:$K$83)</f>
        <v>0.34100034174921301</v>
      </c>
    </row>
    <row r="20" spans="1:11" ht="26.25" customHeight="1" x14ac:dyDescent="0.55000000000000004">
      <c r="A20" s="44" t="s">
        <v>5</v>
      </c>
      <c r="B20" s="25">
        <f>CORREL(ExcessReturns!$F$2:$F$83, ExcessReturns!$B$2:$B$83)</f>
        <v>0.5009627804293888</v>
      </c>
      <c r="C20" s="25">
        <f>CORREL(ExcessReturns!$F$2:$F$83, ExcessReturns!$C$2:$C$83)</f>
        <v>0.32714059662951123</v>
      </c>
      <c r="D20" s="25">
        <f>CORREL(ExcessReturns!$F$2:$F$83, ExcessReturns!$D$2:$D$83)</f>
        <v>0.35471156056227859</v>
      </c>
      <c r="E20" s="25">
        <f>CORREL(ExcessReturns!$F$2:$F$83, ExcessReturns!$E$2:$E$83)</f>
        <v>0.66957102108403288</v>
      </c>
      <c r="F20" s="24">
        <f>CORREL(ExcessReturns!$F$2:$F$83, ExcessReturns!$F$2:$F$83)</f>
        <v>0.99999999999999989</v>
      </c>
      <c r="G20" s="25">
        <f>CORREL(ExcessReturns!$F$2:$F$83, ExcessReturns!$G$2:$G$83)</f>
        <v>0.37138923864298728</v>
      </c>
      <c r="H20" s="25">
        <f>CORREL(ExcessReturns!$F$2:$F$83, ExcessReturns!$H$2:$H$83)</f>
        <v>0.32457466115418299</v>
      </c>
      <c r="I20" s="25">
        <f>CORREL(ExcessReturns!$F$2:$F$83, ExcessReturns!$I$2:$I$83)</f>
        <v>0.54292301142406307</v>
      </c>
      <c r="J20" s="25">
        <f>CORREL(ExcessReturns!$F$2:$F$83, ExcessReturns!$J$2:$J$83)</f>
        <v>0.33878273933860709</v>
      </c>
      <c r="K20" s="49">
        <f>CORREL(ExcessReturns!$F$2:$F$83, ExcessReturns!$K$2:$K$83)</f>
        <v>0.33617728996628132</v>
      </c>
    </row>
    <row r="21" spans="1:11" ht="26.25" customHeight="1" x14ac:dyDescent="0.55000000000000004">
      <c r="A21" s="44" t="s">
        <v>6</v>
      </c>
      <c r="B21" s="25">
        <f>CORREL(ExcessReturns!$G$2:$G$83, ExcessReturns!$B$2:$B$83)</f>
        <v>0.25423275835609738</v>
      </c>
      <c r="C21" s="25">
        <f>CORREL(ExcessReturns!$G$2:$G$83, ExcessReturns!$C$2:$C$83)</f>
        <v>0.14598062888945457</v>
      </c>
      <c r="D21" s="25">
        <f>CORREL(ExcessReturns!$G$2:$G$83, ExcessReturns!$D$2:$D$83)</f>
        <v>0.52317032144619657</v>
      </c>
      <c r="E21" s="25">
        <f>CORREL(ExcessReturns!$G$2:$G$83, ExcessReturns!$E$2:$E$83)</f>
        <v>0.33498320108986673</v>
      </c>
      <c r="F21" s="25">
        <f>CORREL(ExcessReturns!$G$2:$G$83, ExcessReturns!$F$2:$F$83)</f>
        <v>0.37138923864298728</v>
      </c>
      <c r="G21" s="24">
        <f>CORREL(ExcessReturns!$G$2:$G$83, ExcessReturns!$G$2:$G$83)</f>
        <v>1</v>
      </c>
      <c r="H21" s="25">
        <f>CORREL(ExcessReturns!$G$2:$G$83, ExcessReturns!$H$2:$H$83)</f>
        <v>0.48288588236061591</v>
      </c>
      <c r="I21" s="25">
        <f>CORREL(ExcessReturns!$G$2:$G$83, ExcessReturns!$I$2:$I$83)</f>
        <v>0.42774674034798671</v>
      </c>
      <c r="J21" s="25">
        <f>CORREL(ExcessReturns!$G$2:$G$83, ExcessReturns!$J$2:$J$83)</f>
        <v>7.7644361615745255E-2</v>
      </c>
      <c r="K21" s="49">
        <f>CORREL(ExcessReturns!$G$2:$G$83, ExcessReturns!$K$2:$K$83)</f>
        <v>0.39076228504860627</v>
      </c>
    </row>
    <row r="22" spans="1:11" ht="26.25" customHeight="1" x14ac:dyDescent="0.55000000000000004">
      <c r="A22" s="44" t="s">
        <v>7</v>
      </c>
      <c r="B22" s="25">
        <f>CORREL(ExcessReturns!$H$2:$H$83, ExcessReturns!$B$2:$B$83)</f>
        <v>0.30766775678743824</v>
      </c>
      <c r="C22" s="25">
        <f>CORREL(ExcessReturns!$H$2:$H$83, ExcessReturns!$C$2:$C$83)</f>
        <v>0.31355724097735183</v>
      </c>
      <c r="D22" s="25">
        <f>CORREL(ExcessReturns!$H$2:$H$83, ExcessReturns!$D$2:$D$83)</f>
        <v>0.66246993230245266</v>
      </c>
      <c r="E22" s="25">
        <f>CORREL(ExcessReturns!$H$2:$H$83, ExcessReturns!$E$2:$E$83)</f>
        <v>0.236654042741577</v>
      </c>
      <c r="F22" s="25">
        <f>CORREL(ExcessReturns!$H$2:$H$83, ExcessReturns!$F$2:$F$83)</f>
        <v>0.32457466115418299</v>
      </c>
      <c r="G22" s="25">
        <f>CORREL(ExcessReturns!$H$2:$H$83, ExcessReturns!$G$2:$G$83)</f>
        <v>0.48288588236061591</v>
      </c>
      <c r="H22" s="24">
        <f>CORREL(ExcessReturns!$H$2:$H$83, ExcessReturns!$H$2:$H$83)</f>
        <v>1</v>
      </c>
      <c r="I22" s="25">
        <f>CORREL(ExcessReturns!$H$2:$H$83, ExcessReturns!$I$2:$I$83)</f>
        <v>0.40432977294015005</v>
      </c>
      <c r="J22" s="25">
        <f>CORREL(ExcessReturns!$H$2:$H$83, ExcessReturns!$J$2:$J$83)</f>
        <v>0.36297442233598953</v>
      </c>
      <c r="K22" s="49">
        <f>CORREL(ExcessReturns!$H$2:$H$83, ExcessReturns!$K$2:$K$83)</f>
        <v>0.49016542430552551</v>
      </c>
    </row>
    <row r="23" spans="1:11" ht="26.25" customHeight="1" x14ac:dyDescent="0.55000000000000004">
      <c r="A23" s="44" t="s">
        <v>8</v>
      </c>
      <c r="B23" s="25">
        <f>CORREL(ExcessReturns!$I$2:$I$83, ExcessReturns!$B$2:$B$83)</f>
        <v>0.43495019826670261</v>
      </c>
      <c r="C23" s="25">
        <f>CORREL(ExcessReturns!$I$2:$I$83, ExcessReturns!$C$2:$C$83)</f>
        <v>0.2851519823203944</v>
      </c>
      <c r="D23" s="25">
        <f>CORREL(ExcessReturns!$I$2:$I$83, ExcessReturns!$D$2:$D$83)</f>
        <v>0.36701580124119365</v>
      </c>
      <c r="E23" s="25">
        <f>CORREL(ExcessReturns!$I$2:$I$83, ExcessReturns!$E$2:$E$83)</f>
        <v>0.51552206567314218</v>
      </c>
      <c r="F23" s="25">
        <f>CORREL(ExcessReturns!$I$2:$I$83, ExcessReturns!$F$2:$F$83)</f>
        <v>0.54292301142406307</v>
      </c>
      <c r="G23" s="25">
        <f>CORREL(ExcessReturns!$I$2:$I$83, ExcessReturns!$G$2:$G$83)</f>
        <v>0.42774674034798671</v>
      </c>
      <c r="H23" s="25">
        <f>CORREL(ExcessReturns!$I$2:$I$83, ExcessReturns!$H$2:$H$83)</f>
        <v>0.40432977294015005</v>
      </c>
      <c r="I23" s="24">
        <f>CORREL(ExcessReturns!$I$2:$I$83, ExcessReturns!$I$2:$I$83)</f>
        <v>1</v>
      </c>
      <c r="J23" s="25">
        <f>CORREL(ExcessReturns!$I$2:$I$83, ExcessReturns!$J$2:$J$83)</f>
        <v>0.32728585473898181</v>
      </c>
      <c r="K23" s="49">
        <f>CORREL(ExcessReturns!$I$2:$I$83, ExcessReturns!$K$2:$K$83)</f>
        <v>0.22118972936258055</v>
      </c>
    </row>
    <row r="24" spans="1:11" ht="26.25" customHeight="1" x14ac:dyDescent="0.55000000000000004">
      <c r="A24" s="44" t="s">
        <v>9</v>
      </c>
      <c r="B24" s="25">
        <f>CORREL(ExcessReturns!$J$2:$J$83, ExcessReturns!$B$2:$B$83)</f>
        <v>0.37537670352511615</v>
      </c>
      <c r="C24" s="25">
        <f>CORREL(ExcessReturns!$J$2:$J$83, ExcessReturns!$C$2:$C$83)</f>
        <v>0.37180313107972368</v>
      </c>
      <c r="D24" s="25">
        <f>CORREL(ExcessReturns!$J$2:$J$83, ExcessReturns!$D$2:$D$83)</f>
        <v>0.2922866197606801</v>
      </c>
      <c r="E24" s="25">
        <f>CORREL(ExcessReturns!$J$2:$J$83, ExcessReturns!$E$2:$E$83)</f>
        <v>0.31646905352261551</v>
      </c>
      <c r="F24" s="25">
        <f>CORREL(ExcessReturns!$J$2:$J$83, ExcessReturns!$F$2:$F$83)</f>
        <v>0.33878273933860709</v>
      </c>
      <c r="G24" s="25">
        <f>CORREL(ExcessReturns!$J$2:$J$83, ExcessReturns!$G$2:$G$83)</f>
        <v>7.7644361615745255E-2</v>
      </c>
      <c r="H24" s="25">
        <f>CORREL(ExcessReturns!$J$2:$J$83, ExcessReturns!$H$2:$H$83)</f>
        <v>0.36297442233598953</v>
      </c>
      <c r="I24" s="25">
        <f>CORREL(ExcessReturns!$J$2:$J$83, ExcessReturns!$I$2:$I$83)</f>
        <v>0.32728585473898181</v>
      </c>
      <c r="J24" s="24">
        <f>CORREL(ExcessReturns!$J$2:$J$83, ExcessReturns!$J$2:$J$83)</f>
        <v>1</v>
      </c>
      <c r="K24" s="49">
        <f>CORREL(ExcessReturns!$J$2:$J$83, ExcessReturns!$K$2:$K$83)</f>
        <v>0.30379725943877495</v>
      </c>
    </row>
    <row r="25" spans="1:11" ht="26.25" customHeight="1" x14ac:dyDescent="0.55000000000000004">
      <c r="A25" s="48" t="s">
        <v>10</v>
      </c>
      <c r="B25" s="50">
        <f>CORREL(ExcessReturns!$K$2:$K$83, ExcessReturns!$B$2:$B$83)</f>
        <v>0.40905846539508894</v>
      </c>
      <c r="C25" s="50">
        <f>CORREL(ExcessReturns!$K$2:$K$83, ExcessReturns!$C$2:$C$83)</f>
        <v>0.47391373603982345</v>
      </c>
      <c r="D25" s="50">
        <f>CORREL(ExcessReturns!$K$2:$K$83, ExcessReturns!$D$2:$D$83)</f>
        <v>0.66451217986244937</v>
      </c>
      <c r="E25" s="50">
        <f>CORREL(ExcessReturns!$K$2:$K$83, ExcessReturns!$E$2:$E$83)</f>
        <v>0.34100034174921301</v>
      </c>
      <c r="F25" s="50">
        <f>CORREL(ExcessReturns!$K$2:$K$83, ExcessReturns!$F$2:$F$83)</f>
        <v>0.33617728996628132</v>
      </c>
      <c r="G25" s="50">
        <f>CORREL(ExcessReturns!$K$2:$K$83, ExcessReturns!$G$2:$G$83)</f>
        <v>0.39076228504860627</v>
      </c>
      <c r="H25" s="50">
        <f>CORREL(ExcessReturns!$K$2:$K$83, ExcessReturns!$H$2:$H$83)</f>
        <v>0.49016542430552551</v>
      </c>
      <c r="I25" s="50">
        <f>CORREL(ExcessReturns!$K$2:$K$83, ExcessReturns!$I$2:$I$83)</f>
        <v>0.22118972936258055</v>
      </c>
      <c r="J25" s="50">
        <f>CORREL(ExcessReturns!$K$2:$K$83, ExcessReturns!$J$2:$J$83)</f>
        <v>0.30379725943877495</v>
      </c>
      <c r="K25" s="51">
        <f>CORREL(ExcessReturns!$K$2:$K$83, ExcessReturns!$K$2:$K$83)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workbookViewId="0">
      <selection activeCell="E17" sqref="E17"/>
    </sheetView>
  </sheetViews>
  <sheetFormatPr defaultColWidth="14.42578125" defaultRowHeight="26.25" customHeight="1" x14ac:dyDescent="0.55000000000000004"/>
  <cols>
    <col min="1" max="1" width="35.140625" style="12" bestFit="1" customWidth="1"/>
    <col min="2" max="2" width="14.42578125" style="12"/>
    <col min="3" max="3" width="4" style="12" customWidth="1"/>
    <col min="4" max="4" width="26.7109375" style="12" bestFit="1" customWidth="1"/>
    <col min="5" max="16384" width="14.42578125" style="12"/>
  </cols>
  <sheetData>
    <row r="1" spans="1:5" ht="26.25" customHeight="1" x14ac:dyDescent="0.55000000000000004">
      <c r="A1" s="21" t="s">
        <v>55</v>
      </c>
    </row>
    <row r="2" spans="1:5" ht="9" customHeight="1" x14ac:dyDescent="0.55000000000000004"/>
    <row r="3" spans="1:5" ht="26.25" customHeight="1" x14ac:dyDescent="0.55000000000000004">
      <c r="A3" s="21" t="s">
        <v>56</v>
      </c>
    </row>
    <row r="4" spans="1:5" ht="26.25" customHeight="1" x14ac:dyDescent="0.55000000000000004">
      <c r="A4" s="31" t="s">
        <v>38</v>
      </c>
      <c r="B4" s="31" t="s">
        <v>57</v>
      </c>
      <c r="D4" s="21" t="s">
        <v>58</v>
      </c>
    </row>
    <row r="5" spans="1:5" ht="26.25" customHeight="1" x14ac:dyDescent="0.55000000000000004">
      <c r="A5" s="13" t="s">
        <v>1</v>
      </c>
      <c r="B5" s="19">
        <v>0.1</v>
      </c>
      <c r="D5" s="45" t="s">
        <v>1</v>
      </c>
      <c r="E5" s="32">
        <f>INDEX(Mu_monthly, 1)</f>
        <v>1.5874825515270054E-2</v>
      </c>
    </row>
    <row r="6" spans="1:5" ht="26.25" customHeight="1" x14ac:dyDescent="0.55000000000000004">
      <c r="A6" s="13" t="s">
        <v>2</v>
      </c>
      <c r="B6" s="19">
        <v>0.1</v>
      </c>
      <c r="D6" s="45" t="s">
        <v>2</v>
      </c>
      <c r="E6" s="32">
        <f>INDEX(Mu_monthly, 2)</f>
        <v>1.4653815649975576E-2</v>
      </c>
    </row>
    <row r="7" spans="1:5" ht="26.25" customHeight="1" x14ac:dyDescent="0.55000000000000004">
      <c r="A7" s="13" t="s">
        <v>3</v>
      </c>
      <c r="B7" s="19">
        <v>0.1</v>
      </c>
      <c r="D7" s="45" t="s">
        <v>3</v>
      </c>
      <c r="E7" s="32">
        <f>INDEX(Mu_monthly, 3)</f>
        <v>1.3016008784540872E-2</v>
      </c>
    </row>
    <row r="8" spans="1:5" ht="26.25" customHeight="1" x14ac:dyDescent="0.55000000000000004">
      <c r="A8" s="13" t="s">
        <v>4</v>
      </c>
      <c r="B8" s="19">
        <v>0.1</v>
      </c>
      <c r="D8" s="45" t="s">
        <v>4</v>
      </c>
      <c r="E8" s="32">
        <f>INDEX(Mu_monthly, 4)</f>
        <v>1.0147888874035792E-2</v>
      </c>
    </row>
    <row r="9" spans="1:5" ht="26.25" customHeight="1" x14ac:dyDescent="0.55000000000000004">
      <c r="A9" s="13" t="s">
        <v>5</v>
      </c>
      <c r="B9" s="19">
        <v>0.1</v>
      </c>
      <c r="D9" s="45" t="s">
        <v>5</v>
      </c>
      <c r="E9" s="32">
        <f>INDEX(Mu_monthly, 5)</f>
        <v>9.9701668134676413E-3</v>
      </c>
    </row>
    <row r="10" spans="1:5" ht="26.25" customHeight="1" x14ac:dyDescent="0.55000000000000004">
      <c r="A10" s="13" t="s">
        <v>6</v>
      </c>
      <c r="B10" s="19">
        <v>0.1</v>
      </c>
      <c r="D10" s="45" t="s">
        <v>6</v>
      </c>
      <c r="E10" s="32">
        <f>INDEX(Mu_monthly, 6)</f>
        <v>1.0690560754325654E-2</v>
      </c>
    </row>
    <row r="11" spans="1:5" ht="26.25" customHeight="1" x14ac:dyDescent="0.55000000000000004">
      <c r="A11" s="13" t="s">
        <v>7</v>
      </c>
      <c r="B11" s="19">
        <v>0.1</v>
      </c>
      <c r="D11" s="45" t="s">
        <v>7</v>
      </c>
      <c r="E11" s="32">
        <f>INDEX(Mu_monthly, 7)</f>
        <v>1.3037243004817543E-2</v>
      </c>
    </row>
    <row r="12" spans="1:5" ht="26.25" customHeight="1" x14ac:dyDescent="0.55000000000000004">
      <c r="A12" s="13" t="s">
        <v>8</v>
      </c>
      <c r="B12" s="19">
        <v>0.1</v>
      </c>
      <c r="D12" s="45" t="s">
        <v>8</v>
      </c>
      <c r="E12" s="32">
        <f>INDEX(Mu_monthly, 8)</f>
        <v>8.5820655597710228E-3</v>
      </c>
    </row>
    <row r="13" spans="1:5" ht="26.25" customHeight="1" x14ac:dyDescent="0.55000000000000004">
      <c r="A13" s="13" t="s">
        <v>9</v>
      </c>
      <c r="B13" s="19">
        <v>0.1</v>
      </c>
      <c r="D13" s="45" t="s">
        <v>9</v>
      </c>
      <c r="E13" s="32">
        <f>INDEX(Mu_monthly, 9)</f>
        <v>9.8271827034035579E-3</v>
      </c>
    </row>
    <row r="14" spans="1:5" ht="26.25" customHeight="1" x14ac:dyDescent="0.55000000000000004">
      <c r="A14" s="13" t="s">
        <v>10</v>
      </c>
      <c r="B14" s="19">
        <v>0.1</v>
      </c>
      <c r="D14" s="47" t="s">
        <v>10</v>
      </c>
      <c r="E14" s="35">
        <f>INDEX(Mu_monthly, 10)</f>
        <v>1.6704506870757946E-2</v>
      </c>
    </row>
    <row r="15" spans="1:5" ht="26.25" customHeight="1" x14ac:dyDescent="0.55000000000000004">
      <c r="B15" s="23">
        <f>SUM(weights_range)</f>
        <v>0.99999999999999989</v>
      </c>
    </row>
    <row r="16" spans="1:5" ht="15" customHeight="1" x14ac:dyDescent="0.55000000000000004"/>
    <row r="17" spans="1:5" ht="26.25" customHeight="1" x14ac:dyDescent="0.55000000000000004">
      <c r="A17" s="21" t="s">
        <v>59</v>
      </c>
      <c r="B17" s="13">
        <f>SUMPRODUCT(weights_range, expected_returns_range)</f>
        <v>1.2250426453036568E-2</v>
      </c>
      <c r="D17" s="21" t="s">
        <v>63</v>
      </c>
      <c r="E17" s="13">
        <f>(1+B17)^12 - 1</f>
        <v>0.15732576270494714</v>
      </c>
    </row>
    <row r="18" spans="1:5" ht="26.25" customHeight="1" x14ac:dyDescent="0.55000000000000004">
      <c r="A18" s="21" t="s">
        <v>60</v>
      </c>
      <c r="B18" s="13" cm="1">
        <f t="array" ref="B18">_xlfn.SINGLE(MMULT(TRANSPOSE(weights_range), MMULT(Sigma, weights_range)))</f>
        <v>2.2599871851538928E-3</v>
      </c>
      <c r="D18" s="21" t="s">
        <v>64</v>
      </c>
      <c r="E18" s="13">
        <f>B19*SQRT(12)</f>
        <v>0.16468104390562596</v>
      </c>
    </row>
    <row r="19" spans="1:5" ht="26.25" customHeight="1" x14ac:dyDescent="0.55000000000000004">
      <c r="A19" s="21" t="s">
        <v>61</v>
      </c>
      <c r="B19" s="13">
        <f>SQRT(B18)</f>
        <v>4.753932251467087E-2</v>
      </c>
      <c r="D19" s="21" t="s">
        <v>65</v>
      </c>
      <c r="E19" s="22">
        <f>( (1+B17)^12 - 1 - RF_cell*12 ) / (B19*SQRT(12))</f>
        <v>0.79766259631976333</v>
      </c>
    </row>
    <row r="20" spans="1:5" ht="26.25" customHeight="1" x14ac:dyDescent="0.55000000000000004">
      <c r="A20" s="21" t="s">
        <v>62</v>
      </c>
      <c r="B20" s="22">
        <f>(B17 - RF_cell)/B19</f>
        <v>0.21217393898940001</v>
      </c>
    </row>
  </sheetData>
  <scenarios current="0">
    <scenario name="MVP" count="10" user="ShaheerAzam" comment="Created by ShaheerAzam on 10/29/2025">
      <inputCells r="B5" val="0" numFmtId="10"/>
      <inputCells r="B6" val="0.153455907057127" numFmtId="10"/>
      <inputCells r="B7" val="0" numFmtId="10"/>
      <inputCells r="B8" val="0.204305898347505" numFmtId="10"/>
      <inputCells r="B9" val="0.109977589358469" numFmtId="10"/>
      <inputCells r="B10" val="0.0363537580337434" numFmtId="10"/>
      <inputCells r="B11" val="0" numFmtId="10"/>
      <inputCells r="B12" val="0.218081786392347" numFmtId="10"/>
      <inputCells r="B13" val="0.277815060810809" numFmtId="10"/>
      <inputCells r="B14" val="0" numFmtId="10"/>
    </scenario>
  </scenario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ColWidth="14.42578125" defaultRowHeight="26.25" customHeight="1" x14ac:dyDescent="0.55000000000000004"/>
  <cols>
    <col min="1" max="3" width="14.42578125" style="12"/>
    <col min="4" max="4" width="4.140625" style="12" customWidth="1"/>
    <col min="5" max="5" width="17.7109375" style="12" bestFit="1" customWidth="1"/>
    <col min="6" max="16384" width="14.42578125" style="12"/>
  </cols>
  <sheetData>
    <row r="1" spans="1:6" ht="26.25" customHeight="1" x14ac:dyDescent="0.55000000000000004">
      <c r="A1" s="21" t="s">
        <v>66</v>
      </c>
    </row>
    <row r="2" spans="1:6" ht="6" customHeight="1" x14ac:dyDescent="0.55000000000000004"/>
    <row r="3" spans="1:6" ht="26.25" customHeight="1" x14ac:dyDescent="0.55000000000000004">
      <c r="A3" s="21" t="s">
        <v>67</v>
      </c>
    </row>
    <row r="4" spans="1:6" ht="26.25" customHeight="1" x14ac:dyDescent="0.55000000000000004">
      <c r="A4" s="12" t="s">
        <v>68</v>
      </c>
    </row>
    <row r="5" spans="1:6" ht="26.25" customHeight="1" x14ac:dyDescent="0.55000000000000004">
      <c r="A5" s="12" t="s">
        <v>69</v>
      </c>
    </row>
    <row r="6" spans="1:6" ht="26.25" customHeight="1" x14ac:dyDescent="0.55000000000000004">
      <c r="A6" s="12" t="s">
        <v>70</v>
      </c>
    </row>
    <row r="7" spans="1:6" ht="26.25" customHeight="1" x14ac:dyDescent="0.55000000000000004">
      <c r="A7" s="12" t="s">
        <v>71</v>
      </c>
    </row>
    <row r="8" spans="1:6" ht="8.25" customHeight="1" x14ac:dyDescent="0.55000000000000004"/>
    <row r="9" spans="1:6" ht="26.25" customHeight="1" x14ac:dyDescent="0.55000000000000004">
      <c r="A9" s="21" t="s">
        <v>72</v>
      </c>
      <c r="E9" s="21" t="s">
        <v>74</v>
      </c>
    </row>
    <row r="10" spans="1:6" ht="26.25" customHeight="1" x14ac:dyDescent="0.55000000000000004">
      <c r="A10" s="46" t="s">
        <v>38</v>
      </c>
      <c r="B10" s="31" t="s">
        <v>57</v>
      </c>
      <c r="C10" s="33" t="s">
        <v>73</v>
      </c>
      <c r="E10" s="45" t="s">
        <v>75</v>
      </c>
      <c r="F10" s="32">
        <v>1.0411741960326329E-2</v>
      </c>
    </row>
    <row r="11" spans="1:6" ht="26.25" customHeight="1" x14ac:dyDescent="0.55000000000000004">
      <c r="A11" s="45" t="s">
        <v>1</v>
      </c>
      <c r="B11" s="13">
        <v>1.0323655401127019E-17</v>
      </c>
      <c r="C11" s="32">
        <v>1.5874825515270061E-2</v>
      </c>
      <c r="E11" s="45" t="s">
        <v>76</v>
      </c>
      <c r="F11" s="32">
        <v>3.8430770335846492E-2</v>
      </c>
    </row>
    <row r="12" spans="1:6" ht="26.25" customHeight="1" x14ac:dyDescent="0.55000000000000004">
      <c r="A12" s="45" t="s">
        <v>2</v>
      </c>
      <c r="B12" s="13">
        <v>0.15388928568482399</v>
      </c>
      <c r="C12" s="32">
        <v>1.4653815649975579E-2</v>
      </c>
      <c r="E12" s="45" t="s">
        <v>77</v>
      </c>
      <c r="F12" s="52">
        <v>0.21461762931204259</v>
      </c>
    </row>
    <row r="13" spans="1:6" ht="26.25" customHeight="1" x14ac:dyDescent="0.55000000000000004">
      <c r="A13" s="45" t="s">
        <v>3</v>
      </c>
      <c r="B13" s="13">
        <v>0</v>
      </c>
      <c r="C13" s="32">
        <v>1.3016008784540871E-2</v>
      </c>
      <c r="E13" s="45" t="s">
        <v>78</v>
      </c>
      <c r="F13" s="32">
        <v>0.1323498163083372</v>
      </c>
    </row>
    <row r="14" spans="1:6" ht="26.25" customHeight="1" x14ac:dyDescent="0.55000000000000004">
      <c r="A14" s="45" t="s">
        <v>4</v>
      </c>
      <c r="B14" s="13">
        <v>0.20418064528452351</v>
      </c>
      <c r="C14" s="32">
        <v>1.0147888874035791E-2</v>
      </c>
      <c r="E14" s="45" t="s">
        <v>79</v>
      </c>
      <c r="F14" s="32">
        <v>0.13312809359139391</v>
      </c>
    </row>
    <row r="15" spans="1:6" ht="26.25" customHeight="1" x14ac:dyDescent="0.55000000000000004">
      <c r="A15" s="45" t="s">
        <v>5</v>
      </c>
      <c r="B15" s="13">
        <v>0.1098812641074825</v>
      </c>
      <c r="C15" s="32">
        <v>9.970166813467643E-3</v>
      </c>
      <c r="E15" s="47" t="s">
        <v>80</v>
      </c>
      <c r="F15" s="53">
        <v>0.79910978802356858</v>
      </c>
    </row>
    <row r="16" spans="1:6" ht="26.25" customHeight="1" x14ac:dyDescent="0.55000000000000004">
      <c r="A16" s="45" t="s">
        <v>6</v>
      </c>
      <c r="B16" s="13">
        <v>3.6462572665596701E-2</v>
      </c>
      <c r="C16" s="32">
        <v>1.0690560754325659E-2</v>
      </c>
    </row>
    <row r="17" spans="1:3" ht="26.25" customHeight="1" x14ac:dyDescent="0.55000000000000004">
      <c r="A17" s="45" t="s">
        <v>7</v>
      </c>
      <c r="B17" s="13">
        <v>1.145888114401118E-17</v>
      </c>
      <c r="C17" s="32">
        <v>1.3037243004817539E-2</v>
      </c>
    </row>
    <row r="18" spans="1:3" ht="26.25" customHeight="1" x14ac:dyDescent="0.55000000000000004">
      <c r="A18" s="45" t="s">
        <v>8</v>
      </c>
      <c r="B18" s="13">
        <v>0.217555507464085</v>
      </c>
      <c r="C18" s="32">
        <v>8.5820655597710228E-3</v>
      </c>
    </row>
    <row r="19" spans="1:3" ht="26.25" customHeight="1" x14ac:dyDescent="0.55000000000000004">
      <c r="A19" s="45" t="s">
        <v>9</v>
      </c>
      <c r="B19" s="13">
        <v>0.27803072479348823</v>
      </c>
      <c r="C19" s="32">
        <v>9.8271827034035579E-3</v>
      </c>
    </row>
    <row r="20" spans="1:3" ht="26.25" customHeight="1" x14ac:dyDescent="0.55000000000000004">
      <c r="A20" s="47" t="s">
        <v>10</v>
      </c>
      <c r="B20" s="34">
        <v>0</v>
      </c>
      <c r="C20" s="35">
        <v>1.6704506870757949E-2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ColWidth="14.42578125" defaultRowHeight="26.25" customHeight="1" x14ac:dyDescent="0.55000000000000004"/>
  <cols>
    <col min="1" max="3" width="14.42578125" style="12"/>
    <col min="4" max="4" width="2.85546875" style="12" customWidth="1"/>
    <col min="5" max="5" width="17.7109375" style="12" bestFit="1" customWidth="1"/>
    <col min="6" max="16384" width="14.42578125" style="12"/>
  </cols>
  <sheetData>
    <row r="1" spans="1:6" ht="26.25" customHeight="1" x14ac:dyDescent="0.55000000000000004">
      <c r="A1" s="21" t="s">
        <v>81</v>
      </c>
    </row>
    <row r="2" spans="1:6" ht="9" customHeight="1" x14ac:dyDescent="0.55000000000000004"/>
    <row r="3" spans="1:6" ht="26.25" customHeight="1" x14ac:dyDescent="0.55000000000000004">
      <c r="A3" s="21" t="s">
        <v>67</v>
      </c>
    </row>
    <row r="4" spans="1:6" ht="26.25" customHeight="1" x14ac:dyDescent="0.55000000000000004">
      <c r="A4" s="12" t="s">
        <v>82</v>
      </c>
    </row>
    <row r="5" spans="1:6" ht="26.25" customHeight="1" x14ac:dyDescent="0.55000000000000004">
      <c r="A5" s="12" t="s">
        <v>69</v>
      </c>
    </row>
    <row r="6" spans="1:6" ht="26.25" customHeight="1" x14ac:dyDescent="0.55000000000000004">
      <c r="A6" s="12" t="s">
        <v>83</v>
      </c>
    </row>
    <row r="7" spans="1:6" ht="26.25" customHeight="1" x14ac:dyDescent="0.55000000000000004">
      <c r="A7" s="12" t="s">
        <v>84</v>
      </c>
    </row>
    <row r="8" spans="1:6" ht="7.5" customHeight="1" x14ac:dyDescent="0.55000000000000004"/>
    <row r="9" spans="1:6" ht="26.25" customHeight="1" x14ac:dyDescent="0.55000000000000004">
      <c r="A9" s="21" t="s">
        <v>72</v>
      </c>
      <c r="E9" s="21" t="s">
        <v>74</v>
      </c>
    </row>
    <row r="10" spans="1:6" ht="26.25" customHeight="1" x14ac:dyDescent="0.55000000000000004">
      <c r="A10" s="46" t="s">
        <v>38</v>
      </c>
      <c r="B10" s="31" t="s">
        <v>57</v>
      </c>
      <c r="C10" s="33" t="s">
        <v>73</v>
      </c>
      <c r="E10" s="45" t="s">
        <v>75</v>
      </c>
      <c r="F10" s="32">
        <v>1.2330054457401089E-2</v>
      </c>
    </row>
    <row r="11" spans="1:6" ht="26.25" customHeight="1" x14ac:dyDescent="0.55000000000000004">
      <c r="A11" s="45" t="s">
        <v>1</v>
      </c>
      <c r="B11" s="13">
        <v>4.9488162043322841E-2</v>
      </c>
      <c r="C11" s="32">
        <v>1.5874825515270061E-2</v>
      </c>
      <c r="E11" s="45" t="s">
        <v>76</v>
      </c>
      <c r="F11" s="32">
        <v>4.3055229425490497E-2</v>
      </c>
    </row>
    <row r="12" spans="1:6" ht="26.25" customHeight="1" x14ac:dyDescent="0.55000000000000004">
      <c r="A12" s="45" t="s">
        <v>2</v>
      </c>
      <c r="B12" s="13">
        <v>0.37229893658605601</v>
      </c>
      <c r="C12" s="32">
        <v>1.4653815649975579E-2</v>
      </c>
      <c r="E12" s="45" t="s">
        <v>77</v>
      </c>
      <c r="F12" s="52">
        <v>0.23612075594168999</v>
      </c>
    </row>
    <row r="13" spans="1:6" ht="26.25" customHeight="1" x14ac:dyDescent="0.55000000000000004">
      <c r="A13" s="45" t="s">
        <v>3</v>
      </c>
      <c r="B13" s="13">
        <v>5.6704646365402539E-2</v>
      </c>
      <c r="C13" s="32">
        <v>1.3016008784540871E-2</v>
      </c>
      <c r="E13" s="45" t="s">
        <v>78</v>
      </c>
      <c r="F13" s="32">
        <v>0.15841871860256521</v>
      </c>
    </row>
    <row r="14" spans="1:6" ht="26.25" customHeight="1" x14ac:dyDescent="0.55000000000000004">
      <c r="A14" s="45" t="s">
        <v>4</v>
      </c>
      <c r="B14" s="13">
        <v>0.25125523677127398</v>
      </c>
      <c r="C14" s="32">
        <v>1.0147888874035791E-2</v>
      </c>
      <c r="E14" s="47" t="s">
        <v>79</v>
      </c>
      <c r="F14" s="35">
        <v>0.14914768979296819</v>
      </c>
    </row>
    <row r="15" spans="1:6" ht="26.25" customHeight="1" x14ac:dyDescent="0.55000000000000004">
      <c r="A15" s="45" t="s">
        <v>5</v>
      </c>
      <c r="B15" s="13">
        <v>4.4274582969266042E-2</v>
      </c>
      <c r="C15" s="32">
        <v>9.970166813467643E-3</v>
      </c>
    </row>
    <row r="16" spans="1:6" ht="26.25" customHeight="1" x14ac:dyDescent="0.55000000000000004">
      <c r="A16" s="45" t="s">
        <v>6</v>
      </c>
      <c r="B16" s="13">
        <v>3.7602162447514027E-2</v>
      </c>
      <c r="C16" s="32">
        <v>1.0690560754325659E-2</v>
      </c>
    </row>
    <row r="17" spans="1:3" ht="26.25" customHeight="1" x14ac:dyDescent="0.55000000000000004">
      <c r="A17" s="45" t="s">
        <v>7</v>
      </c>
      <c r="B17" s="13">
        <v>2.1963519936496711E-2</v>
      </c>
      <c r="C17" s="32">
        <v>1.3037243004817539E-2</v>
      </c>
    </row>
    <row r="18" spans="1:3" ht="26.25" customHeight="1" x14ac:dyDescent="0.55000000000000004">
      <c r="A18" s="45" t="s">
        <v>8</v>
      </c>
      <c r="B18" s="13">
        <v>5.3736299569404847E-19</v>
      </c>
      <c r="C18" s="32">
        <v>8.5820655597710228E-3</v>
      </c>
    </row>
    <row r="19" spans="1:3" ht="26.25" customHeight="1" x14ac:dyDescent="0.55000000000000004">
      <c r="A19" s="45" t="s">
        <v>9</v>
      </c>
      <c r="B19" s="13">
        <v>0.16118765583924929</v>
      </c>
      <c r="C19" s="32">
        <v>9.8271827034035579E-3</v>
      </c>
    </row>
    <row r="20" spans="1:3" ht="26.25" customHeight="1" x14ac:dyDescent="0.55000000000000004">
      <c r="A20" s="47" t="s">
        <v>10</v>
      </c>
      <c r="B20" s="34">
        <v>5.225097041418685E-3</v>
      </c>
      <c r="C20" s="35">
        <v>1.6704506870757949E-2</v>
      </c>
    </row>
    <row r="28" spans="1:3" ht="26.25" customHeight="1" x14ac:dyDescent="0.55000000000000004">
      <c r="A28" s="13" t="s">
        <v>80</v>
      </c>
      <c r="B28" s="22">
        <v>0.88806514621772747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2"/>
  <sheetViews>
    <sheetView workbookViewId="0">
      <selection activeCell="A2" sqref="A2"/>
    </sheetView>
  </sheetViews>
  <sheetFormatPr defaultColWidth="14.42578125" defaultRowHeight="26.25" customHeight="1" x14ac:dyDescent="0.55000000000000004"/>
  <cols>
    <col min="1" max="1" width="18.42578125" style="12" customWidth="1"/>
    <col min="2" max="3" width="14.42578125" style="12"/>
    <col min="4" max="4" width="18.28515625" style="12" customWidth="1"/>
    <col min="5" max="16384" width="14.42578125" style="12"/>
  </cols>
  <sheetData>
    <row r="1" spans="1:5" ht="26.25" customHeight="1" x14ac:dyDescent="0.55000000000000004">
      <c r="A1" s="21" t="s">
        <v>85</v>
      </c>
    </row>
    <row r="2" spans="1:5" ht="26.25" customHeight="1" x14ac:dyDescent="0.55000000000000004">
      <c r="A2" s="46" t="s">
        <v>86</v>
      </c>
      <c r="B2" s="31" t="s">
        <v>87</v>
      </c>
      <c r="C2" s="31" t="s">
        <v>88</v>
      </c>
      <c r="D2" s="31" t="s">
        <v>78</v>
      </c>
      <c r="E2" s="33" t="s">
        <v>89</v>
      </c>
    </row>
    <row r="3" spans="1:5" ht="26.25" customHeight="1" x14ac:dyDescent="0.55000000000000004">
      <c r="A3" s="45">
        <v>8.582075559771021E-3</v>
      </c>
      <c r="B3" s="13">
        <v>2.6319810071530761E-3</v>
      </c>
      <c r="C3" s="13">
        <v>5.130283624862348E-2</v>
      </c>
      <c r="D3" s="13">
        <v>0.10798772171350041</v>
      </c>
      <c r="E3" s="32">
        <v>0.1777182379100043</v>
      </c>
    </row>
    <row r="4" spans="1:5" ht="26.25" customHeight="1" x14ac:dyDescent="0.55000000000000004">
      <c r="A4" s="45">
        <v>8.7903427728369347E-3</v>
      </c>
      <c r="B4" s="13">
        <v>2.1545036599209489E-3</v>
      </c>
      <c r="C4" s="13">
        <v>4.641663128578967E-2</v>
      </c>
      <c r="D4" s="13">
        <v>0.11073636987087029</v>
      </c>
      <c r="E4" s="32">
        <v>0.16079192740635759</v>
      </c>
    </row>
    <row r="5" spans="1:5" ht="26.25" customHeight="1" x14ac:dyDescent="0.55000000000000004">
      <c r="A5" s="45">
        <v>8.9986099860934806E-3</v>
      </c>
      <c r="B5" s="13">
        <v>1.8729517725935519E-3</v>
      </c>
      <c r="C5" s="13">
        <v>4.3277612833814573E-2</v>
      </c>
      <c r="D5" s="13">
        <v>0.11349126723965219</v>
      </c>
      <c r="E5" s="32">
        <v>0.14991804851692339</v>
      </c>
    </row>
    <row r="6" spans="1:5" ht="26.25" customHeight="1" x14ac:dyDescent="0.55000000000000004">
      <c r="A6" s="45">
        <v>9.2068771990722418E-3</v>
      </c>
      <c r="B6" s="13">
        <v>1.6938466445398401E-3</v>
      </c>
      <c r="C6" s="13">
        <v>4.1156368213677942E-2</v>
      </c>
      <c r="D6" s="13">
        <v>0.11625242672727951</v>
      </c>
      <c r="E6" s="32">
        <v>0.1425698416022059</v>
      </c>
    </row>
    <row r="7" spans="1:5" ht="26.25" customHeight="1" x14ac:dyDescent="0.55000000000000004">
      <c r="A7" s="45">
        <v>9.4151444121794298E-3</v>
      </c>
      <c r="B7" s="13">
        <v>1.5928100975899169E-3</v>
      </c>
      <c r="C7" s="13">
        <v>3.9910025026175029E-2</v>
      </c>
      <c r="D7" s="13">
        <v>0.1190198612767772</v>
      </c>
      <c r="E7" s="32">
        <v>0.13825238215336111</v>
      </c>
    </row>
    <row r="8" spans="1:5" ht="26.25" customHeight="1" x14ac:dyDescent="0.55000000000000004">
      <c r="A8" s="45">
        <v>9.6234116252837572E-3</v>
      </c>
      <c r="B8" s="13">
        <v>1.547595771939586E-3</v>
      </c>
      <c r="C8" s="13">
        <v>3.9339493793636771E-2</v>
      </c>
      <c r="D8" s="13">
        <v>0.12179358384810569</v>
      </c>
      <c r="E8" s="32">
        <v>0.13627600398923881</v>
      </c>
    </row>
    <row r="9" spans="1:5" ht="26.25" customHeight="1" x14ac:dyDescent="0.55000000000000004">
      <c r="A9" s="45">
        <v>9.8316788383855259E-3</v>
      </c>
      <c r="B9" s="13">
        <v>1.515187138303162E-3</v>
      </c>
      <c r="C9" s="13">
        <v>3.8925404793054653E-2</v>
      </c>
      <c r="D9" s="13">
        <v>0.12457360742705691</v>
      </c>
      <c r="E9" s="32">
        <v>0.13484155761351149</v>
      </c>
    </row>
    <row r="10" spans="1:5" ht="26.25" customHeight="1" x14ac:dyDescent="0.55000000000000004">
      <c r="A10" s="45">
        <v>1.003994605148781E-2</v>
      </c>
      <c r="B10" s="13">
        <v>1.492643584904921E-3</v>
      </c>
      <c r="C10" s="13">
        <v>3.863474582425671E-2</v>
      </c>
      <c r="D10" s="13">
        <v>0.12735994502359649</v>
      </c>
      <c r="E10" s="32">
        <v>0.13383468541024429</v>
      </c>
    </row>
    <row r="11" spans="1:5" ht="26.25" customHeight="1" x14ac:dyDescent="0.55000000000000004">
      <c r="A11" s="45">
        <v>1.024821326459017E-2</v>
      </c>
      <c r="B11" s="13">
        <v>1.479965112063331E-3</v>
      </c>
      <c r="C11" s="13">
        <v>3.8470314686304963E-2</v>
      </c>
      <c r="D11" s="13">
        <v>0.1301526096718095</v>
      </c>
      <c r="E11" s="32">
        <v>0.1332650792396867</v>
      </c>
    </row>
    <row r="12" spans="1:5" ht="26.25" customHeight="1" x14ac:dyDescent="0.55000000000000004">
      <c r="A12" s="45">
        <v>1.0456480477692541E-2</v>
      </c>
      <c r="B12" s="13">
        <v>1.477151718760466E-3</v>
      </c>
      <c r="C12" s="13">
        <v>3.8433731522719283E-2</v>
      </c>
      <c r="D12" s="13">
        <v>0.1329516144299929</v>
      </c>
      <c r="E12" s="32">
        <v>0.13313835144362271</v>
      </c>
    </row>
    <row r="13" spans="1:5" ht="26.25" customHeight="1" x14ac:dyDescent="0.55000000000000004">
      <c r="A13" s="45">
        <v>1.0664747690795409E-2</v>
      </c>
      <c r="B13" s="13">
        <v>1.484152809388265E-3</v>
      </c>
      <c r="C13" s="13">
        <v>3.8524703884498121E-2</v>
      </c>
      <c r="D13" s="13">
        <v>0.13575697238071149</v>
      </c>
      <c r="E13" s="32">
        <v>0.1334534889489937</v>
      </c>
    </row>
    <row r="14" spans="1:5" ht="26.25" customHeight="1" x14ac:dyDescent="0.55000000000000004">
      <c r="A14" s="45">
        <v>1.0873014903896029E-2</v>
      </c>
      <c r="B14" s="13">
        <v>1.500406490907723E-3</v>
      </c>
      <c r="C14" s="13">
        <v>3.8735080881646851E-2</v>
      </c>
      <c r="D14" s="13">
        <v>0.1385686966307671</v>
      </c>
      <c r="E14" s="32">
        <v>0.13418225624460439</v>
      </c>
    </row>
    <row r="15" spans="1:5" ht="26.25" customHeight="1" x14ac:dyDescent="0.55000000000000004">
      <c r="A15" s="45">
        <v>1.108128211698042E-2</v>
      </c>
      <c r="B15" s="13">
        <v>1.525756497108597E-3</v>
      </c>
      <c r="C15" s="13">
        <v>3.9060933131565057E-2</v>
      </c>
      <c r="D15" s="13">
        <v>0.14138680031114759</v>
      </c>
      <c r="E15" s="32">
        <v>0.13531104154984239</v>
      </c>
    </row>
    <row r="16" spans="1:5" ht="26.25" customHeight="1" x14ac:dyDescent="0.55000000000000004">
      <c r="A16" s="45">
        <v>1.128954933011107E-2</v>
      </c>
      <c r="B16" s="13">
        <v>1.5602029262756459E-3</v>
      </c>
      <c r="C16" s="13">
        <v>3.949940412557696E-2</v>
      </c>
      <c r="D16" s="13">
        <v>0.14421129657824761</v>
      </c>
      <c r="E16" s="32">
        <v>0.13682994962839001</v>
      </c>
    </row>
    <row r="17" spans="1:5" ht="26.25" customHeight="1" x14ac:dyDescent="0.55000000000000004">
      <c r="A17" s="45">
        <v>1.1497816543178911E-2</v>
      </c>
      <c r="B17" s="13">
        <v>1.603745769398029E-3</v>
      </c>
      <c r="C17" s="13">
        <v>4.0046794745622637E-2</v>
      </c>
      <c r="D17" s="13">
        <v>0.14704219861054149</v>
      </c>
      <c r="E17" s="32">
        <v>0.13872616635940149</v>
      </c>
    </row>
    <row r="18" spans="1:5" ht="26.25" customHeight="1" x14ac:dyDescent="0.55000000000000004">
      <c r="A18" s="45">
        <v>1.1706083756305141E-2</v>
      </c>
      <c r="B18" s="13">
        <v>1.6562521066427771E-3</v>
      </c>
      <c r="C18" s="13">
        <v>4.0697077372248459E-2</v>
      </c>
      <c r="D18" s="13">
        <v>0.14987951961408519</v>
      </c>
      <c r="E18" s="32">
        <v>0.14097881145659211</v>
      </c>
    </row>
    <row r="19" spans="1:5" ht="26.25" customHeight="1" x14ac:dyDescent="0.55000000000000004">
      <c r="A19" s="45">
        <v>1.191435096938309E-2</v>
      </c>
      <c r="B19" s="13">
        <v>1.715824858408077E-3</v>
      </c>
      <c r="C19" s="13">
        <v>4.1422516321537928E-2</v>
      </c>
      <c r="D19" s="13">
        <v>0.15272327281632411</v>
      </c>
      <c r="E19" s="32">
        <v>0.14349180569250949</v>
      </c>
    </row>
    <row r="20" spans="1:5" ht="26.25" customHeight="1" x14ac:dyDescent="0.55000000000000004">
      <c r="A20" s="45">
        <v>1.2122618182482919E-2</v>
      </c>
      <c r="B20" s="13">
        <v>1.781684459048625E-3</v>
      </c>
      <c r="C20" s="13">
        <v>4.2210004253122567E-2</v>
      </c>
      <c r="D20" s="13">
        <v>0.15557347147165079</v>
      </c>
      <c r="E20" s="32">
        <v>0.14621974390821341</v>
      </c>
    </row>
    <row r="21" spans="1:5" ht="26.25" customHeight="1" x14ac:dyDescent="0.55000000000000004">
      <c r="A21" s="45">
        <v>1.2330885395612379E-2</v>
      </c>
      <c r="B21" s="13">
        <v>1.854055947715805E-3</v>
      </c>
      <c r="C21" s="13">
        <v>4.3058749955332022E-2</v>
      </c>
      <c r="D21" s="13">
        <v>0.15843012885817509</v>
      </c>
      <c r="E21" s="32">
        <v>0.1491598852660784</v>
      </c>
    </row>
    <row r="22" spans="1:5" ht="26.25" customHeight="1" x14ac:dyDescent="0.55000000000000004">
      <c r="A22" s="45">
        <v>1.253915260871046E-2</v>
      </c>
      <c r="B22" s="13">
        <v>1.933709443944414E-3</v>
      </c>
      <c r="C22" s="13">
        <v>4.3973963250364567E-2</v>
      </c>
      <c r="D22" s="13">
        <v>0.16129325827768029</v>
      </c>
      <c r="E22" s="32">
        <v>0.15233027711959621</v>
      </c>
    </row>
    <row r="23" spans="1:5" ht="26.25" customHeight="1" x14ac:dyDescent="0.55000000000000004">
      <c r="A23" s="45">
        <v>1.274741982181807E-2</v>
      </c>
      <c r="B23" s="13">
        <v>2.020706187514547E-3</v>
      </c>
      <c r="C23" s="13">
        <v>4.4952265654964997E-2</v>
      </c>
      <c r="D23" s="13">
        <v>0.16416287305799851</v>
      </c>
      <c r="E23" s="32">
        <v>0.1557192160594657</v>
      </c>
    </row>
    <row r="24" spans="1:5" ht="26.25" customHeight="1" x14ac:dyDescent="0.55000000000000004">
      <c r="A24" s="45">
        <v>1.29556870349195E-2</v>
      </c>
      <c r="B24" s="13">
        <v>2.115072652973283E-3</v>
      </c>
      <c r="C24" s="13">
        <v>4.5989919036385378E-2</v>
      </c>
      <c r="D24" s="13">
        <v>0.16703898655087829</v>
      </c>
      <c r="E24" s="32">
        <v>0.15931375281399721</v>
      </c>
    </row>
    <row r="25" spans="1:5" ht="26.25" customHeight="1" x14ac:dyDescent="0.55000000000000004">
      <c r="A25" s="45">
        <v>1.3163954248019701E-2</v>
      </c>
      <c r="B25" s="13">
        <v>2.2173238240639471E-3</v>
      </c>
      <c r="C25" s="13">
        <v>4.7088468058155683E-2</v>
      </c>
      <c r="D25" s="13">
        <v>0.16992161213309001</v>
      </c>
      <c r="E25" s="32">
        <v>0.1631192382546196</v>
      </c>
    </row>
    <row r="26" spans="1:5" ht="26.25" customHeight="1" x14ac:dyDescent="0.55000000000000004">
      <c r="A26" s="45">
        <v>1.3372221461122319E-2</v>
      </c>
      <c r="B26" s="13">
        <v>2.3276576330214429E-3</v>
      </c>
      <c r="C26" s="13">
        <v>4.8245804304845437E-2</v>
      </c>
      <c r="D26" s="13">
        <v>0.17281076320615599</v>
      </c>
      <c r="E26" s="32">
        <v>0.16712836861603511</v>
      </c>
    </row>
    <row r="27" spans="1:5" ht="26.25" customHeight="1" x14ac:dyDescent="0.55000000000000004">
      <c r="A27" s="45">
        <v>1.358048867422413E-2</v>
      </c>
      <c r="B27" s="13">
        <v>2.4460741603700592E-3</v>
      </c>
      <c r="C27" s="13">
        <v>4.9457801814982223E-2</v>
      </c>
      <c r="D27" s="13">
        <v>0.17570645319632841</v>
      </c>
      <c r="E27" s="32">
        <v>0.1713268511484429</v>
      </c>
    </row>
    <row r="28" spans="1:5" ht="26.25" customHeight="1" x14ac:dyDescent="0.55000000000000004">
      <c r="A28" s="45">
        <v>1.378875588732334E-2</v>
      </c>
      <c r="B28" s="13">
        <v>2.5727053594409108E-3</v>
      </c>
      <c r="C28" s="13">
        <v>5.0721843020940308E-2</v>
      </c>
      <c r="D28" s="13">
        <v>0.178608695554729</v>
      </c>
      <c r="E28" s="32">
        <v>0.17570561833160289</v>
      </c>
    </row>
    <row r="29" spans="1:5" ht="26.25" customHeight="1" x14ac:dyDescent="0.55000000000000004">
      <c r="A29" s="45">
        <v>1.3997023100511289E-2</v>
      </c>
      <c r="B29" s="13">
        <v>2.7079338540742181E-3</v>
      </c>
      <c r="C29" s="13">
        <v>5.2037811772539182E-2</v>
      </c>
      <c r="D29" s="13">
        <v>0.18151750375868431</v>
      </c>
      <c r="E29" s="32">
        <v>0.1802642678094874</v>
      </c>
    </row>
    <row r="30" spans="1:5" ht="26.25" customHeight="1" x14ac:dyDescent="0.55000000000000004">
      <c r="A30" s="45">
        <v>1.4205290313548769E-2</v>
      </c>
      <c r="B30" s="13">
        <v>2.8524204734911582E-3</v>
      </c>
      <c r="C30" s="13">
        <v>5.3408056260185667E-2</v>
      </c>
      <c r="D30" s="13">
        <v>0.1844328913058346</v>
      </c>
      <c r="E30" s="32">
        <v>0.18501093395227719</v>
      </c>
    </row>
    <row r="31" spans="1:5" ht="26.25" customHeight="1" x14ac:dyDescent="0.55000000000000004">
      <c r="A31" s="45">
        <v>1.4413557526633919E-2</v>
      </c>
      <c r="B31" s="13">
        <v>3.008199258413162E-3</v>
      </c>
      <c r="C31" s="13">
        <v>5.4847053324797328E-2</v>
      </c>
      <c r="D31" s="13">
        <v>0.1873548717249178</v>
      </c>
      <c r="E31" s="32">
        <v>0.18999576600797699</v>
      </c>
    </row>
    <row r="32" spans="1:5" ht="26.25" customHeight="1" x14ac:dyDescent="0.55000000000000004">
      <c r="A32" s="45">
        <v>1.4621824739734191E-2</v>
      </c>
      <c r="B32" s="13">
        <v>3.1754220719155389E-3</v>
      </c>
      <c r="C32" s="13">
        <v>5.6350883506077691E-2</v>
      </c>
      <c r="D32" s="13">
        <v>0.190283458566467</v>
      </c>
      <c r="E32" s="32">
        <v>0.19520518656784319</v>
      </c>
    </row>
    <row r="33" spans="1:5" ht="26.25" customHeight="1" x14ac:dyDescent="0.55000000000000004">
      <c r="A33" s="45">
        <v>1.483009195283834E-2</v>
      </c>
      <c r="B33" s="13">
        <v>3.3540888939686698E-3</v>
      </c>
      <c r="C33" s="13">
        <v>5.7914496406069778E-2</v>
      </c>
      <c r="D33" s="13">
        <v>0.19321866540637339</v>
      </c>
      <c r="E33" s="32">
        <v>0.20062170054015599</v>
      </c>
    </row>
    <row r="34" spans="1:5" ht="26.25" customHeight="1" x14ac:dyDescent="0.55000000000000004">
      <c r="A34" s="45">
        <v>1.5038359165940259E-2</v>
      </c>
      <c r="B34" s="13">
        <v>3.544199785965609E-3</v>
      </c>
      <c r="C34" s="13">
        <v>5.9533182226096479E-2</v>
      </c>
      <c r="D34" s="13">
        <v>0.19616050584570699</v>
      </c>
      <c r="E34" s="32">
        <v>0.20622899270371109</v>
      </c>
    </row>
    <row r="35" spans="1:5" ht="26.25" customHeight="1" x14ac:dyDescent="0.55000000000000004">
      <c r="A35" s="45">
        <v>1.524662637904326E-2</v>
      </c>
      <c r="B35" s="13">
        <v>3.745754710271209E-3</v>
      </c>
      <c r="C35" s="13">
        <v>6.1202571108338322E-2</v>
      </c>
      <c r="D35" s="13">
        <v>0.1991089935108126</v>
      </c>
      <c r="E35" s="32">
        <v>0.21201192542697811</v>
      </c>
    </row>
    <row r="36" spans="1:5" ht="26.25" customHeight="1" x14ac:dyDescent="0.55000000000000004">
      <c r="A36" s="45">
        <v>1.5454893592104489E-2</v>
      </c>
      <c r="B36" s="13">
        <v>3.9692086109548276E-3</v>
      </c>
      <c r="C36" s="13">
        <v>6.3001655620744029E-2</v>
      </c>
      <c r="D36" s="13">
        <v>0.2020641420525662</v>
      </c>
      <c r="E36" s="32">
        <v>0.21824413699217199</v>
      </c>
    </row>
    <row r="37" spans="1:5" ht="26.25" customHeight="1" x14ac:dyDescent="0.55000000000000004">
      <c r="A37" s="45">
        <v>1.5663160805248929E-2</v>
      </c>
      <c r="B37" s="13">
        <v>4.2591461589469842E-3</v>
      </c>
      <c r="C37" s="13">
        <v>6.5262134189336657E-2</v>
      </c>
      <c r="D37" s="13">
        <v>0.20502596514945551</v>
      </c>
      <c r="E37" s="32">
        <v>0.22607466445261801</v>
      </c>
    </row>
    <row r="38" spans="1:5" ht="26.25" customHeight="1" x14ac:dyDescent="0.55000000000000004">
      <c r="A38" s="45">
        <v>1.58714280181886E-2</v>
      </c>
      <c r="B38" s="13">
        <v>4.6674609875514183E-3</v>
      </c>
      <c r="C38" s="13">
        <v>6.8318818692593167E-2</v>
      </c>
      <c r="D38" s="13">
        <v>0.20799447649935951</v>
      </c>
      <c r="E38" s="32">
        <v>0.23666333017731539</v>
      </c>
    </row>
    <row r="39" spans="1:5" ht="26.25" customHeight="1" x14ac:dyDescent="0.55000000000000004">
      <c r="A39" s="45">
        <v>1.6079695231451259E-2</v>
      </c>
      <c r="B39" s="13">
        <v>5.1962027609743508E-3</v>
      </c>
      <c r="C39" s="13">
        <v>7.2084691585484015E-2</v>
      </c>
      <c r="D39" s="13">
        <v>0.21096968983709499</v>
      </c>
      <c r="E39" s="32">
        <v>0.24970869654798211</v>
      </c>
    </row>
    <row r="40" spans="1:5" ht="26.25" customHeight="1" x14ac:dyDescent="0.55000000000000004">
      <c r="A40" s="45">
        <v>1.6287962444553491E-2</v>
      </c>
      <c r="B40" s="13">
        <v>5.8554774714636602E-3</v>
      </c>
      <c r="C40" s="13">
        <v>7.652109167715565E-2</v>
      </c>
      <c r="D40" s="13">
        <v>0.21395161890841011</v>
      </c>
      <c r="E40" s="32">
        <v>0.26507683727093911</v>
      </c>
    </row>
    <row r="41" spans="1:5" ht="26.25" customHeight="1" x14ac:dyDescent="0.55000000000000004">
      <c r="A41" s="45">
        <v>1.6496229657655709E-2</v>
      </c>
      <c r="B41" s="13">
        <v>7.3499980360005202E-3</v>
      </c>
      <c r="C41" s="13">
        <v>8.573212954313289E-2</v>
      </c>
      <c r="D41" s="13">
        <v>0.21694027749362579</v>
      </c>
      <c r="E41" s="32">
        <v>0.29698480841956582</v>
      </c>
    </row>
    <row r="42" spans="1:5" ht="26.25" customHeight="1" x14ac:dyDescent="0.55000000000000004">
      <c r="A42" s="47">
        <v>1.6704496870757951E-2</v>
      </c>
      <c r="B42" s="34">
        <v>1.011047089820033E-2</v>
      </c>
      <c r="C42" s="34">
        <v>0.1005508373818952</v>
      </c>
      <c r="D42" s="34">
        <v>0.21993567939621969</v>
      </c>
      <c r="E42" s="35">
        <v>0.34831831817807679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4"/>
  <sheetViews>
    <sheetView zoomScaleNormal="100" workbookViewId="0"/>
  </sheetViews>
  <sheetFormatPr defaultColWidth="14.42578125" defaultRowHeight="26.25" customHeight="1" x14ac:dyDescent="0.55000000000000004"/>
  <cols>
    <col min="1" max="1" width="8.28515625" style="11" customWidth="1"/>
    <col min="2" max="2" width="16.28515625" style="11" bestFit="1" customWidth="1"/>
    <col min="3" max="3" width="14.42578125" style="11"/>
    <col min="4" max="4" width="10.28515625" style="11" bestFit="1" customWidth="1"/>
    <col min="5" max="5" width="14.42578125" style="11"/>
    <col min="6" max="6" width="12.140625" style="11" customWidth="1"/>
    <col min="7" max="7" width="11" style="11" bestFit="1" customWidth="1"/>
    <col min="8" max="8" width="11.7109375" style="11" customWidth="1"/>
    <col min="9" max="16384" width="14.42578125" style="11"/>
  </cols>
  <sheetData>
    <row r="1" spans="1:9" ht="26.25" customHeight="1" x14ac:dyDescent="0.55000000000000004">
      <c r="A1" s="16" t="s">
        <v>90</v>
      </c>
    </row>
    <row r="2" spans="1:9" ht="26.25" customHeight="1" x14ac:dyDescent="0.55000000000000004">
      <c r="E2" s="17" t="s">
        <v>91</v>
      </c>
      <c r="F2" s="17" t="s">
        <v>92</v>
      </c>
      <c r="G2" s="17" t="s">
        <v>93</v>
      </c>
    </row>
    <row r="3" spans="1:9" ht="26.25" customHeight="1" x14ac:dyDescent="0.55000000000000004">
      <c r="A3" s="16" t="s">
        <v>122</v>
      </c>
      <c r="E3" s="20" t="s">
        <v>94</v>
      </c>
      <c r="F3" s="13">
        <v>0.1323498163083372</v>
      </c>
      <c r="G3" s="13">
        <v>0.13312809359139391</v>
      </c>
    </row>
    <row r="4" spans="1:9" ht="26.25" customHeight="1" x14ac:dyDescent="0.55000000000000004">
      <c r="A4" s="17" t="s">
        <v>38</v>
      </c>
      <c r="B4" s="17" t="s">
        <v>78</v>
      </c>
      <c r="C4" s="17" t="s">
        <v>89</v>
      </c>
      <c r="E4" s="20" t="s">
        <v>95</v>
      </c>
      <c r="F4" s="13">
        <v>0.15841871860256521</v>
      </c>
      <c r="G4" s="13">
        <v>0.14914768979296819</v>
      </c>
    </row>
    <row r="5" spans="1:9" ht="26.25" customHeight="1" x14ac:dyDescent="0.55000000000000004">
      <c r="A5" s="18" t="s">
        <v>1</v>
      </c>
      <c r="B5" s="13">
        <f>ExpectedReturns!C7</f>
        <v>0.20804295782983906</v>
      </c>
      <c r="C5" s="13">
        <v>0.28221721050098642</v>
      </c>
    </row>
    <row r="6" spans="1:9" ht="26.25" customHeight="1" x14ac:dyDescent="0.55000000000000004">
      <c r="A6" s="18" t="s">
        <v>2</v>
      </c>
      <c r="B6" s="13">
        <f>ExpectedReturns!C8</f>
        <v>0.1907338906904299</v>
      </c>
      <c r="C6" s="13">
        <v>0.2190864739114784</v>
      </c>
      <c r="E6" s="16" t="s">
        <v>96</v>
      </c>
      <c r="H6" s="16" t="s">
        <v>98</v>
      </c>
    </row>
    <row r="7" spans="1:9" ht="26.25" customHeight="1" x14ac:dyDescent="0.55000000000000004">
      <c r="A7" s="18" t="s">
        <v>3</v>
      </c>
      <c r="B7" s="13">
        <f>ExpectedReturns!C9</f>
        <v>0.16787322910855962</v>
      </c>
      <c r="C7" s="13">
        <v>0.26626639449130107</v>
      </c>
      <c r="E7" s="17" t="s">
        <v>91</v>
      </c>
      <c r="F7" s="17" t="s">
        <v>57</v>
      </c>
      <c r="H7" s="17" t="s">
        <v>91</v>
      </c>
      <c r="I7" s="17" t="s">
        <v>57</v>
      </c>
    </row>
    <row r="8" spans="1:9" ht="26.25" customHeight="1" x14ac:dyDescent="0.55000000000000004">
      <c r="A8" s="18" t="s">
        <v>4</v>
      </c>
      <c r="B8" s="13">
        <f>ExpectedReturns!C10</f>
        <v>0.12880656465276386</v>
      </c>
      <c r="C8" s="13">
        <v>0.18029919152245791</v>
      </c>
      <c r="E8" s="18" t="s">
        <v>9</v>
      </c>
      <c r="F8" s="19">
        <v>0.27803072479348823</v>
      </c>
      <c r="H8" s="18" t="s">
        <v>2</v>
      </c>
      <c r="I8" s="19">
        <v>0.37229893658605601</v>
      </c>
    </row>
    <row r="9" spans="1:9" ht="26.25" customHeight="1" x14ac:dyDescent="0.55000000000000004">
      <c r="A9" s="18" t="s">
        <v>5</v>
      </c>
      <c r="B9" s="13">
        <f>ExpectedReturns!C11</f>
        <v>0.12642568770974072</v>
      </c>
      <c r="C9" s="13">
        <v>0.18059611088822869</v>
      </c>
      <c r="E9" s="18" t="s">
        <v>8</v>
      </c>
      <c r="F9" s="19">
        <v>0.217555507464085</v>
      </c>
      <c r="H9" s="18" t="s">
        <v>4</v>
      </c>
      <c r="I9" s="19">
        <v>0.25125523677127398</v>
      </c>
    </row>
    <row r="10" spans="1:9" ht="26.25" customHeight="1" x14ac:dyDescent="0.55000000000000004">
      <c r="A10" s="18" t="s">
        <v>6</v>
      </c>
      <c r="B10" s="13">
        <f>ExpectedReturns!C12</f>
        <v>0.13610511732931796</v>
      </c>
      <c r="C10" s="13">
        <v>0.31349270786733852</v>
      </c>
      <c r="E10" s="18" t="s">
        <v>4</v>
      </c>
      <c r="F10" s="19">
        <v>0.20418064528452351</v>
      </c>
      <c r="H10" s="18" t="s">
        <v>9</v>
      </c>
      <c r="I10" s="19">
        <v>0.16118765583924929</v>
      </c>
    </row>
    <row r="11" spans="1:9" ht="26.25" customHeight="1" x14ac:dyDescent="0.55000000000000004">
      <c r="A11" s="18" t="s">
        <v>7</v>
      </c>
      <c r="B11" s="13">
        <f>ExpectedReturns!C13</f>
        <v>0.16816702588638699</v>
      </c>
      <c r="C11" s="13">
        <v>0.30792033554770898</v>
      </c>
      <c r="E11" s="18" t="s">
        <v>2</v>
      </c>
      <c r="F11" s="19">
        <v>0.15388928568482399</v>
      </c>
      <c r="H11" s="18" t="s">
        <v>3</v>
      </c>
      <c r="I11" s="19">
        <v>5.6704646365402539E-2</v>
      </c>
    </row>
    <row r="12" spans="1:9" ht="26.25" customHeight="1" x14ac:dyDescent="0.55000000000000004">
      <c r="A12" s="18" t="s">
        <v>8</v>
      </c>
      <c r="B12" s="13">
        <f>ExpectedReturns!C14</f>
        <v>0.10798758988633161</v>
      </c>
      <c r="C12" s="13">
        <v>0.17771917934124981</v>
      </c>
      <c r="E12" s="18" t="s">
        <v>5</v>
      </c>
      <c r="F12" s="19">
        <v>0.1098812641074825</v>
      </c>
      <c r="H12" s="18" t="s">
        <v>1</v>
      </c>
      <c r="I12" s="19">
        <v>4.9488162043322841E-2</v>
      </c>
    </row>
    <row r="13" spans="1:9" ht="26.25" customHeight="1" x14ac:dyDescent="0.55000000000000004">
      <c r="A13" s="18" t="s">
        <v>9</v>
      </c>
      <c r="B13" s="13">
        <f>ExpectedReturns!C15</f>
        <v>0.12451352480901123</v>
      </c>
      <c r="C13" s="13">
        <v>0.18496706734861201</v>
      </c>
      <c r="E13" s="18" t="s">
        <v>6</v>
      </c>
      <c r="F13" s="19">
        <v>3.6462572665596701E-2</v>
      </c>
      <c r="H13" s="18" t="s">
        <v>5</v>
      </c>
      <c r="I13" s="19">
        <v>4.4274582969266042E-2</v>
      </c>
    </row>
    <row r="14" spans="1:9" ht="26.25" customHeight="1" x14ac:dyDescent="0.55000000000000004">
      <c r="A14" s="18" t="s">
        <v>10</v>
      </c>
      <c r="B14" s="13">
        <f>ExpectedReturns!C16</f>
        <v>0.21993582338327733</v>
      </c>
      <c r="C14" s="13">
        <v>0.3483211248877926</v>
      </c>
      <c r="E14" s="18" t="s">
        <v>97</v>
      </c>
      <c r="F14" s="19">
        <v>2.17825365451382E-17</v>
      </c>
      <c r="H14" s="18" t="s">
        <v>97</v>
      </c>
      <c r="I14" s="19">
        <v>6.4790779425429421E-2</v>
      </c>
    </row>
    <row r="33" spans="1:4" ht="26.25" customHeight="1" x14ac:dyDescent="0.55000000000000004">
      <c r="A33" s="16" t="s">
        <v>99</v>
      </c>
    </row>
    <row r="34" spans="1:4" ht="26.25" customHeight="1" x14ac:dyDescent="0.55000000000000004">
      <c r="A34" s="17" t="s">
        <v>38</v>
      </c>
      <c r="B34" s="17" t="s">
        <v>100</v>
      </c>
      <c r="C34" s="17" t="s">
        <v>101</v>
      </c>
      <c r="D34" s="17" t="s">
        <v>102</v>
      </c>
    </row>
    <row r="35" spans="1:4" ht="26.25" customHeight="1" x14ac:dyDescent="0.55000000000000004">
      <c r="A35" s="18" t="s">
        <v>1</v>
      </c>
      <c r="B35" s="20">
        <f>Regressions!P3</f>
        <v>1.1894096374491041</v>
      </c>
      <c r="C35" s="20">
        <f>Regressions!Q3</f>
        <v>-0.16603402815751339</v>
      </c>
      <c r="D35" s="20">
        <f>Regressions!R3</f>
        <v>-0.36874146063032581</v>
      </c>
    </row>
    <row r="36" spans="1:4" ht="26.25" customHeight="1" x14ac:dyDescent="0.55000000000000004">
      <c r="A36" s="18" t="s">
        <v>2</v>
      </c>
      <c r="B36" s="20">
        <f>Regressions!P4</f>
        <v>0.98627436421989456</v>
      </c>
      <c r="C36" s="20">
        <f>Regressions!Q4</f>
        <v>-0.51704851118793549</v>
      </c>
      <c r="D36" s="20">
        <f>Regressions!R4</f>
        <v>-0.55270996911933645</v>
      </c>
    </row>
    <row r="37" spans="1:4" ht="26.25" customHeight="1" x14ac:dyDescent="0.55000000000000004">
      <c r="A37" s="18" t="s">
        <v>3</v>
      </c>
      <c r="B37" s="20">
        <f>Regressions!P5</f>
        <v>1.0793531727360841</v>
      </c>
      <c r="C37" s="20">
        <f>Regressions!Q5</f>
        <v>0.15717672826649301</v>
      </c>
      <c r="D37" s="20">
        <f>Regressions!R5</f>
        <v>0.73663363801734394</v>
      </c>
    </row>
    <row r="38" spans="1:4" ht="26.25" customHeight="1" x14ac:dyDescent="0.55000000000000004">
      <c r="A38" s="18" t="s">
        <v>4</v>
      </c>
      <c r="B38" s="20">
        <f>Regressions!P6</f>
        <v>0.59490709454777324</v>
      </c>
      <c r="C38" s="20">
        <f>Regressions!Q6</f>
        <v>-0.72442825267575961</v>
      </c>
      <c r="D38" s="20">
        <f>Regressions!R6</f>
        <v>0.38102865789484891</v>
      </c>
    </row>
    <row r="39" spans="1:4" ht="26.25" customHeight="1" x14ac:dyDescent="0.55000000000000004">
      <c r="A39" s="18" t="s">
        <v>5</v>
      </c>
      <c r="B39" s="20">
        <f>Regressions!P7</f>
        <v>0.633396607313086</v>
      </c>
      <c r="C39" s="20">
        <f>Regressions!Q7</f>
        <v>-0.42899913437162862</v>
      </c>
      <c r="D39" s="20">
        <f>Regressions!R7</f>
        <v>0.2231528310961228</v>
      </c>
    </row>
    <row r="40" spans="1:4" ht="26.25" customHeight="1" x14ac:dyDescent="0.55000000000000004">
      <c r="A40" s="18" t="s">
        <v>6</v>
      </c>
      <c r="B40" s="20">
        <f>Regressions!P8</f>
        <v>0.83651485626325317</v>
      </c>
      <c r="C40" s="20">
        <f>Regressions!Q8</f>
        <v>-0.1047737558899966</v>
      </c>
      <c r="D40" s="20">
        <f>Regressions!R8</f>
        <v>1.131090819738179</v>
      </c>
    </row>
    <row r="41" spans="1:4" ht="26.25" customHeight="1" x14ac:dyDescent="0.55000000000000004">
      <c r="A41" s="18" t="s">
        <v>7</v>
      </c>
      <c r="B41" s="20">
        <f>Regressions!P9</f>
        <v>1.0758138953125009</v>
      </c>
      <c r="C41" s="20">
        <f>Regressions!Q9</f>
        <v>0.1985320099757413</v>
      </c>
      <c r="D41" s="20">
        <f>Regressions!R9</f>
        <v>0.53056362857405459</v>
      </c>
    </row>
    <row r="42" spans="1:4" ht="26.25" customHeight="1" x14ac:dyDescent="0.55000000000000004">
      <c r="A42" s="18" t="s">
        <v>8</v>
      </c>
      <c r="B42" s="20">
        <f>Regressions!P10</f>
        <v>0.54041474366056086</v>
      </c>
      <c r="C42" s="20">
        <f>Regressions!Q10</f>
        <v>-0.28317018025382479</v>
      </c>
      <c r="D42" s="20">
        <f>Regressions!R10</f>
        <v>0.24099484452400249</v>
      </c>
    </row>
    <row r="43" spans="1:4" ht="26.25" customHeight="1" x14ac:dyDescent="0.55000000000000004">
      <c r="A43" s="18" t="s">
        <v>9</v>
      </c>
      <c r="B43" s="20">
        <f>Regressions!P11</f>
        <v>0.59723359890704231</v>
      </c>
      <c r="C43" s="20">
        <f>Regressions!Q11</f>
        <v>-0.39586635612355758</v>
      </c>
      <c r="D43" s="20">
        <f>Regressions!R11</f>
        <v>-0.20385354576919579</v>
      </c>
    </row>
    <row r="44" spans="1:4" ht="26.25" customHeight="1" x14ac:dyDescent="0.55000000000000004">
      <c r="A44" s="18" t="s">
        <v>10</v>
      </c>
      <c r="B44" s="20">
        <f>Regressions!P12</f>
        <v>1.3619161716513459</v>
      </c>
      <c r="C44" s="20">
        <f>Regressions!Q12</f>
        <v>0.14490438484609</v>
      </c>
      <c r="D44" s="20">
        <f>Regressions!R12</f>
        <v>1.238710155161292E-2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RawPrices</vt:lpstr>
      <vt:lpstr>Factors_RF</vt:lpstr>
      <vt:lpstr>Returns</vt:lpstr>
      <vt:lpstr>ExcessReturns</vt:lpstr>
      <vt:lpstr>Regressions</vt:lpstr>
      <vt:lpstr>ExpectedReturns</vt:lpstr>
      <vt:lpstr>CovMatrix</vt:lpstr>
      <vt:lpstr>PortfolioCalc</vt:lpstr>
      <vt:lpstr>Solver_MVP</vt:lpstr>
      <vt:lpstr>Solver_TP</vt:lpstr>
      <vt:lpstr>Frontier</vt:lpstr>
      <vt:lpstr>Charts</vt:lpstr>
      <vt:lpstr>Excess_Date</vt:lpstr>
      <vt:lpstr>expected_returns_range</vt:lpstr>
      <vt:lpstr>Factors_Date</vt:lpstr>
      <vt:lpstr>Factors_HML</vt:lpstr>
      <vt:lpstr>Factors_MKTRF</vt:lpstr>
      <vt:lpstr>Factors_RF_col</vt:lpstr>
      <vt:lpstr>Factors_SMB</vt:lpstr>
      <vt:lpstr>Mu_monthly</vt:lpstr>
      <vt:lpstr>Returns_Date</vt:lpstr>
      <vt:lpstr>Returns_RF</vt:lpstr>
      <vt:lpstr>RF_cell</vt:lpstr>
      <vt:lpstr>Sigma</vt:lpstr>
      <vt:lpstr>weights_range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</dc:creator>
  <cp:lastModifiedBy>ShaheerAzam</cp:lastModifiedBy>
  <dcterms:created xsi:type="dcterms:W3CDTF">2025-10-28T22:00:03Z</dcterms:created>
  <dcterms:modified xsi:type="dcterms:W3CDTF">2025-10-29T10:47:08Z</dcterms:modified>
</cp:coreProperties>
</file>