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\Desktop\"/>
    </mc:Choice>
  </mc:AlternateContent>
  <xr:revisionPtr revIDLastSave="0" documentId="13_ncr:1_{752A01B3-F0AD-4856-9E4A-FDBB2A921605}" xr6:coauthVersionLast="47" xr6:coauthVersionMax="47" xr10:uidLastSave="{00000000-0000-0000-0000-000000000000}"/>
  <bookViews>
    <workbookView xWindow="-108" yWindow="-108" windowWidth="23256" windowHeight="12456" xr2:uid="{0205AFE6-0A8B-4FC4-A519-E66DA088DF0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7" i="1"/>
  <c r="R16" i="1" l="1"/>
  <c r="R15" i="1"/>
  <c r="R14" i="1"/>
  <c r="R13" i="1"/>
  <c r="R12" i="1"/>
  <c r="R11" i="1"/>
  <c r="R10" i="1"/>
  <c r="R9" i="1"/>
  <c r="R8" i="1"/>
  <c r="R7" i="1"/>
  <c r="R6" i="1"/>
  <c r="I6" i="1"/>
  <c r="V8" i="1" s="1"/>
  <c r="V5" i="1"/>
  <c r="R5" i="1"/>
  <c r="V6" i="1" l="1"/>
  <c r="T16" i="1"/>
  <c r="T7" i="1"/>
  <c r="T14" i="1"/>
  <c r="V15" i="1"/>
  <c r="V16" i="1"/>
  <c r="T15" i="1"/>
  <c r="V7" i="1"/>
  <c r="T10" i="1"/>
  <c r="T11" i="1"/>
  <c r="T12" i="1"/>
  <c r="T13" i="1"/>
  <c r="V14" i="1"/>
  <c r="T6" i="1"/>
  <c r="V10" i="1"/>
  <c r="V12" i="1"/>
  <c r="T8" i="1"/>
  <c r="V9" i="1"/>
  <c r="T9" i="1"/>
  <c r="V11" i="1"/>
  <c r="V13" i="1"/>
  <c r="T5" i="1"/>
  <c r="AU17" i="1" l="1"/>
  <c r="AR16" i="1"/>
  <c r="AR15" i="1"/>
  <c r="AR14" i="1"/>
  <c r="AQ13" i="1"/>
  <c r="AQ12" i="1"/>
  <c r="AQ11" i="1"/>
  <c r="AQ10" i="1"/>
  <c r="AP9" i="1"/>
  <c r="AP16" i="1"/>
  <c r="I11" i="1"/>
  <c r="I13" i="1" s="1"/>
  <c r="AW15" i="1"/>
  <c r="AV11" i="1"/>
  <c r="AU9" i="1"/>
  <c r="AP18" i="1"/>
  <c r="AU10" i="1"/>
  <c r="AT12" i="1"/>
  <c r="AS9" i="1"/>
  <c r="AT15" i="1"/>
  <c r="AS10" i="1"/>
  <c r="AR13" i="1"/>
  <c r="AR10" i="1"/>
  <c r="AW18" i="1"/>
  <c r="AT17" i="1"/>
  <c r="AQ16" i="1"/>
  <c r="AQ15" i="1"/>
  <c r="AQ14" i="1"/>
  <c r="AP13" i="1"/>
  <c r="AP12" i="1"/>
  <c r="AP11" i="1"/>
  <c r="AP10" i="1"/>
  <c r="AV18" i="1"/>
  <c r="AS17" i="1"/>
  <c r="AP15" i="1"/>
  <c r="AV8" i="1"/>
  <c r="AQ18" i="1"/>
  <c r="AV15" i="1"/>
  <c r="AU12" i="1"/>
  <c r="AT13" i="1"/>
  <c r="AS13" i="1"/>
  <c r="AQ9" i="1"/>
  <c r="AP14" i="1"/>
  <c r="AV16" i="1"/>
  <c r="AT9" i="1"/>
  <c r="AU14" i="1"/>
  <c r="AS12" i="1"/>
  <c r="AS16" i="1"/>
  <c r="AP8" i="1"/>
  <c r="AU18" i="1"/>
  <c r="AR17" i="1"/>
  <c r="AI15" i="1"/>
  <c r="AW8" i="1"/>
  <c r="AS18" i="1"/>
  <c r="AW9" i="1"/>
  <c r="AW14" i="1"/>
  <c r="AT8" i="1"/>
  <c r="AV14" i="1"/>
  <c r="AS8" i="1"/>
  <c r="AU15" i="1"/>
  <c r="AQ8" i="1"/>
  <c r="AS15" i="1"/>
  <c r="AT18" i="1"/>
  <c r="AQ17" i="1"/>
  <c r="AP17" i="1"/>
  <c r="AV13" i="1"/>
  <c r="AU16" i="1"/>
  <c r="AT10" i="1"/>
  <c r="AT14" i="1"/>
  <c r="AR9" i="1"/>
  <c r="AR12" i="1"/>
  <c r="AR18" i="1"/>
  <c r="AW13" i="1"/>
  <c r="AW12" i="1"/>
  <c r="AW11" i="1"/>
  <c r="AW10" i="1"/>
  <c r="AV9" i="1"/>
  <c r="AU8" i="1"/>
  <c r="AW16" i="1"/>
  <c r="AV12" i="1"/>
  <c r="AV10" i="1"/>
  <c r="AU13" i="1"/>
  <c r="AU11" i="1"/>
  <c r="AT11" i="1"/>
  <c r="AR8" i="1"/>
  <c r="AT16" i="1"/>
  <c r="AS11" i="1"/>
  <c r="AS14" i="1"/>
  <c r="AR11" i="1"/>
  <c r="AV17" i="1"/>
  <c r="AW17" i="1"/>
  <c r="AI16" i="1" l="1"/>
  <c r="AI17" i="1" s="1"/>
  <c r="AI18" i="1"/>
  <c r="AI19" i="1" l="1"/>
</calcChain>
</file>

<file path=xl/sharedStrings.xml><?xml version="1.0" encoding="utf-8"?>
<sst xmlns="http://schemas.openxmlformats.org/spreadsheetml/2006/main" count="33" uniqueCount="28">
  <si>
    <t>Part 1</t>
  </si>
  <si>
    <t>1)</t>
  </si>
  <si>
    <t>2)</t>
  </si>
  <si>
    <t>4)</t>
  </si>
  <si>
    <t>5)</t>
  </si>
  <si>
    <t>6)</t>
  </si>
  <si>
    <t>7)</t>
  </si>
  <si>
    <t>Opportunity cost</t>
  </si>
  <si>
    <t>Economic Ordering Quantity</t>
  </si>
  <si>
    <t>Opportunity cost per year</t>
  </si>
  <si>
    <t>Decision variable</t>
  </si>
  <si>
    <t>Uncontrollable</t>
  </si>
  <si>
    <t>Order Quantity</t>
  </si>
  <si>
    <t>Annual Demand</t>
  </si>
  <si>
    <t>Unit Cost</t>
  </si>
  <si>
    <t>Supplier cost</t>
  </si>
  <si>
    <t>Carrying cost per unit</t>
  </si>
  <si>
    <t>Ordering cost annually</t>
  </si>
  <si>
    <t>Holding cost</t>
  </si>
  <si>
    <t>Total cost</t>
  </si>
  <si>
    <t>Total ordering cost</t>
  </si>
  <si>
    <t>Total holding cost</t>
  </si>
  <si>
    <t>Cost</t>
  </si>
  <si>
    <t>Orders</t>
  </si>
  <si>
    <t>Cost per unit</t>
  </si>
  <si>
    <t>Amount of orders</t>
  </si>
  <si>
    <t>Holding cost annually</t>
  </si>
  <si>
    <t>Order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</si>
</sst>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0" xfId="0" applyAlignment="1">
      <alignment wrapText="1"/>
    </xf>
    <xf numFmtId="0" fontId="0" fillId="0" borderId="3" xfId="0" applyBorder="1" applyAlignment="1">
      <alignment horizontal="right"/>
    </xf>
    <xf numFmtId="164" fontId="0" fillId="0" borderId="3" xfId="0" applyNumberFormat="1" applyBorder="1"/>
    <xf numFmtId="9" fontId="0" fillId="0" borderId="3" xfId="0" applyNumberFormat="1" applyBorder="1"/>
    <xf numFmtId="2" fontId="0" fillId="0" borderId="3" xfId="0" applyNumberFormat="1" applyBorder="1"/>
    <xf numFmtId="0" fontId="0" fillId="0" borderId="0" xfId="0" applyAlignment="1">
      <alignment horizontal="right"/>
    </xf>
    <xf numFmtId="2" fontId="0" fillId="0" borderId="3" xfId="0" applyNumberFormat="1" applyBorder="1" applyAlignment="1">
      <alignment horizontal="left"/>
    </xf>
    <xf numFmtId="9" fontId="0" fillId="3" borderId="3" xfId="0" applyNumberFormat="1" applyFill="1" applyBorder="1"/>
    <xf numFmtId="2" fontId="0" fillId="3" borderId="3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right"/>
    </xf>
    <xf numFmtId="2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Orders</a:t>
            </a:r>
            <a:r>
              <a:rPr lang="en-US" baseline="0">
                <a:solidFill>
                  <a:schemeClr val="tx1"/>
                </a:solidFill>
              </a:rPr>
              <a:t> vs Cost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[1]Sheet1!$Q$4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xVal>
            <c:numRef>
              <c:f>[1]Sheet1!$P$5:$P$28</c:f>
              <c:numCache>
                <c:formatCode>General</c:formatCode>
                <c:ptCount val="24"/>
                <c:pt idx="0">
                  <c:v>200</c:v>
                </c:pt>
                <c:pt idx="1">
                  <c:v>400</c:v>
                </c:pt>
                <c:pt idx="2">
                  <c:v>497.45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xVal>
          <c:yVal>
            <c:numRef>
              <c:f>[1]Sheet1!$Q$5:$Q$28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3-4080-87E5-D8C26962BF90}"/>
            </c:ext>
          </c:extLst>
        </c:ser>
        <c:ser>
          <c:idx val="1"/>
          <c:order val="1"/>
          <c:tx>
            <c:strRef>
              <c:f>[1]Sheet1!$V$4</c:f>
              <c:strCache>
                <c:ptCount val="1"/>
                <c:pt idx="0">
                  <c:v>cost/$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[1]Sheet1!$P$5:$P$28</c:f>
              <c:numCache>
                <c:formatCode>General</c:formatCode>
                <c:ptCount val="24"/>
                <c:pt idx="0">
                  <c:v>200</c:v>
                </c:pt>
                <c:pt idx="1">
                  <c:v>400</c:v>
                </c:pt>
                <c:pt idx="2">
                  <c:v>497.45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xVal>
          <c:yVal>
            <c:numRef>
              <c:f>[1]Sheet1!$V$5:$V$28</c:f>
              <c:numCache>
                <c:formatCode>General</c:formatCode>
                <c:ptCount val="24"/>
                <c:pt idx="0">
                  <c:v>10538.4</c:v>
                </c:pt>
                <c:pt idx="1">
                  <c:v>7468.7999999999993</c:v>
                </c:pt>
                <c:pt idx="2">
                  <c:v>7294.7051489194891</c:v>
                </c:pt>
                <c:pt idx="3">
                  <c:v>7724.4</c:v>
                </c:pt>
                <c:pt idx="4">
                  <c:v>8133.5999999999995</c:v>
                </c:pt>
                <c:pt idx="5">
                  <c:v>9146.4</c:v>
                </c:pt>
                <c:pt idx="6">
                  <c:v>12207.6</c:v>
                </c:pt>
                <c:pt idx="7">
                  <c:v>15571.2</c:v>
                </c:pt>
                <c:pt idx="8">
                  <c:v>19055.759999999998</c:v>
                </c:pt>
                <c:pt idx="9">
                  <c:v>22600.799999999999</c:v>
                </c:pt>
                <c:pt idx="10">
                  <c:v>26180.400000000001</c:v>
                </c:pt>
                <c:pt idx="11">
                  <c:v>29781.599999999999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3-4080-87E5-D8C26962BF90}"/>
            </c:ext>
          </c:extLst>
        </c:ser>
        <c:ser>
          <c:idx val="2"/>
          <c:order val="2"/>
          <c:tx>
            <c:strRef>
              <c:f>[1]Sheet1!$W$4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xVal>
            <c:numRef>
              <c:f>[1]Sheet1!$P$5:$P$28</c:f>
              <c:numCache>
                <c:formatCode>General</c:formatCode>
                <c:ptCount val="24"/>
                <c:pt idx="0">
                  <c:v>200</c:v>
                </c:pt>
                <c:pt idx="1">
                  <c:v>400</c:v>
                </c:pt>
                <c:pt idx="2">
                  <c:v>497.45</c:v>
                </c:pt>
                <c:pt idx="3">
                  <c:v>700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xVal>
          <c:yVal>
            <c:numRef>
              <c:f>[1]Sheet1!$W$5:$W$28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43-4080-87E5-D8C26962B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5008"/>
        <c:axId val="278515424"/>
      </c:scatterChart>
      <c:valAx>
        <c:axId val="27851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5424"/>
        <c:crosses val="autoZero"/>
        <c:crossBetween val="midCat"/>
      </c:valAx>
      <c:valAx>
        <c:axId val="2785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34289</xdr:colOff>
      <xdr:row>3</xdr:row>
      <xdr:rowOff>75246</xdr:rowOff>
    </xdr:from>
    <xdr:to>
      <xdr:col>30</xdr:col>
      <xdr:colOff>411480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38B5B-D16E-49FB-A490-B4A32403F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di/Downloads/ALY6050_MOD4Project_LiX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V4" t="str">
            <v>cost/$</v>
          </cell>
        </row>
        <row r="5">
          <cell r="P5">
            <v>200</v>
          </cell>
          <cell r="V5">
            <v>10538.4</v>
          </cell>
        </row>
        <row r="6">
          <cell r="P6">
            <v>400</v>
          </cell>
          <cell r="V6">
            <v>7468.7999999999993</v>
          </cell>
        </row>
        <row r="7">
          <cell r="P7">
            <v>497.45</v>
          </cell>
          <cell r="V7">
            <v>7294.7051489194891</v>
          </cell>
        </row>
        <row r="8">
          <cell r="P8">
            <v>700</v>
          </cell>
          <cell r="V8">
            <v>7724.4</v>
          </cell>
        </row>
        <row r="9">
          <cell r="P9">
            <v>800</v>
          </cell>
          <cell r="V9">
            <v>8133.5999999999995</v>
          </cell>
        </row>
        <row r="10">
          <cell r="P10">
            <v>1000</v>
          </cell>
          <cell r="V10">
            <v>9146.4</v>
          </cell>
        </row>
        <row r="11">
          <cell r="P11">
            <v>1500</v>
          </cell>
          <cell r="V11">
            <v>12207.6</v>
          </cell>
        </row>
        <row r="12">
          <cell r="P12">
            <v>2000</v>
          </cell>
          <cell r="V12">
            <v>15571.2</v>
          </cell>
        </row>
        <row r="13">
          <cell r="P13">
            <v>2500</v>
          </cell>
          <cell r="V13">
            <v>19055.759999999998</v>
          </cell>
        </row>
        <row r="14">
          <cell r="P14">
            <v>3000</v>
          </cell>
          <cell r="V14">
            <v>22600.799999999999</v>
          </cell>
        </row>
        <row r="15">
          <cell r="P15">
            <v>3500</v>
          </cell>
          <cell r="V15">
            <v>26180.400000000001</v>
          </cell>
        </row>
        <row r="16">
          <cell r="P16">
            <v>4000</v>
          </cell>
          <cell r="V16">
            <v>29781.599999999999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C0C6-41E3-4B9D-AA75-6EE0B961D700}">
  <dimension ref="A2:AW22"/>
  <sheetViews>
    <sheetView tabSelected="1" zoomScale="85" zoomScaleNormal="85" workbookViewId="0">
      <selection activeCell="AO6" sqref="AO6:AW18"/>
    </sheetView>
  </sheetViews>
  <sheetFormatPr defaultRowHeight="14.4" x14ac:dyDescent="0.3"/>
  <cols>
    <col min="2" max="2" width="13.6640625" customWidth="1"/>
    <col min="4" max="4" width="17.5546875" customWidth="1"/>
    <col min="8" max="8" width="19.5546875" customWidth="1"/>
    <col min="9" max="9" width="11.33203125" customWidth="1"/>
    <col min="33" max="33" width="13.6640625" customWidth="1"/>
    <col min="34" max="34" width="26.44140625" customWidth="1"/>
    <col min="35" max="35" width="11.6640625" bestFit="1" customWidth="1"/>
    <col min="41" max="41" width="20.77734375" customWidth="1"/>
  </cols>
  <sheetData>
    <row r="2" spans="1:49" x14ac:dyDescent="0.3">
      <c r="A2" s="26" t="s">
        <v>0</v>
      </c>
      <c r="B2" s="26"/>
    </row>
    <row r="3" spans="1:49" x14ac:dyDescent="0.3">
      <c r="A3" t="s">
        <v>1</v>
      </c>
      <c r="G3" t="s">
        <v>2</v>
      </c>
      <c r="P3" t="s">
        <v>3</v>
      </c>
      <c r="Y3" t="s">
        <v>4</v>
      </c>
      <c r="AG3" s="1" t="s">
        <v>5</v>
      </c>
      <c r="AI3" s="1"/>
      <c r="AO3" t="s">
        <v>6</v>
      </c>
    </row>
    <row r="4" spans="1:49" x14ac:dyDescent="0.3">
      <c r="P4" s="27" t="s">
        <v>23</v>
      </c>
      <c r="Q4" s="28"/>
      <c r="R4" s="2" t="s">
        <v>20</v>
      </c>
      <c r="S4" s="2"/>
      <c r="T4" s="17" t="s">
        <v>21</v>
      </c>
      <c r="U4" s="17"/>
      <c r="V4" s="17" t="s">
        <v>22</v>
      </c>
      <c r="W4" s="17"/>
    </row>
    <row r="5" spans="1:49" x14ac:dyDescent="0.3">
      <c r="P5" s="15">
        <v>200</v>
      </c>
      <c r="Q5" s="16"/>
      <c r="R5" s="17">
        <f t="shared" ref="R5:R16" si="0">$C$9*$C$6/P5</f>
        <v>9072</v>
      </c>
      <c r="S5" s="17"/>
      <c r="T5" s="17">
        <f t="shared" ref="T5:T16" si="1">(P5/2)*$I$6</f>
        <v>1466.3999999999999</v>
      </c>
      <c r="U5" s="17"/>
      <c r="V5" s="17">
        <f t="shared" ref="V5:V16" si="2">$C$9*($C$6/P5)+$I$6*(P5/2)</f>
        <v>10538.4</v>
      </c>
      <c r="W5" s="17"/>
    </row>
    <row r="6" spans="1:49" x14ac:dyDescent="0.3">
      <c r="A6" s="17" t="s">
        <v>13</v>
      </c>
      <c r="B6" s="17"/>
      <c r="C6" s="2">
        <v>10800</v>
      </c>
      <c r="D6" s="2"/>
      <c r="G6" s="19" t="s">
        <v>16</v>
      </c>
      <c r="H6" s="19"/>
      <c r="I6" s="3">
        <f>C7*C8</f>
        <v>14.664</v>
      </c>
      <c r="L6" s="4"/>
      <c r="M6" s="4"/>
      <c r="P6" s="15">
        <v>400</v>
      </c>
      <c r="Q6" s="16"/>
      <c r="R6" s="17">
        <f t="shared" si="0"/>
        <v>4536</v>
      </c>
      <c r="S6" s="17"/>
      <c r="T6" s="17">
        <f t="shared" si="1"/>
        <v>2932.7999999999997</v>
      </c>
      <c r="U6" s="17"/>
      <c r="V6" s="17">
        <f t="shared" si="2"/>
        <v>7468.7999999999993</v>
      </c>
      <c r="W6" s="17"/>
      <c r="AH6" s="5" t="s">
        <v>13</v>
      </c>
      <c r="AI6" s="2">
        <v>10800</v>
      </c>
      <c r="AO6" s="21" t="s">
        <v>7</v>
      </c>
      <c r="AP6" s="22" t="s">
        <v>27</v>
      </c>
      <c r="AQ6" s="22"/>
      <c r="AR6" s="22"/>
      <c r="AS6" s="22"/>
      <c r="AT6" s="22"/>
      <c r="AU6" s="22"/>
      <c r="AV6" s="22"/>
      <c r="AW6" s="22"/>
    </row>
    <row r="7" spans="1:49" x14ac:dyDescent="0.3">
      <c r="A7" s="17" t="s">
        <v>14</v>
      </c>
      <c r="B7" s="17"/>
      <c r="C7" s="2">
        <v>78</v>
      </c>
      <c r="D7" s="2"/>
      <c r="G7" s="19" t="s">
        <v>8</v>
      </c>
      <c r="H7" s="19"/>
      <c r="I7" s="10">
        <f>SQRT((2*C6*C9)/(I6))</f>
        <v>497.45670678235871</v>
      </c>
      <c r="L7" s="4"/>
      <c r="M7" s="4"/>
      <c r="P7" s="23">
        <v>497.45</v>
      </c>
      <c r="Q7" s="24"/>
      <c r="R7" s="25">
        <f t="shared" si="0"/>
        <v>3647.4017489194894</v>
      </c>
      <c r="S7" s="25"/>
      <c r="T7" s="25">
        <f t="shared" si="1"/>
        <v>3647.3033999999998</v>
      </c>
      <c r="U7" s="25"/>
      <c r="V7" s="25">
        <f t="shared" si="2"/>
        <v>7294.7051489194891</v>
      </c>
      <c r="W7" s="25"/>
      <c r="AH7" s="5" t="s">
        <v>24</v>
      </c>
      <c r="AI7" s="2">
        <v>78</v>
      </c>
      <c r="AO7" s="21"/>
      <c r="AP7" s="2">
        <v>150</v>
      </c>
      <c r="AQ7" s="2">
        <v>160</v>
      </c>
      <c r="AR7" s="2">
        <v>170</v>
      </c>
      <c r="AS7" s="2">
        <v>180</v>
      </c>
      <c r="AT7" s="2">
        <v>190</v>
      </c>
      <c r="AU7" s="2">
        <v>200</v>
      </c>
      <c r="AV7" s="2">
        <v>210</v>
      </c>
      <c r="AW7" s="2">
        <v>220</v>
      </c>
    </row>
    <row r="8" spans="1:49" x14ac:dyDescent="0.3">
      <c r="A8" s="17" t="s">
        <v>9</v>
      </c>
      <c r="B8" s="17"/>
      <c r="C8" s="6">
        <v>0.188</v>
      </c>
      <c r="D8" s="2" t="s">
        <v>10</v>
      </c>
      <c r="G8" s="1"/>
      <c r="H8" s="1"/>
      <c r="I8" s="1"/>
      <c r="P8" s="15">
        <v>700</v>
      </c>
      <c r="Q8" s="16"/>
      <c r="R8" s="17">
        <f t="shared" si="0"/>
        <v>2592</v>
      </c>
      <c r="S8" s="17"/>
      <c r="T8" s="17">
        <f t="shared" si="1"/>
        <v>5132.3999999999996</v>
      </c>
      <c r="U8" s="17"/>
      <c r="V8" s="17">
        <f t="shared" si="2"/>
        <v>7724.4</v>
      </c>
      <c r="W8" s="17"/>
      <c r="AH8" s="5" t="s">
        <v>9</v>
      </c>
      <c r="AI8" s="2">
        <v>0.188</v>
      </c>
      <c r="AO8" s="7">
        <v>0.1</v>
      </c>
      <c r="AP8" s="8">
        <f t="shared" ref="AP8:AP18" si="3">$AP$7*($AI$6/$I$7)+$AI$7*AO8*($I$7/2)</f>
        <v>5196.6459547799968</v>
      </c>
      <c r="AQ8" s="8">
        <f t="shared" ref="AQ8:AQ18" si="4">$AQ$7*($AI$6/$I$7)+$AI$7*AO8*($I$7/2)</f>
        <v>5413.7502746685841</v>
      </c>
      <c r="AR8" s="8">
        <f t="shared" ref="AR8:AR18" si="5">$AR$7*($AI$6/$I$7)+$AI$7*AO8*($I$7/2)</f>
        <v>5630.8545945571705</v>
      </c>
      <c r="AS8" s="8">
        <f t="shared" ref="AS8:AS18" si="6">$AS$7*($AI$6/$I$7)+$AI$7*AO8*($I$7/2)</f>
        <v>5847.9589144457568</v>
      </c>
      <c r="AT8" s="8">
        <f t="shared" ref="AT8:AT18" si="7">$AT$7*($AI$6/$I$7)+$AI$7*AO8*($I$7/2)</f>
        <v>6065.0632343343441</v>
      </c>
      <c r="AU8" s="8">
        <f t="shared" ref="AU8:AU18" si="8">$AU$7*($AI$6/$I$7)+$AI$7*AO8*($I$7/2)</f>
        <v>6282.1675542229295</v>
      </c>
      <c r="AV8" s="8">
        <f t="shared" ref="AV8:AV18" si="9">$AV$7*($AI$6/$I$7)+$AI$7*AO8*($I$7/2)</f>
        <v>6499.2718741115168</v>
      </c>
      <c r="AW8" s="8">
        <f t="shared" ref="AW8:AW18" si="10">$AW$7*($AI$6/$I$7)+$AI$7*AO8*($I$7/2)</f>
        <v>6716.3761940001041</v>
      </c>
    </row>
    <row r="9" spans="1:49" x14ac:dyDescent="0.3">
      <c r="A9" s="17" t="s">
        <v>15</v>
      </c>
      <c r="B9" s="17"/>
      <c r="C9" s="2">
        <v>168</v>
      </c>
      <c r="D9" s="2" t="s">
        <v>11</v>
      </c>
      <c r="G9" s="1"/>
      <c r="H9" s="1"/>
      <c r="I9" s="1"/>
      <c r="P9" s="15">
        <v>800</v>
      </c>
      <c r="Q9" s="16"/>
      <c r="R9" s="17">
        <f t="shared" si="0"/>
        <v>2268</v>
      </c>
      <c r="S9" s="17"/>
      <c r="T9" s="17">
        <f t="shared" si="1"/>
        <v>5865.5999999999995</v>
      </c>
      <c r="U9" s="17"/>
      <c r="V9" s="17">
        <f t="shared" si="2"/>
        <v>8133.5999999999995</v>
      </c>
      <c r="W9" s="17"/>
      <c r="AH9" s="5" t="s">
        <v>15</v>
      </c>
      <c r="AI9" s="2">
        <v>168</v>
      </c>
      <c r="AO9" s="7">
        <v>0.11</v>
      </c>
      <c r="AP9" s="8">
        <f t="shared" si="3"/>
        <v>5390.6540704251165</v>
      </c>
      <c r="AQ9" s="8">
        <f t="shared" si="4"/>
        <v>5607.7583903137038</v>
      </c>
      <c r="AR9" s="8">
        <f t="shared" si="5"/>
        <v>5824.8627102022901</v>
      </c>
      <c r="AS9" s="8">
        <f t="shared" si="6"/>
        <v>6041.9670300908765</v>
      </c>
      <c r="AT9" s="8">
        <f t="shared" si="7"/>
        <v>6259.0713499794638</v>
      </c>
      <c r="AU9" s="8">
        <f t="shared" si="8"/>
        <v>6476.1756698680492</v>
      </c>
      <c r="AV9" s="8">
        <f t="shared" si="9"/>
        <v>6693.2799897566365</v>
      </c>
      <c r="AW9" s="8">
        <f t="shared" si="10"/>
        <v>6910.3843096452238</v>
      </c>
    </row>
    <row r="10" spans="1:49" x14ac:dyDescent="0.3">
      <c r="G10" s="20"/>
      <c r="H10" s="20"/>
      <c r="I10" s="1"/>
      <c r="P10" s="15">
        <v>1000</v>
      </c>
      <c r="Q10" s="16"/>
      <c r="R10" s="17">
        <f t="shared" si="0"/>
        <v>1814.4</v>
      </c>
      <c r="S10" s="17"/>
      <c r="T10" s="17">
        <f t="shared" si="1"/>
        <v>7332</v>
      </c>
      <c r="U10" s="17"/>
      <c r="V10" s="17">
        <f t="shared" si="2"/>
        <v>9146.4</v>
      </c>
      <c r="W10" s="17"/>
      <c r="AH10" s="9"/>
      <c r="AO10" s="7">
        <v>0.12</v>
      </c>
      <c r="AP10" s="8">
        <f t="shared" si="3"/>
        <v>5584.6621860702362</v>
      </c>
      <c r="AQ10" s="8">
        <f t="shared" si="4"/>
        <v>5801.7665059588235</v>
      </c>
      <c r="AR10" s="8">
        <f t="shared" si="5"/>
        <v>6018.8708258474098</v>
      </c>
      <c r="AS10" s="8">
        <f t="shared" si="6"/>
        <v>6235.9751457359962</v>
      </c>
      <c r="AT10" s="8">
        <f t="shared" si="7"/>
        <v>6453.0794656245835</v>
      </c>
      <c r="AU10" s="8">
        <f t="shared" si="8"/>
        <v>6670.1837855131689</v>
      </c>
      <c r="AV10" s="8">
        <f t="shared" si="9"/>
        <v>6887.2881054017562</v>
      </c>
      <c r="AW10" s="8">
        <f t="shared" si="10"/>
        <v>7104.3924252903435</v>
      </c>
    </row>
    <row r="11" spans="1:49" x14ac:dyDescent="0.3">
      <c r="G11" s="19" t="s">
        <v>17</v>
      </c>
      <c r="H11" s="19"/>
      <c r="I11" s="10">
        <f>C9*C6/I7</f>
        <v>3647.3525741282538</v>
      </c>
      <c r="P11" s="15">
        <v>1500</v>
      </c>
      <c r="Q11" s="16"/>
      <c r="R11" s="17">
        <f t="shared" si="0"/>
        <v>1209.5999999999999</v>
      </c>
      <c r="S11" s="17"/>
      <c r="T11" s="17">
        <f t="shared" si="1"/>
        <v>10998</v>
      </c>
      <c r="U11" s="17"/>
      <c r="V11" s="17">
        <f t="shared" si="2"/>
        <v>12207.6</v>
      </c>
      <c r="W11" s="17"/>
      <c r="AH11" s="9"/>
      <c r="AO11" s="7">
        <v>0.13</v>
      </c>
      <c r="AP11" s="8">
        <f t="shared" si="3"/>
        <v>5778.6703017153568</v>
      </c>
      <c r="AQ11" s="8">
        <f t="shared" si="4"/>
        <v>5995.7746216039432</v>
      </c>
      <c r="AR11" s="8">
        <f t="shared" si="5"/>
        <v>6212.8789414925304</v>
      </c>
      <c r="AS11" s="8">
        <f t="shared" si="6"/>
        <v>6429.9832613811168</v>
      </c>
      <c r="AT11" s="8">
        <f t="shared" si="7"/>
        <v>6647.0875812697032</v>
      </c>
      <c r="AU11" s="8">
        <f t="shared" si="8"/>
        <v>6864.1919011582895</v>
      </c>
      <c r="AV11" s="8">
        <f t="shared" si="9"/>
        <v>7081.2962210468759</v>
      </c>
      <c r="AW11" s="8">
        <f t="shared" si="10"/>
        <v>7298.4005409354631</v>
      </c>
    </row>
    <row r="12" spans="1:49" x14ac:dyDescent="0.3">
      <c r="G12" s="19" t="s">
        <v>18</v>
      </c>
      <c r="H12" s="19"/>
      <c r="I12" s="10">
        <f>I7*(I6/2)</f>
        <v>3647.3525741282538</v>
      </c>
      <c r="P12" s="15">
        <v>2000</v>
      </c>
      <c r="Q12" s="16"/>
      <c r="R12" s="17">
        <f t="shared" si="0"/>
        <v>907.2</v>
      </c>
      <c r="S12" s="17"/>
      <c r="T12" s="17">
        <f t="shared" si="1"/>
        <v>14664</v>
      </c>
      <c r="U12" s="17"/>
      <c r="V12" s="17">
        <f t="shared" si="2"/>
        <v>15571.2</v>
      </c>
      <c r="W12" s="17"/>
      <c r="AH12" s="9"/>
      <c r="AO12" s="7">
        <v>0.14000000000000001</v>
      </c>
      <c r="AP12" s="8">
        <f t="shared" si="3"/>
        <v>5972.6784173604774</v>
      </c>
      <c r="AQ12" s="8">
        <f t="shared" si="4"/>
        <v>6189.7827372490638</v>
      </c>
      <c r="AR12" s="8">
        <f t="shared" si="5"/>
        <v>6406.8870571376501</v>
      </c>
      <c r="AS12" s="8">
        <f t="shared" si="6"/>
        <v>6623.9913770262374</v>
      </c>
      <c r="AT12" s="8">
        <f t="shared" si="7"/>
        <v>6841.0956969148228</v>
      </c>
      <c r="AU12" s="8">
        <f t="shared" si="8"/>
        <v>7058.2000168034101</v>
      </c>
      <c r="AV12" s="8">
        <f t="shared" si="9"/>
        <v>7275.3043366919956</v>
      </c>
      <c r="AW12" s="8">
        <f t="shared" si="10"/>
        <v>7492.4086565805828</v>
      </c>
    </row>
    <row r="13" spans="1:49" x14ac:dyDescent="0.3">
      <c r="G13" s="19" t="s">
        <v>19</v>
      </c>
      <c r="H13" s="19"/>
      <c r="I13" s="10">
        <f>SUMIF(I11:I12,"&gt;0",I11:I12)</f>
        <v>7294.7051482565075</v>
      </c>
      <c r="P13" s="15">
        <v>2500</v>
      </c>
      <c r="Q13" s="16"/>
      <c r="R13" s="17">
        <f t="shared" si="0"/>
        <v>725.76</v>
      </c>
      <c r="S13" s="17"/>
      <c r="T13" s="17">
        <f t="shared" si="1"/>
        <v>18330</v>
      </c>
      <c r="U13" s="17"/>
      <c r="V13" s="17">
        <f t="shared" si="2"/>
        <v>19055.759999999998</v>
      </c>
      <c r="W13" s="17"/>
      <c r="AH13" s="9"/>
      <c r="AO13" s="7">
        <v>0.15</v>
      </c>
      <c r="AP13" s="8">
        <f t="shared" si="3"/>
        <v>6166.6865330055962</v>
      </c>
      <c r="AQ13" s="8">
        <f t="shared" si="4"/>
        <v>6383.7908528941825</v>
      </c>
      <c r="AR13" s="8">
        <f t="shared" si="5"/>
        <v>6600.8951727827698</v>
      </c>
      <c r="AS13" s="8">
        <f t="shared" si="6"/>
        <v>6817.9994926713562</v>
      </c>
      <c r="AT13" s="8">
        <f t="shared" si="7"/>
        <v>7035.1038125599425</v>
      </c>
      <c r="AU13" s="8">
        <f t="shared" si="8"/>
        <v>7252.2081324485289</v>
      </c>
      <c r="AV13" s="8">
        <f t="shared" si="9"/>
        <v>7469.3124523371152</v>
      </c>
      <c r="AW13" s="8">
        <f t="shared" si="10"/>
        <v>7686.4167722257025</v>
      </c>
    </row>
    <row r="14" spans="1:49" x14ac:dyDescent="0.3">
      <c r="P14" s="15">
        <v>3000</v>
      </c>
      <c r="Q14" s="16"/>
      <c r="R14" s="17">
        <f t="shared" si="0"/>
        <v>604.79999999999995</v>
      </c>
      <c r="S14" s="17"/>
      <c r="T14" s="17">
        <f t="shared" si="1"/>
        <v>21996</v>
      </c>
      <c r="U14" s="17"/>
      <c r="V14" s="17">
        <f t="shared" si="2"/>
        <v>22600.799999999999</v>
      </c>
      <c r="W14" s="17"/>
      <c r="AH14" s="9"/>
      <c r="AO14" s="7">
        <v>0.16</v>
      </c>
      <c r="AP14" s="8">
        <f t="shared" si="3"/>
        <v>6360.6946486507168</v>
      </c>
      <c r="AQ14" s="8">
        <f t="shared" si="4"/>
        <v>6577.798968539304</v>
      </c>
      <c r="AR14" s="8">
        <f t="shared" si="5"/>
        <v>6794.9032884278895</v>
      </c>
      <c r="AS14" s="8">
        <f t="shared" si="6"/>
        <v>7012.0076083164768</v>
      </c>
      <c r="AT14" s="8">
        <f t="shared" si="7"/>
        <v>7229.1119282050631</v>
      </c>
      <c r="AU14" s="8">
        <f t="shared" si="8"/>
        <v>7446.2162480936495</v>
      </c>
      <c r="AV14" s="8">
        <f t="shared" si="9"/>
        <v>7663.3205679822358</v>
      </c>
      <c r="AW14" s="8">
        <f t="shared" si="10"/>
        <v>7880.4248878708231</v>
      </c>
    </row>
    <row r="15" spans="1:49" x14ac:dyDescent="0.3">
      <c r="P15" s="15">
        <v>3500</v>
      </c>
      <c r="Q15" s="16"/>
      <c r="R15" s="17">
        <f t="shared" si="0"/>
        <v>518.4</v>
      </c>
      <c r="S15" s="17"/>
      <c r="T15" s="17">
        <f t="shared" si="1"/>
        <v>25662</v>
      </c>
      <c r="U15" s="17"/>
      <c r="V15" s="17">
        <f t="shared" si="2"/>
        <v>26180.400000000001</v>
      </c>
      <c r="W15" s="17"/>
      <c r="AH15" s="5" t="s">
        <v>12</v>
      </c>
      <c r="AI15" s="8">
        <f>I7</f>
        <v>497.45670678235871</v>
      </c>
      <c r="AO15" s="7">
        <v>0.17</v>
      </c>
      <c r="AP15" s="8">
        <f t="shared" si="3"/>
        <v>6554.7027642958365</v>
      </c>
      <c r="AQ15" s="8">
        <f t="shared" si="4"/>
        <v>6771.8070841844237</v>
      </c>
      <c r="AR15" s="8">
        <f t="shared" si="5"/>
        <v>6988.9114040730101</v>
      </c>
      <c r="AS15" s="8">
        <f t="shared" si="6"/>
        <v>7206.0157239615964</v>
      </c>
      <c r="AT15" s="8">
        <f t="shared" si="7"/>
        <v>7423.1200438501837</v>
      </c>
      <c r="AU15" s="8">
        <f t="shared" si="8"/>
        <v>7640.2243637387692</v>
      </c>
      <c r="AV15" s="8">
        <f t="shared" si="9"/>
        <v>7857.3286836273564</v>
      </c>
      <c r="AW15" s="8">
        <f t="shared" si="10"/>
        <v>8074.4330035159437</v>
      </c>
    </row>
    <row r="16" spans="1:49" x14ac:dyDescent="0.3">
      <c r="P16" s="15">
        <v>4000</v>
      </c>
      <c r="Q16" s="16"/>
      <c r="R16" s="17">
        <f t="shared" si="0"/>
        <v>453.6</v>
      </c>
      <c r="S16" s="17"/>
      <c r="T16" s="17">
        <f t="shared" si="1"/>
        <v>29328</v>
      </c>
      <c r="U16" s="17"/>
      <c r="V16" s="17">
        <f t="shared" si="2"/>
        <v>29781.599999999999</v>
      </c>
      <c r="W16" s="17"/>
      <c r="AH16" s="5" t="s">
        <v>25</v>
      </c>
      <c r="AI16" s="8">
        <f>AI6/AI15</f>
        <v>21.710431988858655</v>
      </c>
      <c r="AO16" s="11">
        <v>0.18</v>
      </c>
      <c r="AP16" s="12">
        <f t="shared" si="3"/>
        <v>6748.7108799409561</v>
      </c>
      <c r="AQ16" s="12">
        <f t="shared" si="4"/>
        <v>6965.8151998295434</v>
      </c>
      <c r="AR16" s="12">
        <f t="shared" si="5"/>
        <v>7182.9195197181289</v>
      </c>
      <c r="AS16" s="12">
        <f t="shared" si="6"/>
        <v>7400.0238396067161</v>
      </c>
      <c r="AT16" s="12">
        <f t="shared" si="7"/>
        <v>7617.1281594953025</v>
      </c>
      <c r="AU16" s="12">
        <f t="shared" si="8"/>
        <v>7834.2324793838889</v>
      </c>
      <c r="AV16" s="12">
        <f t="shared" si="9"/>
        <v>8051.3367992724752</v>
      </c>
      <c r="AW16" s="12">
        <f t="shared" si="10"/>
        <v>8268.4411191610634</v>
      </c>
    </row>
    <row r="17" spans="16:49" x14ac:dyDescent="0.3">
      <c r="P17" s="18"/>
      <c r="Q17" s="18"/>
      <c r="R17" s="14"/>
      <c r="S17" s="14"/>
      <c r="T17" s="14"/>
      <c r="U17" s="14"/>
      <c r="V17" s="14"/>
      <c r="W17" s="14"/>
      <c r="AH17" s="5" t="s">
        <v>17</v>
      </c>
      <c r="AI17" s="8">
        <f>AI9*AI16</f>
        <v>3647.3525741282542</v>
      </c>
      <c r="AO17" s="11">
        <v>0.19</v>
      </c>
      <c r="AP17" s="12">
        <f t="shared" si="3"/>
        <v>6942.7189955860758</v>
      </c>
      <c r="AQ17" s="12">
        <f t="shared" si="4"/>
        <v>7159.8233154746631</v>
      </c>
      <c r="AR17" s="12">
        <f t="shared" si="5"/>
        <v>7376.9276353632495</v>
      </c>
      <c r="AS17" s="12">
        <f t="shared" si="6"/>
        <v>7594.0319552518358</v>
      </c>
      <c r="AT17" s="12">
        <f t="shared" si="7"/>
        <v>7811.1362751404231</v>
      </c>
      <c r="AU17" s="12">
        <f t="shared" si="8"/>
        <v>8028.2405950290085</v>
      </c>
      <c r="AV17" s="12">
        <f t="shared" si="9"/>
        <v>8245.3449149175958</v>
      </c>
      <c r="AW17" s="12">
        <f t="shared" si="10"/>
        <v>8462.4492348061831</v>
      </c>
    </row>
    <row r="18" spans="16:49" x14ac:dyDescent="0.3">
      <c r="P18" s="13"/>
      <c r="Q18" s="13"/>
      <c r="R18" s="14"/>
      <c r="S18" s="14"/>
      <c r="T18" s="14"/>
      <c r="U18" s="14"/>
      <c r="V18" s="14"/>
      <c r="W18" s="14"/>
      <c r="AH18" s="5" t="s">
        <v>26</v>
      </c>
      <c r="AI18" s="8">
        <f>AI15/2*AI7*AI8</f>
        <v>3647.3525741282542</v>
      </c>
      <c r="AO18" s="7">
        <v>0.2</v>
      </c>
      <c r="AP18" s="8">
        <f t="shared" si="3"/>
        <v>7136.7271112311964</v>
      </c>
      <c r="AQ18" s="8">
        <f t="shared" si="4"/>
        <v>7353.8314311197828</v>
      </c>
      <c r="AR18" s="8">
        <f t="shared" si="5"/>
        <v>7570.9357510083701</v>
      </c>
      <c r="AS18" s="8">
        <f t="shared" si="6"/>
        <v>7788.0400708969564</v>
      </c>
      <c r="AT18" s="8">
        <f t="shared" si="7"/>
        <v>8005.1443907855428</v>
      </c>
      <c r="AU18" s="8">
        <f t="shared" si="8"/>
        <v>8222.2487106741282</v>
      </c>
      <c r="AV18" s="8">
        <f t="shared" si="9"/>
        <v>8439.3530305627155</v>
      </c>
      <c r="AW18" s="8">
        <f t="shared" si="10"/>
        <v>8656.4573504513028</v>
      </c>
    </row>
    <row r="19" spans="16:49" x14ac:dyDescent="0.3">
      <c r="P19" s="13"/>
      <c r="Q19" s="13"/>
      <c r="R19" s="14"/>
      <c r="S19" s="14"/>
      <c r="T19" s="14"/>
      <c r="U19" s="14"/>
      <c r="V19" s="14"/>
      <c r="W19" s="14"/>
      <c r="AH19" s="29" t="s">
        <v>19</v>
      </c>
      <c r="AI19" s="30">
        <f>SUM(AI17:AI18)</f>
        <v>7294.7051482565084</v>
      </c>
    </row>
    <row r="20" spans="16:49" x14ac:dyDescent="0.3">
      <c r="P20" s="13"/>
      <c r="Q20" s="13"/>
      <c r="R20" s="14"/>
      <c r="S20" s="14"/>
      <c r="T20" s="14"/>
      <c r="U20" s="14"/>
      <c r="V20" s="14"/>
      <c r="W20" s="14"/>
    </row>
    <row r="21" spans="16:49" x14ac:dyDescent="0.3">
      <c r="P21" s="13"/>
      <c r="Q21" s="13"/>
      <c r="R21" s="14"/>
      <c r="S21" s="14"/>
      <c r="T21" s="14"/>
      <c r="U21" s="14"/>
      <c r="V21" s="14"/>
      <c r="W21" s="14"/>
    </row>
    <row r="22" spans="16:49" x14ac:dyDescent="0.3">
      <c r="P22" s="13"/>
      <c r="Q22" s="13"/>
      <c r="R22" s="14"/>
      <c r="S22" s="14"/>
      <c r="T22" s="14"/>
      <c r="U22" s="14"/>
      <c r="V22" s="14"/>
      <c r="W22" s="14"/>
    </row>
  </sheetData>
  <mergeCells count="88">
    <mergeCell ref="A2:B2"/>
    <mergeCell ref="P4:Q4"/>
    <mergeCell ref="T4:U4"/>
    <mergeCell ref="V4:W4"/>
    <mergeCell ref="P5:Q5"/>
    <mergeCell ref="R5:S5"/>
    <mergeCell ref="T5:U5"/>
    <mergeCell ref="V5:W5"/>
    <mergeCell ref="A6:B6"/>
    <mergeCell ref="G6:H6"/>
    <mergeCell ref="P6:Q6"/>
    <mergeCell ref="R6:S6"/>
    <mergeCell ref="T6:U6"/>
    <mergeCell ref="V6:W6"/>
    <mergeCell ref="AO6:AO7"/>
    <mergeCell ref="AP6:AW6"/>
    <mergeCell ref="A7:B7"/>
    <mergeCell ref="G7:H7"/>
    <mergeCell ref="P7:Q7"/>
    <mergeCell ref="R7:S7"/>
    <mergeCell ref="T7:U7"/>
    <mergeCell ref="V7:W7"/>
    <mergeCell ref="A9:B9"/>
    <mergeCell ref="P9:Q9"/>
    <mergeCell ref="R9:S9"/>
    <mergeCell ref="T9:U9"/>
    <mergeCell ref="V9:W9"/>
    <mergeCell ref="A8:B8"/>
    <mergeCell ref="P8:Q8"/>
    <mergeCell ref="R8:S8"/>
    <mergeCell ref="T8:U8"/>
    <mergeCell ref="V8:W8"/>
    <mergeCell ref="G11:H11"/>
    <mergeCell ref="P11:Q11"/>
    <mergeCell ref="R11:S11"/>
    <mergeCell ref="T11:U11"/>
    <mergeCell ref="V11:W11"/>
    <mergeCell ref="G10:H10"/>
    <mergeCell ref="P10:Q10"/>
    <mergeCell ref="R10:S10"/>
    <mergeCell ref="T10:U10"/>
    <mergeCell ref="V10:W10"/>
    <mergeCell ref="G13:H13"/>
    <mergeCell ref="P13:Q13"/>
    <mergeCell ref="R13:S13"/>
    <mergeCell ref="T13:U13"/>
    <mergeCell ref="V13:W13"/>
    <mergeCell ref="G12:H12"/>
    <mergeCell ref="P12:Q12"/>
    <mergeCell ref="R12:S12"/>
    <mergeCell ref="T12:U12"/>
    <mergeCell ref="V12:W12"/>
    <mergeCell ref="P14:Q14"/>
    <mergeCell ref="R14:S14"/>
    <mergeCell ref="T14:U14"/>
    <mergeCell ref="V14:W14"/>
    <mergeCell ref="P15:Q15"/>
    <mergeCell ref="R15:S15"/>
    <mergeCell ref="T15:U15"/>
    <mergeCell ref="V15:W15"/>
    <mergeCell ref="P16:Q16"/>
    <mergeCell ref="R16:S16"/>
    <mergeCell ref="T16:U16"/>
    <mergeCell ref="V16:W16"/>
    <mergeCell ref="P17:Q17"/>
    <mergeCell ref="R17:S17"/>
    <mergeCell ref="T17:U17"/>
    <mergeCell ref="V17:W17"/>
    <mergeCell ref="P18:Q18"/>
    <mergeCell ref="R18:S18"/>
    <mergeCell ref="T18:U18"/>
    <mergeCell ref="V18:W18"/>
    <mergeCell ref="P19:Q19"/>
    <mergeCell ref="R19:S19"/>
    <mergeCell ref="T19:U19"/>
    <mergeCell ref="V19:W19"/>
    <mergeCell ref="P22:Q22"/>
    <mergeCell ref="R22:S22"/>
    <mergeCell ref="T22:U22"/>
    <mergeCell ref="V22:W22"/>
    <mergeCell ref="P20:Q20"/>
    <mergeCell ref="R20:S20"/>
    <mergeCell ref="T20:U20"/>
    <mergeCell ref="V20:W20"/>
    <mergeCell ref="P21:Q21"/>
    <mergeCell ref="R21:S21"/>
    <mergeCell ref="T21:U21"/>
    <mergeCell ref="V21:W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shah</dc:creator>
  <cp:lastModifiedBy>hardik shah</cp:lastModifiedBy>
  <dcterms:created xsi:type="dcterms:W3CDTF">2022-12-05T23:22:57Z</dcterms:created>
  <dcterms:modified xsi:type="dcterms:W3CDTF">2022-12-07T00:38:05Z</dcterms:modified>
</cp:coreProperties>
</file>