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170"/>
  </bookViews>
  <sheets>
    <sheet name="PIVOT TABLE" sheetId="1" r:id="rId1"/>
    <sheet name="Sheet1" sheetId="2" r:id="rId2"/>
    <sheet name="Dashboard" sheetId="3" r:id="rId3"/>
    <sheet name="TABLE" sheetId="4" r:id="rId4"/>
    <sheet name="Sheet3" sheetId="5" r:id="rId5"/>
  </sheets>
  <externalReferences>
    <externalReference r:id="rId8"/>
  </externalReferences>
  <definedNames>
    <definedName name="_xlchart.v1.3">Sheet1!$H$2</definedName>
    <definedName name="_xlchart.v1.0">'PIVOT TABLE'!$F$76:$F$82</definedName>
    <definedName name="Slicer_CATEGORY1">#REF!</definedName>
    <definedName name="_xlchart.v1.4">Sheet1!$H$3:$H$22</definedName>
    <definedName name="_xlchart.v1.1">'PIVOT TABLE'!$G$76:$G$82</definedName>
    <definedName name="Slicer_PRODUCT">#REF!</definedName>
    <definedName name="Slicer_CATEGORY">#REF!</definedName>
    <definedName name="_xlchart.v1.2">Sheet1!$F$3:$G$22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<sst xmlns="http://schemas.openxmlformats.org/spreadsheetml/2006/main" count="859" uniqueCount="117">
  <si>
    <t>ACTUAL PRICE</t>
  </si>
  <si>
    <t>Sum of 2020 unit sale</t>
  </si>
  <si>
    <t>Sum of 2021 unit sale</t>
  </si>
  <si>
    <t>Sum of total unit sale</t>
  </si>
  <si>
    <t>Sum of TOTAL PROFIT2</t>
  </si>
  <si>
    <t>Sum of FINAL PRICE</t>
  </si>
  <si>
    <t>Sum of ACTUAL PRICE per unit</t>
  </si>
  <si>
    <t>TOTAL SALES PRICE</t>
  </si>
  <si>
    <t>AVERAGE PROFIT</t>
  </si>
  <si>
    <t>TOTAL SALE</t>
  </si>
  <si>
    <t>PROFIT%</t>
  </si>
  <si>
    <t>product</t>
  </si>
  <si>
    <t>profit</t>
  </si>
  <si>
    <t>PRODUCT</t>
  </si>
  <si>
    <t>Sum of TOTAL PROFIT</t>
  </si>
  <si>
    <t>Blush</t>
  </si>
  <si>
    <t>decorative Items</t>
  </si>
  <si>
    <t>Face Wash</t>
  </si>
  <si>
    <t>Kurta</t>
  </si>
  <si>
    <t>Laptop</t>
  </si>
  <si>
    <t>Lip Balm</t>
  </si>
  <si>
    <t>Lip Stick</t>
  </si>
  <si>
    <t>Microwave</t>
  </si>
  <si>
    <t>Moisturizer</t>
  </si>
  <si>
    <t>Nonstick Tawa</t>
  </si>
  <si>
    <t>Saree</t>
  </si>
  <si>
    <t>Shirt</t>
  </si>
  <si>
    <t>Spoon Set</t>
  </si>
  <si>
    <t>stylish Top</t>
  </si>
  <si>
    <t>Suit</t>
  </si>
  <si>
    <t>Swelling Fan</t>
  </si>
  <si>
    <t>Table Fan</t>
  </si>
  <si>
    <t>Television</t>
  </si>
  <si>
    <t>Utensil</t>
  </si>
  <si>
    <t>Wall Watch</t>
  </si>
  <si>
    <t>Grand Total</t>
  </si>
  <si>
    <t>CUSTOMER REGION</t>
  </si>
  <si>
    <t>East</t>
  </si>
  <si>
    <t>North</t>
  </si>
  <si>
    <t>South</t>
  </si>
  <si>
    <t>West</t>
  </si>
  <si>
    <t>sum of 2020</t>
  </si>
  <si>
    <t>Product</t>
  </si>
  <si>
    <t>2020 Profit</t>
  </si>
  <si>
    <t>2021 Profit</t>
  </si>
  <si>
    <t>Sum of 2020 profit</t>
  </si>
  <si>
    <t>Sum of 2021 profit</t>
  </si>
  <si>
    <t>CATEGORY</t>
  </si>
  <si>
    <t>(ALL)</t>
  </si>
  <si>
    <t>NAME</t>
  </si>
  <si>
    <t>Arjun Sharma</t>
  </si>
  <si>
    <t>Deep Singh</t>
  </si>
  <si>
    <t>Dipika kaur</t>
  </si>
  <si>
    <t>Eric Watson</t>
  </si>
  <si>
    <t>Jack Watson</t>
  </si>
  <si>
    <t>Janhvi Kapoor</t>
  </si>
  <si>
    <t>Jiya Singh</t>
  </si>
  <si>
    <t>Leela Rani</t>
  </si>
  <si>
    <t>Mahira Khan</t>
  </si>
  <si>
    <t>Meera Yadav</t>
  </si>
  <si>
    <t>STATE</t>
  </si>
  <si>
    <t>Mihir Sharma</t>
  </si>
  <si>
    <t>Andhra Pradesh</t>
  </si>
  <si>
    <t>Naina Aggarwal</t>
  </si>
  <si>
    <t>Bihar</t>
  </si>
  <si>
    <t>Parmindar Kaur</t>
  </si>
  <si>
    <t>Delhi</t>
  </si>
  <si>
    <t>Pooja Saini</t>
  </si>
  <si>
    <t>Goa</t>
  </si>
  <si>
    <t>Prithvi Raj</t>
  </si>
  <si>
    <t>Gujarat</t>
  </si>
  <si>
    <t>Radha Rani</t>
  </si>
  <si>
    <t>Haryana</t>
  </si>
  <si>
    <t>Rahul yadav</t>
  </si>
  <si>
    <t>Maharashtra</t>
  </si>
  <si>
    <t>Rekha Kumari</t>
  </si>
  <si>
    <t>Punjab</t>
  </si>
  <si>
    <t>Riya Gupta</t>
  </si>
  <si>
    <t>Rajasthan</t>
  </si>
  <si>
    <t>Sameer Mehra</t>
  </si>
  <si>
    <t>UP</t>
  </si>
  <si>
    <t>Sudha Saini</t>
  </si>
  <si>
    <t>West Bengal</t>
  </si>
  <si>
    <t>Supriya Thakur</t>
  </si>
  <si>
    <t>Clothes</t>
  </si>
  <si>
    <t>Electronics</t>
  </si>
  <si>
    <t>Home &amp; Kitechen Appliance</t>
  </si>
  <si>
    <t>Skin Care</t>
  </si>
  <si>
    <t>Row Labels</t>
  </si>
  <si>
    <t>GJ</t>
  </si>
  <si>
    <t>Total</t>
  </si>
  <si>
    <t>Profit</t>
  </si>
  <si>
    <t xml:space="preserve">PROJECT </t>
  </si>
  <si>
    <t>AMAZON  PRODUCT AND SALE</t>
  </si>
  <si>
    <t>PRICE</t>
  </si>
  <si>
    <t>REGULAR DISCOUNT %</t>
  </si>
  <si>
    <t>FINAL PRICE</t>
  </si>
  <si>
    <t>ACTUAL PRICE per unit</t>
  </si>
  <si>
    <t>PROFIT</t>
  </si>
  <si>
    <t>2020 unit sale</t>
  </si>
  <si>
    <t>2021 unit sale</t>
  </si>
  <si>
    <t>total unit sale</t>
  </si>
  <si>
    <t>2020 profit</t>
  </si>
  <si>
    <t>2021 profit</t>
  </si>
  <si>
    <t>TOTAL PROFIT</t>
  </si>
  <si>
    <t>PAYMENT MODE</t>
  </si>
  <si>
    <t>COD</t>
  </si>
  <si>
    <t>UPI</t>
  </si>
  <si>
    <t>Bank Check</t>
  </si>
  <si>
    <t>category</t>
  </si>
  <si>
    <t>clothes</t>
  </si>
  <si>
    <t xml:space="preserve">TOTAL </t>
  </si>
  <si>
    <t xml:space="preserve">ORDER DATE </t>
  </si>
  <si>
    <t>UK</t>
  </si>
  <si>
    <t>Kolkata</t>
  </si>
  <si>
    <t>Kashmir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</si>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</sst>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&quot;$&quot;#,##0.00"/>
    <numFmt numFmtId="182" formatCode="[$₹-439]#,##0.00"/>
    <numFmt numFmtId="183" formatCode="&quot;$&quot;#,##0"/>
    <numFmt numFmtId="184" formatCode="[$₹-439]#,##0"/>
    <numFmt numFmtId="185" formatCode="_(* #,##0_);_(* \(#,##0\);_(* &quot;-&quot;??_);_(@_)"/>
  </numFmts>
  <fonts count="29">
    <font>
      <sz val="14"/>
      <color theme="1"/>
      <name val="Calibri"/>
      <charset val="134"/>
      <scheme val="minor"/>
    </font>
    <font>
      <b/>
      <sz val="14"/>
      <color rgb="FF171616"/>
      <name val="Calibri"/>
      <charset val="134"/>
    </font>
    <font>
      <sz val="14"/>
      <color theme="1"/>
      <name val="Calibri"/>
      <charset val="134"/>
    </font>
    <font>
      <b/>
      <sz val="18"/>
      <color theme="1"/>
      <name val="Calibri"/>
      <charset val="134"/>
    </font>
    <font>
      <sz val="14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22"/>
      <color theme="1"/>
      <name val="Arial"/>
      <charset val="134"/>
    </font>
    <font>
      <b/>
      <sz val="28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222A35"/>
        <bgColor rgb="FF222A35"/>
      </patternFill>
    </fill>
    <fill>
      <patternFill patternType="solid">
        <fgColor rgb="FFF4B083"/>
        <bgColor rgb="FFF4B08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rgb="FF8EAADB"/>
      </right>
      <top style="thick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/>
      <right/>
      <top/>
      <bottom style="thin">
        <color rgb="FF8EAADB"/>
      </bottom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 style="thin">
        <color rgb="FFABABAB"/>
      </left>
      <right style="thin">
        <color rgb="FFABABAB"/>
      </right>
      <top/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/>
      <bottom style="thin">
        <color rgb="FFABABAB"/>
      </bottom>
      <diagonal/>
    </border>
    <border>
      <left/>
      <right/>
      <top style="thin">
        <color rgb="FF8EAADB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rgb="FF8EAAD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3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37" applyNumberFormat="0" applyAlignment="0" applyProtection="0">
      <alignment vertical="center"/>
    </xf>
    <xf numFmtId="0" fontId="19" fillId="12" borderId="38" applyNumberFormat="0" applyAlignment="0" applyProtection="0">
      <alignment vertical="center"/>
    </xf>
    <xf numFmtId="0" fontId="20" fillId="12" borderId="37" applyNumberFormat="0" applyAlignment="0" applyProtection="0">
      <alignment vertical="center"/>
    </xf>
    <xf numFmtId="0" fontId="21" fillId="13" borderId="39" applyNumberFormat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</cellStyleXfs>
  <cellXfs count="8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180" fontId="2" fillId="4" borderId="1" xfId="0" applyNumberFormat="1" applyFont="1" applyFill="1" applyBorder="1"/>
    <xf numFmtId="0" fontId="2" fillId="4" borderId="4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80" fontId="2" fillId="0" borderId="1" xfId="0" applyNumberFormat="1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180" fontId="2" fillId="0" borderId="5" xfId="0" applyNumberFormat="1" applyFont="1" applyBorder="1"/>
    <xf numFmtId="0" fontId="2" fillId="0" borderId="6" xfId="0" applyFont="1" applyBorder="1"/>
    <xf numFmtId="0" fontId="3" fillId="5" borderId="5" xfId="0" applyFont="1" applyFill="1" applyBorder="1" applyAlignment="1">
      <alignment horizontal="center"/>
    </xf>
    <xf numFmtId="0" fontId="4" fillId="0" borderId="7" xfId="0" applyFont="1" applyBorder="1"/>
    <xf numFmtId="181" fontId="3" fillId="6" borderId="0" xfId="0" applyNumberFormat="1" applyFont="1" applyFill="1" applyBorder="1"/>
    <xf numFmtId="0" fontId="3" fillId="6" borderId="0" xfId="0" applyFont="1" applyFill="1" applyBorder="1"/>
    <xf numFmtId="181" fontId="2" fillId="0" borderId="0" xfId="0" applyNumberFormat="1" applyFont="1"/>
    <xf numFmtId="0" fontId="5" fillId="7" borderId="1" xfId="0" applyFont="1" applyFill="1" applyBorder="1"/>
    <xf numFmtId="181" fontId="5" fillId="7" borderId="1" xfId="0" applyNumberFormat="1" applyFont="1" applyFill="1" applyBorder="1"/>
    <xf numFmtId="0" fontId="2" fillId="3" borderId="6" xfId="0" applyFont="1" applyFill="1" applyBorder="1"/>
    <xf numFmtId="182" fontId="2" fillId="3" borderId="6" xfId="0" applyNumberFormat="1" applyFont="1" applyFill="1" applyBorder="1"/>
    <xf numFmtId="182" fontId="2" fillId="0" borderId="6" xfId="0" applyNumberFormat="1" applyFont="1" applyBorder="1"/>
    <xf numFmtId="182" fontId="2" fillId="0" borderId="0" xfId="0" applyNumberFormat="1" applyFont="1"/>
    <xf numFmtId="182" fontId="3" fillId="6" borderId="0" xfId="0" applyNumberFormat="1" applyFont="1" applyFill="1" applyBorder="1"/>
    <xf numFmtId="0" fontId="5" fillId="7" borderId="4" xfId="0" applyFont="1" applyFill="1" applyBorder="1"/>
    <xf numFmtId="182" fontId="5" fillId="7" borderId="4" xfId="0" applyNumberFormat="1" applyFont="1" applyFill="1" applyBorder="1"/>
    <xf numFmtId="0" fontId="2" fillId="6" borderId="6" xfId="0" applyFont="1" applyFill="1" applyBorder="1"/>
    <xf numFmtId="0" fontId="2" fillId="6" borderId="8" xfId="0" applyFont="1" applyFill="1" applyBorder="1"/>
    <xf numFmtId="182" fontId="2" fillId="0" borderId="8" xfId="0" applyNumberFormat="1" applyFont="1" applyBorder="1"/>
    <xf numFmtId="182" fontId="2" fillId="0" borderId="9" xfId="0" applyNumberFormat="1" applyFont="1" applyBorder="1"/>
    <xf numFmtId="182" fontId="2" fillId="0" borderId="4" xfId="0" applyNumberFormat="1" applyFont="1" applyBorder="1"/>
    <xf numFmtId="0" fontId="6" fillId="8" borderId="0" xfId="0" applyFont="1" applyFill="1" applyBorder="1" applyAlignment="1">
      <alignment vertical="center"/>
    </xf>
    <xf numFmtId="0" fontId="2" fillId="8" borderId="0" xfId="0" applyFont="1" applyFill="1" applyBorder="1"/>
    <xf numFmtId="0" fontId="7" fillId="8" borderId="0" xfId="0" applyFont="1" applyFill="1" applyBorder="1" applyAlignment="1">
      <alignment horizontal="center" vertical="center"/>
    </xf>
    <xf numFmtId="0" fontId="4" fillId="0" borderId="0" xfId="0" applyFont="1" applyBorder="1"/>
    <xf numFmtId="183" fontId="8" fillId="8" borderId="0" xfId="0" applyNumberFormat="1" applyFont="1" applyFill="1" applyBorder="1" applyAlignment="1">
      <alignment horizontal="center"/>
    </xf>
    <xf numFmtId="0" fontId="0" fillId="0" borderId="10" xfId="0" applyFont="1" applyBorder="1" applyAlignment="1"/>
    <xf numFmtId="0" fontId="0" fillId="0" borderId="11" xfId="0" applyFont="1" applyBorder="1" applyAlignment="1"/>
    <xf numFmtId="0" fontId="5" fillId="4" borderId="12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5" fillId="0" borderId="0" xfId="0" applyFont="1"/>
    <xf numFmtId="0" fontId="0" fillId="0" borderId="0" xfId="0" applyFont="1"/>
    <xf numFmtId="0" fontId="5" fillId="0" borderId="12" xfId="0" applyFont="1" applyBorder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4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184" fontId="2" fillId="0" borderId="0" xfId="0" applyNumberFormat="1" applyFo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183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0" fillId="0" borderId="26" xfId="0" applyFont="1" applyBorder="1" applyAlignment="1"/>
    <xf numFmtId="185" fontId="2" fillId="0" borderId="0" xfId="0" applyNumberFormat="1" applyFont="1"/>
    <xf numFmtId="10" fontId="0" fillId="0" borderId="11" xfId="0" applyNumberFormat="1" applyFont="1" applyBorder="1" applyAlignment="1"/>
    <xf numFmtId="10" fontId="0" fillId="0" borderId="15" xfId="0" applyNumberFormat="1" applyFont="1" applyBorder="1" applyAlignment="1"/>
    <xf numFmtId="10" fontId="0" fillId="0" borderId="27" xfId="0" applyNumberFormat="1" applyFont="1" applyBorder="1" applyAlignment="1"/>
    <xf numFmtId="0" fontId="0" fillId="0" borderId="27" xfId="0" applyFont="1" applyBorder="1" applyAlignment="1"/>
    <xf numFmtId="0" fontId="2" fillId="0" borderId="0" xfId="0" applyFont="1" applyAlignment="1">
      <alignment horizontal="left"/>
    </xf>
    <xf numFmtId="0" fontId="0" fillId="0" borderId="17" xfId="0" applyFont="1" applyBorder="1" applyAlignment="1"/>
    <xf numFmtId="0" fontId="0" fillId="0" borderId="28" xfId="0" applyFont="1" applyBorder="1" applyAlignment="1"/>
    <xf numFmtId="0" fontId="5" fillId="4" borderId="29" xfId="0" applyFont="1" applyFill="1" applyBorder="1" applyAlignment="1">
      <alignment horizontal="left"/>
    </xf>
    <xf numFmtId="0" fontId="5" fillId="9" borderId="30" xfId="0" applyFont="1" applyFill="1" applyBorder="1"/>
    <xf numFmtId="0" fontId="5" fillId="9" borderId="31" xfId="0" applyFont="1" applyFill="1" applyBorder="1"/>
    <xf numFmtId="0" fontId="5" fillId="4" borderId="32" xfId="0" applyFont="1" applyFill="1" applyBorder="1"/>
    <xf numFmtId="0" fontId="2" fillId="4" borderId="32" xfId="0" applyFont="1" applyFill="1" applyBorder="1"/>
    <xf numFmtId="0" fontId="5" fillId="0" borderId="32" xfId="0" applyFont="1" applyBorder="1"/>
    <xf numFmtId="0" fontId="2" fillId="0" borderId="32" xfId="0" applyFont="1" applyBorder="1"/>
    <xf numFmtId="0" fontId="5" fillId="4" borderId="33" xfId="0" applyFont="1" applyFill="1" applyBorder="1"/>
    <xf numFmtId="0" fontId="5" fillId="0" borderId="33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font>
        <name val="Calibri"/>
        <scheme val="minor"/>
        <charset val="134"/>
        <family val="0"/>
        <b val="0"/>
        <i val="0"/>
        <strike val="0"/>
        <u val="none"/>
        <sz val="14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4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4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4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4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4"/>
        <color theme="1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PIVOT TABLE-style" pivot="0" count="3" xr9:uid="{71CB04C1-B714-4807-BC9E-DEF68F96CE96}">
      <tableStyleElement type="headerRow" dxfId="8"/>
      <tableStyleElement type="firstRowStripe" dxfId="7"/>
      <tableStyleElement type="secondRowStripe" dxfId="6"/>
    </tableStyle>
    <tableStyle name="Sheet1-style" pivot="0" count="3" xr9:uid="{97EA864E-C789-4B43-888C-DA8FEA5F55F5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1/sharedlinks" Target="sharedlinks.xml"/><Relationship Id="rId8" Type="http://schemas.openxmlformats.org/officeDocument/2006/relationships/externalLink" Target="externalLinks/externalLink1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2000" b="0" i="0" u="none" strike="noStrike" kern="1200" baseline="0">
                <a:solidFill>
                  <a:srgbClr val="757575"/>
                </a:solidFill>
                <a:latin typeface="Calibri Light" panose="020F0302020204030204"/>
                <a:ea typeface="+mn-ea"/>
                <a:cs typeface="+mn-cs"/>
              </a:defRPr>
            </a:pPr>
            <a:r>
              <a:rPr sz="2000" b="0" i="0">
                <a:solidFill>
                  <a:srgbClr val="757575"/>
                </a:solidFill>
                <a:latin typeface="Calibri Light" panose="020F0302020204030204"/>
              </a:rPr>
              <a:t>Sales Profit % Based on Region</a:t>
            </a:r>
            <a:endParaRPr sz="2000" b="0" i="0">
              <a:solidFill>
                <a:srgbClr val="757575"/>
              </a:solidFill>
              <a:latin typeface="Calibri Light" panose="020F0302020204030204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TABLE'!$A$33:$A$37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  <c:pt idx="4">
                  <c:v>Grand Total</c:v>
                </c:pt>
              </c:strCache>
            </c:strRef>
          </c:cat>
          <c:val>
            <c:numRef>
              <c:f>'PIVOT TABLE'!$B$33:$B$37</c:f>
              <c:numCache>
                <c:formatCode>0.00%</c:formatCode>
                <c:ptCount val="5"/>
                <c:pt idx="0">
                  <c:v>0.162160640947555</c:v>
                </c:pt>
                <c:pt idx="1">
                  <c:v>0.0783770882700804</c:v>
                </c:pt>
                <c:pt idx="2">
                  <c:v>0.656266029682697</c:v>
                </c:pt>
                <c:pt idx="3">
                  <c:v>0.103196241099668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2904516"/>
        <c:axId val="486455925"/>
      </c:barChart>
      <c:catAx>
        <c:axId val="1652904516"/>
        <c:scaling>
          <c:orientation val="maxMin"/>
        </c:scaling>
        <c:delete val="0"/>
        <c:axPos val="l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86455925"/>
        <c:crosses val="autoZero"/>
        <c:auto val="1"/>
        <c:lblAlgn val="ctr"/>
        <c:lblOffset val="100"/>
        <c:noMultiLvlLbl val="0"/>
      </c:catAx>
      <c:valAx>
        <c:axId val="48645592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52904516"/>
        <c:crosses val="max"/>
        <c:crossBetween val="between"/>
      </c:valAx>
    </c:plotArea>
    <c:plotVisOnly val="1"/>
    <c:dispBlanksAs val="gap"/>
    <c:showDLblsOverMax val="0"/>
    <c:extLst>
      <c:ext uri="{0b15fc19-7d7d-44ad-8c2d-2c3a37ce22c3}">
        <chartProps xmlns="https://web.wps.cn/et/2018/main" chartId="{9121ea9c-8652-476d-bf9f-2314101f59ae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2000" b="0" i="0" u="none" strike="noStrike" kern="1200" baseline="0">
                <a:solidFill>
                  <a:srgbClr val="757575"/>
                </a:solidFill>
                <a:latin typeface="Calibri Light" panose="020F0302020204030204"/>
                <a:ea typeface="+mn-ea"/>
                <a:cs typeface="+mn-cs"/>
              </a:defRPr>
            </a:pPr>
            <a:r>
              <a:rPr sz="2000" b="0" i="0">
                <a:solidFill>
                  <a:srgbClr val="757575"/>
                </a:solidFill>
                <a:latin typeface="Calibri Light" panose="020F0302020204030204"/>
              </a:rPr>
              <a:t>Sales Profit % Based on Region</a:t>
            </a:r>
            <a:endParaRPr sz="2000" b="0" i="0">
              <a:solidFill>
                <a:srgbClr val="757575"/>
              </a:solidFill>
              <a:latin typeface="Calibri Light" panose="020F0302020204030204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TABLE'!$A$33:$A$37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  <c:pt idx="4">
                  <c:v>Grand Total</c:v>
                </c:pt>
              </c:strCache>
            </c:strRef>
          </c:cat>
          <c:val>
            <c:numRef>
              <c:f>'PIVOT TABLE'!$B$33:$B$37</c:f>
              <c:numCache>
                <c:formatCode>0.00%</c:formatCode>
                <c:ptCount val="5"/>
                <c:pt idx="0">
                  <c:v>0.162160640947555</c:v>
                </c:pt>
                <c:pt idx="1">
                  <c:v>0.0783770882700804</c:v>
                </c:pt>
                <c:pt idx="2">
                  <c:v>0.656266029682697</c:v>
                </c:pt>
                <c:pt idx="3">
                  <c:v>0.103196241099668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7091182"/>
        <c:axId val="419238764"/>
      </c:barChart>
      <c:catAx>
        <c:axId val="1187091182"/>
        <c:scaling>
          <c:orientation val="maxMin"/>
        </c:scaling>
        <c:delete val="0"/>
        <c:axPos val="l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19238764"/>
        <c:crosses val="autoZero"/>
        <c:auto val="1"/>
        <c:lblAlgn val="ctr"/>
        <c:lblOffset val="100"/>
        <c:noMultiLvlLbl val="0"/>
      </c:catAx>
      <c:valAx>
        <c:axId val="419238764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87091182"/>
        <c:crosses val="max"/>
        <c:crossBetween val="between"/>
      </c:valAx>
    </c:plotArea>
    <c:plotVisOnly val="1"/>
    <c:dispBlanksAs val="gap"/>
    <c:showDLblsOverMax val="0"/>
    <c:extLst>
      <c:ext uri="{0b15fc19-7d7d-44ad-8c2d-2c3a37ce22c3}">
        <chartProps xmlns="https://web.wps.cn/et/2018/main" chartId="{ddb10947-b977-491b-8652-e9ec466d5149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0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000" b="0" i="0">
                <a:solidFill>
                  <a:srgbClr val="757575"/>
                </a:solidFill>
                <a:latin typeface="+mn-lt"/>
              </a:rPr>
              <a:t>Yearly Sales Profit</a:t>
            </a:r>
            <a:endParaRPr sz="1000" b="0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0798952758248801"/>
          <c:y val="0.182916666666667"/>
          <c:w val="0.719019338095137"/>
          <c:h val="0.60378062117235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'PIVOT TABLE'!$F$44</c:f>
              <c:strCache>
                <c:ptCount val="1"/>
                <c:pt idx="0">
                  <c:v>2020 Profit</c:v>
                </c:pt>
              </c:strCache>
            </c:strRef>
          </c:tx>
          <c:invertIfNegative val="0"/>
          <c:dLbls>
            <c:delete val="1"/>
          </c:dLbls>
          <c:cat>
            <c:strRef>
              <c:f>'PIVOT TABLE'!$E$45:$E$48</c:f>
              <c:strCache>
                <c:ptCount val="4"/>
                <c:pt idx="0">
                  <c:v>Blush</c:v>
                </c:pt>
                <c:pt idx="1">
                  <c:v>decorative Items</c:v>
                </c:pt>
                <c:pt idx="2">
                  <c:v>Face Wash</c:v>
                </c:pt>
                <c:pt idx="3">
                  <c:v>Kurta</c:v>
                </c:pt>
              </c:strCache>
            </c:strRef>
          </c:cat>
          <c:val>
            <c:numRef>
              <c:f>'PIVOT TABLE'!$F$45:$F$48</c:f>
              <c:numCache>
                <c:formatCode>"$"#,##0.00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'PIVOT TABLE'!$G$44</c:f>
              <c:strCache>
                <c:ptCount val="1"/>
                <c:pt idx="0">
                  <c:v>2021 Profit</c:v>
                </c:pt>
              </c:strCache>
            </c:strRef>
          </c:tx>
          <c:invertIfNegative val="0"/>
          <c:dLbls>
            <c:delete val="1"/>
          </c:dLbls>
          <c:cat>
            <c:strRef>
              <c:f>'PIVOT TABLE'!$E$45:$E$48</c:f>
              <c:strCache>
                <c:ptCount val="4"/>
                <c:pt idx="0">
                  <c:v>Blush</c:v>
                </c:pt>
                <c:pt idx="1">
                  <c:v>decorative Items</c:v>
                </c:pt>
                <c:pt idx="2">
                  <c:v>Face Wash</c:v>
                </c:pt>
                <c:pt idx="3">
                  <c:v>Kurta</c:v>
                </c:pt>
              </c:strCache>
            </c:strRef>
          </c:cat>
          <c:val>
            <c:numRef>
              <c:f>'PIVOT TABLE'!$G$45:$G$48</c:f>
              <c:numCache>
                <c:formatCode>"$"#,##0.00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8313384"/>
        <c:axId val="1667748869"/>
      </c:barChart>
      <c:catAx>
        <c:axId val="1188313384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67748869"/>
        <c:crosses val="autoZero"/>
        <c:auto val="1"/>
        <c:lblAlgn val="ctr"/>
        <c:lblOffset val="100"/>
        <c:noMultiLvlLbl val="0"/>
      </c:catAx>
      <c:valAx>
        <c:axId val="1667748869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831338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841328588562675"/>
          <c:y val="0.19965223097112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1056e6c-3817-4531-9ddb-f7c987ca86a8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000" b="1" i="0" u="none" strike="noStrike" kern="1200" baseline="0">
                <a:solidFill>
                  <a:srgbClr val="000000"/>
                </a:solidFill>
                <a:latin typeface="Comic Sans MS" panose="030F0702030302020204"/>
                <a:ea typeface="+mn-ea"/>
                <a:cs typeface="+mn-cs"/>
              </a:defRPr>
            </a:pPr>
            <a:r>
              <a:rPr sz="1000" b="1" i="0">
                <a:solidFill>
                  <a:srgbClr val="000000"/>
                </a:solidFill>
                <a:latin typeface="Comic Sans MS" panose="030F0702030302020204"/>
              </a:rPr>
              <a:t>PROFIT BY STATE</a:t>
            </a:r>
            <a:endParaRPr sz="1000" b="1" i="0">
              <a:solidFill>
                <a:srgbClr val="000000"/>
              </a:solidFill>
              <a:latin typeface="Comic Sans MS" panose="030F0702030302020204"/>
            </a:endParaRPr>
          </a:p>
        </c:rich>
      </c:tx>
      <c:layout>
        <c:manualLayout>
          <c:xMode val="edge"/>
          <c:yMode val="edge"/>
          <c:x val="0.0467537847532122"/>
          <c:y val="0.0359595992486709"/>
        </c:manualLayout>
      </c:layout>
      <c:overlay val="0"/>
    </c:title>
    <c:autoTitleDeleted val="0"/>
    <c:plotArea>
      <c:layout>
        <c:manualLayout>
          <c:xMode val="edge"/>
          <c:yMode val="edge"/>
          <c:x val="0"/>
          <c:y val="0.218099924506078"/>
          <c:w val="0.60720711314686"/>
          <c:h val="0.638102026868475"/>
        </c:manualLayout>
      </c:layout>
      <c:doughnutChart>
        <c:varyColors val="1"/>
        <c:ser>
          <c:idx val="0"/>
          <c:order val="0"/>
          <c:tx>
            <c:strRef>
              <c:f>'PIVOT TABLE'!$F$85</c:f>
              <c:strCache>
                <c:ptCount val="1"/>
                <c:pt idx="0">
                  <c:v>(ALL)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chemeClr val="accent1"/>
              </a:solidFill>
            </c:spPr>
          </c:dPt>
          <c:dPt>
            <c:idx val="1"/>
            <c:bubble3D val="0"/>
            <c:spPr>
              <a:solidFill>
                <a:schemeClr val="accent2"/>
              </a:solidFill>
            </c:spPr>
          </c:dPt>
          <c:dPt>
            <c:idx val="2"/>
            <c:bubble3D val="0"/>
            <c:spPr>
              <a:solidFill>
                <a:schemeClr val="accent3"/>
              </a:solidFill>
            </c:spPr>
          </c:dPt>
          <c:dPt>
            <c:idx val="3"/>
            <c:bubble3D val="0"/>
            <c:spPr>
              <a:solidFill>
                <a:schemeClr val="accent4"/>
              </a:solidFill>
            </c:spPr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Pt>
            <c:idx val="12"/>
            <c:bubble3D val="0"/>
          </c:dPt>
          <c:dPt>
            <c:idx val="13"/>
            <c:bubble3D val="0"/>
          </c:dPt>
          <c:dPt>
            <c:idx val="14"/>
            <c:bubble3D val="0"/>
          </c:dPt>
          <c:dPt>
            <c:idx val="15"/>
            <c:bubble3D val="0"/>
          </c:dPt>
          <c:dLbls>
            <c:delete val="1"/>
          </c:dLbls>
          <c:cat>
            <c:strRef>
              <c:f>'PIVOT TABLE'!$E$86:$E$101</c:f>
              <c:strCache>
                <c:ptCount val="16"/>
                <c:pt idx="0">
                  <c:v>PRODUCT</c:v>
                </c:pt>
                <c:pt idx="2">
                  <c:v>STATE</c:v>
                </c:pt>
                <c:pt idx="3">
                  <c:v>Andhra Pradesh</c:v>
                </c:pt>
                <c:pt idx="4">
                  <c:v>Bihar</c:v>
                </c:pt>
                <c:pt idx="5">
                  <c:v>Delhi</c:v>
                </c:pt>
                <c:pt idx="6">
                  <c:v>Goa</c:v>
                </c:pt>
                <c:pt idx="7">
                  <c:v>Gujarat</c:v>
                </c:pt>
                <c:pt idx="8">
                  <c:v>Haryana</c:v>
                </c:pt>
                <c:pt idx="9">
                  <c:v>Maharashtra</c:v>
                </c:pt>
                <c:pt idx="10">
                  <c:v>Punjab</c:v>
                </c:pt>
                <c:pt idx="11">
                  <c:v>Rajasthan</c:v>
                </c:pt>
                <c:pt idx="12">
                  <c:v>UP</c:v>
                </c:pt>
                <c:pt idx="13">
                  <c:v>West Bengal</c:v>
                </c:pt>
                <c:pt idx="14">
                  <c:v>Grand Total</c:v>
                </c:pt>
              </c:strCache>
            </c:strRef>
          </c:cat>
          <c:val>
            <c:numRef>
              <c:f>'PIVOT TABLE'!$F$86:$F$101</c:f>
              <c:numCache>
                <c:formatCode>General</c:formatCode>
                <c:ptCount val="16"/>
                <c:pt idx="0">
                  <c:v>0</c:v>
                </c:pt>
                <c:pt idx="2">
                  <c:v>0</c:v>
                </c:pt>
                <c:pt idx="3">
                  <c:v>524600</c:v>
                </c:pt>
                <c:pt idx="4">
                  <c:v>404694.5</c:v>
                </c:pt>
                <c:pt idx="5">
                  <c:v>7809236.2</c:v>
                </c:pt>
                <c:pt idx="6">
                  <c:v>4445700</c:v>
                </c:pt>
                <c:pt idx="7">
                  <c:v>3349403.5</c:v>
                </c:pt>
                <c:pt idx="8">
                  <c:v>548000</c:v>
                </c:pt>
                <c:pt idx="9">
                  <c:v>4821508.5</c:v>
                </c:pt>
                <c:pt idx="10">
                  <c:v>5006713.5</c:v>
                </c:pt>
                <c:pt idx="11">
                  <c:v>8691317</c:v>
                </c:pt>
                <c:pt idx="12">
                  <c:v>40192693.4</c:v>
                </c:pt>
                <c:pt idx="13">
                  <c:v>505405.7</c:v>
                </c:pt>
                <c:pt idx="14">
                  <c:v>76299272.3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r"/>
      <c:layout>
        <c:manualLayout>
          <c:xMode val="edge"/>
          <c:yMode val="edge"/>
          <c:x val="0.645382348483573"/>
          <c:y val="0.042961869349664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8db9855-9b02-497e-94dd-38ebcf5abb65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000" b="1" i="0" u="none" strike="noStrike" kern="1200" baseline="0">
                <a:solidFill>
                  <a:srgbClr val="000000"/>
                </a:solidFill>
                <a:latin typeface="Comic Sans MS" panose="030F0702030302020204"/>
                <a:ea typeface="+mn-ea"/>
                <a:cs typeface="+mn-cs"/>
              </a:defRPr>
            </a:pPr>
            <a:r>
              <a:rPr sz="1000" b="1" i="0">
                <a:solidFill>
                  <a:srgbClr val="000000"/>
                </a:solidFill>
                <a:latin typeface="Comic Sans MS" panose="030F0702030302020204"/>
              </a:rPr>
              <a:t>Top 4 Profit Generated Product</a:t>
            </a:r>
            <a:endParaRPr sz="1000" b="1" i="0">
              <a:solidFill>
                <a:srgbClr val="000000"/>
              </a:solidFill>
              <a:latin typeface="Comic Sans MS" panose="030F0702030302020204"/>
            </a:endParaRP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TABLE'!$H$9</c:f>
              <c:strCache>
                <c:ptCount val="1"/>
                <c:pt idx="0">
                  <c:v>profit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chemeClr val="accent2"/>
              </a:solidFill>
            </c:spPr>
          </c:dPt>
          <c:dPt>
            <c:idx val="1"/>
            <c:bubble3D val="0"/>
            <c:spPr>
              <a:solidFill>
                <a:schemeClr val="accent4"/>
              </a:solidFill>
            </c:spPr>
          </c:dPt>
          <c:dPt>
            <c:idx val="2"/>
            <c:bubble3D val="0"/>
            <c:spPr>
              <a:solidFill>
                <a:schemeClr val="accent1"/>
              </a:solidFill>
            </c:spPr>
          </c:dPt>
          <c:dPt>
            <c:idx val="3"/>
            <c:bubble3D val="0"/>
            <c:spPr>
              <a:solidFill>
                <a:schemeClr val="accent6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'PIVOT TABLE'!$G$10:$G$13</c:f>
              <c:strCache>
                <c:ptCount val="4"/>
                <c:pt idx="0">
                  <c:v>Television</c:v>
                </c:pt>
                <c:pt idx="1">
                  <c:v>Saree</c:v>
                </c:pt>
                <c:pt idx="2">
                  <c:v>decorative Items</c:v>
                </c:pt>
                <c:pt idx="3">
                  <c:v>Swelling Fan</c:v>
                </c:pt>
              </c:strCache>
            </c:strRef>
          </c:cat>
          <c:val>
            <c:numRef>
              <c:f>'PIVOT TABLE'!$H$10:$H$13</c:f>
              <c:numCache>
                <c:formatCode>[$₹-439]#,##0</c:formatCode>
                <c:ptCount val="4"/>
                <c:pt idx="0">
                  <c:v>39769024</c:v>
                </c:pt>
                <c:pt idx="1">
                  <c:v>10360142</c:v>
                </c:pt>
                <c:pt idx="2">
                  <c:v>4445700</c:v>
                </c:pt>
                <c:pt idx="3">
                  <c:v>3329400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>
        <c:manualLayout>
          <c:xMode val="edge"/>
          <c:yMode val="edge"/>
          <c:x val="0.0763750561709442"/>
          <c:y val="0.854772977581768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5c5ca29-7a6e-45f0-9e7e-2273962c3723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000" b="1" i="0" u="none" strike="noStrike" kern="1200" baseline="0">
                <a:solidFill>
                  <a:srgbClr val="757575"/>
                </a:solidFill>
                <a:latin typeface="Comic Sans MS" panose="030F0702030302020204"/>
                <a:ea typeface="+mn-ea"/>
                <a:cs typeface="+mn-cs"/>
              </a:defRPr>
            </a:pPr>
            <a:r>
              <a:rPr sz="1000" b="1" i="0">
                <a:solidFill>
                  <a:srgbClr val="757575"/>
                </a:solidFill>
                <a:latin typeface="Comic Sans MS" panose="030F0702030302020204"/>
              </a:rPr>
              <a:t>Total Profit</a:t>
            </a:r>
            <a:endParaRPr sz="1000" b="1" i="0">
              <a:solidFill>
                <a:srgbClr val="757575"/>
              </a:solidFill>
              <a:latin typeface="Comic Sans MS" panose="030F0702030302020204"/>
            </a:endParaRP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"Sum of TOTAL PROFIT"</c:f>
              <c:strCache>
                <c:ptCount val="1"/>
                <c:pt idx="0">
                  <c:v>Sum of TOTAL PROFIT</c:v>
                </c:pt>
              </c:strCache>
            </c:strRef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dLbls>
            <c:delete val="1"/>
          </c:dLbls>
          <c:cat>
            <c:strRef>
              <c:f>'PIVOT TABLE'!$A$10:$A$30</c:f>
              <c:strCache>
                <c:ptCount val="21"/>
                <c:pt idx="0">
                  <c:v>PRODUCT</c:v>
                </c:pt>
                <c:pt idx="1">
                  <c:v>Blush</c:v>
                </c:pt>
                <c:pt idx="2">
                  <c:v>decorative Items</c:v>
                </c:pt>
                <c:pt idx="3">
                  <c:v>Face Wash</c:v>
                </c:pt>
                <c:pt idx="4">
                  <c:v>Kurta</c:v>
                </c:pt>
                <c:pt idx="5">
                  <c:v>Laptop</c:v>
                </c:pt>
                <c:pt idx="6">
                  <c:v>Lip Balm</c:v>
                </c:pt>
                <c:pt idx="7">
                  <c:v>Lip Stick</c:v>
                </c:pt>
                <c:pt idx="8">
                  <c:v>Microwave</c:v>
                </c:pt>
                <c:pt idx="9">
                  <c:v>Moisturizer</c:v>
                </c:pt>
                <c:pt idx="10">
                  <c:v>Nonstick Tawa</c:v>
                </c:pt>
                <c:pt idx="11">
                  <c:v>Saree</c:v>
                </c:pt>
                <c:pt idx="12">
                  <c:v>Shirt</c:v>
                </c:pt>
                <c:pt idx="13">
                  <c:v>Spoon Set</c:v>
                </c:pt>
                <c:pt idx="14">
                  <c:v>stylish Top</c:v>
                </c:pt>
                <c:pt idx="15">
                  <c:v>Suit</c:v>
                </c:pt>
                <c:pt idx="16">
                  <c:v>Swelling Fan</c:v>
                </c:pt>
                <c:pt idx="17">
                  <c:v>Table Fan</c:v>
                </c:pt>
                <c:pt idx="18">
                  <c:v>Television</c:v>
                </c:pt>
                <c:pt idx="19">
                  <c:v>Utensil</c:v>
                </c:pt>
                <c:pt idx="20">
                  <c:v>Wall Watch</c:v>
                </c:pt>
              </c:strCache>
            </c:strRef>
          </c:cat>
          <c:val>
            <c:numRef>
              <c:f>'PIVOT TABLE'!$B$10:$B$30</c:f>
              <c:numCache>
                <c:formatCode>General</c:formatCode>
                <c:ptCount val="21"/>
                <c:pt idx="0">
                  <c:v>0</c:v>
                </c:pt>
                <c:pt idx="1">
                  <c:v>75715</c:v>
                </c:pt>
                <c:pt idx="2">
                  <c:v>4445700</c:v>
                </c:pt>
                <c:pt idx="3">
                  <c:v>2438763</c:v>
                </c:pt>
                <c:pt idx="4">
                  <c:v>255869.4</c:v>
                </c:pt>
                <c:pt idx="5">
                  <c:v>3217500</c:v>
                </c:pt>
                <c:pt idx="6">
                  <c:v>652861.7</c:v>
                </c:pt>
                <c:pt idx="7">
                  <c:v>1159036</c:v>
                </c:pt>
                <c:pt idx="8">
                  <c:v>600000</c:v>
                </c:pt>
                <c:pt idx="9">
                  <c:v>748566.2</c:v>
                </c:pt>
                <c:pt idx="10">
                  <c:v>832600</c:v>
                </c:pt>
                <c:pt idx="11">
                  <c:v>10360142</c:v>
                </c:pt>
                <c:pt idx="12">
                  <c:v>2608888.5</c:v>
                </c:pt>
                <c:pt idx="13">
                  <c:v>1302212.5</c:v>
                </c:pt>
                <c:pt idx="14">
                  <c:v>1111177.6</c:v>
                </c:pt>
                <c:pt idx="15">
                  <c:v>158000</c:v>
                </c:pt>
                <c:pt idx="16">
                  <c:v>3329400</c:v>
                </c:pt>
                <c:pt idx="17">
                  <c:v>415816.4</c:v>
                </c:pt>
                <c:pt idx="18">
                  <c:v>39769024</c:v>
                </c:pt>
                <c:pt idx="19">
                  <c:v>548000</c:v>
                </c:pt>
                <c:pt idx="20">
                  <c:v>2270000</c:v>
                </c:pt>
              </c:numCache>
            </c:numRef>
          </c:val>
        </c:ser>
        <c:ser>
          <c:idx val="1"/>
          <c:order val="1"/>
          <c:tx>
            <c:strRef>
              <c:f>"Sum of total unit sale"</c:f>
              <c:strCache>
                <c:ptCount val="1"/>
                <c:pt idx="0">
                  <c:v>Sum of total unit sale</c:v>
                </c:pt>
              </c:strCache>
            </c:strRef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dLbls>
            <c:delete val="1"/>
          </c:dLbls>
          <c:cat>
            <c:strRef>
              <c:f>'PIVOT TABLE'!$A$10:$A$30</c:f>
              <c:strCache>
                <c:ptCount val="21"/>
                <c:pt idx="0">
                  <c:v>PRODUCT</c:v>
                </c:pt>
                <c:pt idx="1">
                  <c:v>Blush</c:v>
                </c:pt>
                <c:pt idx="2">
                  <c:v>decorative Items</c:v>
                </c:pt>
                <c:pt idx="3">
                  <c:v>Face Wash</c:v>
                </c:pt>
                <c:pt idx="4">
                  <c:v>Kurta</c:v>
                </c:pt>
                <c:pt idx="5">
                  <c:v>Laptop</c:v>
                </c:pt>
                <c:pt idx="6">
                  <c:v>Lip Balm</c:v>
                </c:pt>
                <c:pt idx="7">
                  <c:v>Lip Stick</c:v>
                </c:pt>
                <c:pt idx="8">
                  <c:v>Microwave</c:v>
                </c:pt>
                <c:pt idx="9">
                  <c:v>Moisturizer</c:v>
                </c:pt>
                <c:pt idx="10">
                  <c:v>Nonstick Tawa</c:v>
                </c:pt>
                <c:pt idx="11">
                  <c:v>Saree</c:v>
                </c:pt>
                <c:pt idx="12">
                  <c:v>Shirt</c:v>
                </c:pt>
                <c:pt idx="13">
                  <c:v>Spoon Set</c:v>
                </c:pt>
                <c:pt idx="14">
                  <c:v>stylish Top</c:v>
                </c:pt>
                <c:pt idx="15">
                  <c:v>Suit</c:v>
                </c:pt>
                <c:pt idx="16">
                  <c:v>Swelling Fan</c:v>
                </c:pt>
                <c:pt idx="17">
                  <c:v>Table Fan</c:v>
                </c:pt>
                <c:pt idx="18">
                  <c:v>Television</c:v>
                </c:pt>
                <c:pt idx="19">
                  <c:v>Utensil</c:v>
                </c:pt>
                <c:pt idx="20">
                  <c:v>Wall Watch</c:v>
                </c:pt>
              </c:strCache>
            </c:strRef>
          </c:cat>
          <c:val>
            <c:numRef>
              <c:f>'PIVOT TABLE'!$C$10:$C$30</c:f>
              <c:numCache>
                <c:formatCode>General</c:formatCode>
                <c:ptCount val="21"/>
                <c:pt idx="0">
                  <c:v>0</c:v>
                </c:pt>
                <c:pt idx="1">
                  <c:v>380</c:v>
                </c:pt>
                <c:pt idx="2">
                  <c:v>2521</c:v>
                </c:pt>
                <c:pt idx="3">
                  <c:v>14892</c:v>
                </c:pt>
                <c:pt idx="4">
                  <c:v>2537</c:v>
                </c:pt>
                <c:pt idx="5">
                  <c:v>990</c:v>
                </c:pt>
                <c:pt idx="6">
                  <c:v>5037</c:v>
                </c:pt>
                <c:pt idx="7">
                  <c:v>6060</c:v>
                </c:pt>
                <c:pt idx="8">
                  <c:v>300</c:v>
                </c:pt>
                <c:pt idx="9">
                  <c:v>5076</c:v>
                </c:pt>
                <c:pt idx="10">
                  <c:v>4163</c:v>
                </c:pt>
                <c:pt idx="11">
                  <c:v>11440</c:v>
                </c:pt>
                <c:pt idx="12">
                  <c:v>5223</c:v>
                </c:pt>
                <c:pt idx="13">
                  <c:v>10383</c:v>
                </c:pt>
                <c:pt idx="14">
                  <c:v>4868</c:v>
                </c:pt>
                <c:pt idx="15">
                  <c:v>632</c:v>
                </c:pt>
                <c:pt idx="16">
                  <c:v>5549</c:v>
                </c:pt>
                <c:pt idx="17">
                  <c:v>2713</c:v>
                </c:pt>
                <c:pt idx="18">
                  <c:v>10316</c:v>
                </c:pt>
                <c:pt idx="19">
                  <c:v>548</c:v>
                </c:pt>
                <c:pt idx="20">
                  <c:v>6280</c:v>
                </c:pt>
              </c:numCache>
            </c:numRef>
          </c:val>
        </c:ser>
        <c:ser>
          <c:idx val="2"/>
          <c:order val="2"/>
          <c:tx>
            <c:strRef>
              <c:f>"Sum of ACTUAL PRICE per unit"</c:f>
              <c:strCache>
                <c:ptCount val="1"/>
                <c:pt idx="0">
                  <c:v>Sum of ACTUAL PRICE per unit</c:v>
                </c:pt>
              </c:strCache>
            </c:strRef>
          </c:tx>
          <c:spPr>
            <a:solidFill>
              <a:srgbClr val="A5A5A5">
                <a:alpha val="30000"/>
              </a:srgbClr>
            </a:solidFill>
            <a:ln cmpd="sng">
              <a:solidFill>
                <a:srgbClr val="A5A5A5"/>
              </a:solidFill>
            </a:ln>
          </c:spPr>
          <c:dLbls>
            <c:delete val="1"/>
          </c:dLbls>
          <c:cat>
            <c:strRef>
              <c:f>'PIVOT TABLE'!$A$10:$A$30</c:f>
              <c:strCache>
                <c:ptCount val="21"/>
                <c:pt idx="0">
                  <c:v>PRODUCT</c:v>
                </c:pt>
                <c:pt idx="1">
                  <c:v>Blush</c:v>
                </c:pt>
                <c:pt idx="2">
                  <c:v>decorative Items</c:v>
                </c:pt>
                <c:pt idx="3">
                  <c:v>Face Wash</c:v>
                </c:pt>
                <c:pt idx="4">
                  <c:v>Kurta</c:v>
                </c:pt>
                <c:pt idx="5">
                  <c:v>Laptop</c:v>
                </c:pt>
                <c:pt idx="6">
                  <c:v>Lip Balm</c:v>
                </c:pt>
                <c:pt idx="7">
                  <c:v>Lip Stick</c:v>
                </c:pt>
                <c:pt idx="8">
                  <c:v>Microwave</c:v>
                </c:pt>
                <c:pt idx="9">
                  <c:v>Moisturizer</c:v>
                </c:pt>
                <c:pt idx="10">
                  <c:v>Nonstick Tawa</c:v>
                </c:pt>
                <c:pt idx="11">
                  <c:v>Saree</c:v>
                </c:pt>
                <c:pt idx="12">
                  <c:v>Shirt</c:v>
                </c:pt>
                <c:pt idx="13">
                  <c:v>Spoon Set</c:v>
                </c:pt>
                <c:pt idx="14">
                  <c:v>stylish Top</c:v>
                </c:pt>
                <c:pt idx="15">
                  <c:v>Suit</c:v>
                </c:pt>
                <c:pt idx="16">
                  <c:v>Swelling Fan</c:v>
                </c:pt>
                <c:pt idx="17">
                  <c:v>Table Fan</c:v>
                </c:pt>
                <c:pt idx="18">
                  <c:v>Television</c:v>
                </c:pt>
                <c:pt idx="19">
                  <c:v>Utensil</c:v>
                </c:pt>
                <c:pt idx="20">
                  <c:v>Wall Watch</c:v>
                </c:pt>
              </c:strCache>
            </c:strRef>
          </c:cat>
          <c:val>
            <c:numRef>
              <c:f>'PIVOT TABLE'!$D$10:$D$30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5500</c:v>
                </c:pt>
                <c:pt idx="3">
                  <c:v>1779</c:v>
                </c:pt>
                <c:pt idx="4">
                  <c:v>1850</c:v>
                </c:pt>
                <c:pt idx="5">
                  <c:v>30000</c:v>
                </c:pt>
                <c:pt idx="6">
                  <c:v>550</c:v>
                </c:pt>
                <c:pt idx="7">
                  <c:v>1049</c:v>
                </c:pt>
                <c:pt idx="8">
                  <c:v>7500</c:v>
                </c:pt>
                <c:pt idx="9">
                  <c:v>900</c:v>
                </c:pt>
                <c:pt idx="10">
                  <c:v>2750</c:v>
                </c:pt>
                <c:pt idx="11">
                  <c:v>11000</c:v>
                </c:pt>
                <c:pt idx="12">
                  <c:v>2000</c:v>
                </c:pt>
                <c:pt idx="13">
                  <c:v>1450</c:v>
                </c:pt>
                <c:pt idx="14">
                  <c:v>3750</c:v>
                </c:pt>
                <c:pt idx="15">
                  <c:v>250</c:v>
                </c:pt>
                <c:pt idx="16">
                  <c:v>1800</c:v>
                </c:pt>
                <c:pt idx="17">
                  <c:v>2600</c:v>
                </c:pt>
                <c:pt idx="18">
                  <c:v>103000</c:v>
                </c:pt>
                <c:pt idx="19">
                  <c:v>1400</c:v>
                </c:pt>
                <c:pt idx="20">
                  <c:v>1700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091935"/>
        <c:axId val="1512592184"/>
      </c:areaChart>
      <c:catAx>
        <c:axId val="40309193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12592184"/>
        <c:crosses val="autoZero"/>
        <c:auto val="1"/>
        <c:lblAlgn val="ctr"/>
        <c:lblOffset val="100"/>
        <c:noMultiLvlLbl val="0"/>
      </c:catAx>
      <c:valAx>
        <c:axId val="1512592184"/>
        <c:scaling>
          <c:orientation val="minMax"/>
        </c:scaling>
        <c:delete val="0"/>
        <c:axPos val="l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03091935"/>
        <c:crosses val="autoZero"/>
        <c:crossBetween val="between"/>
      </c:valAx>
    </c:plotArea>
    <c:plotVisOnly val="1"/>
    <c:dispBlanksAs val="gap"/>
    <c:showDLblsOverMax val="0"/>
    <c:extLst>
      <c:ext uri="{0b15fc19-7d7d-44ad-8c2d-2c3a37ce22c3}">
        <chartProps xmlns="https://web.wps.cn/et/2018/main" chartId="{365627b8-3fd3-4f42-9135-03f0e5f92d8c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4.png"/><Relationship Id="rId8" Type="http://schemas.openxmlformats.org/officeDocument/2006/relationships/image" Target="../media/image3.jpeg"/><Relationship Id="rId7" Type="http://schemas.openxmlformats.org/officeDocument/2006/relationships/image" Target="../media/image2.png"/><Relationship Id="rId6" Type="http://schemas.openxmlformats.org/officeDocument/2006/relationships/image" Target="../media/image1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1" Type="http://schemas.openxmlformats.org/officeDocument/2006/relationships/image" Target="../media/image6.png"/><Relationship Id="rId10" Type="http://schemas.openxmlformats.org/officeDocument/2006/relationships/image" Target="../media/image5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38100</xdr:colOff>
      <xdr:row>37</xdr:row>
      <xdr:rowOff>104775</xdr:rowOff>
    </xdr:from>
    <xdr:ext cx="3114675" cy="2743200"/>
    <xdr:graphicFrame>
      <xdr:nvGraphicFramePr>
        <xdr:cNvPr id="1434580824" name="Chart 1"/>
        <xdr:cNvGraphicFramePr/>
      </xdr:nvGraphicFramePr>
      <xdr:xfrm>
        <a:off x="38100" y="8915400"/>
        <a:ext cx="31146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295275</xdr:colOff>
      <xdr:row>8</xdr:row>
      <xdr:rowOff>0</xdr:rowOff>
    </xdr:from>
    <xdr:ext cx="3086100" cy="1409700"/>
    <xdr:graphicFrame>
      <xdr:nvGraphicFramePr>
        <xdr:cNvPr id="39334761" name="Chart 2"/>
        <xdr:cNvGraphicFramePr/>
      </xdr:nvGraphicFramePr>
      <xdr:xfrm>
        <a:off x="4486275" y="1905000"/>
        <a:ext cx="3086100" cy="1409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361950</xdr:colOff>
      <xdr:row>15</xdr:row>
      <xdr:rowOff>95250</xdr:rowOff>
    </xdr:from>
    <xdr:ext cx="4962525" cy="1733550"/>
    <xdr:graphicFrame>
      <xdr:nvGraphicFramePr>
        <xdr:cNvPr id="443362710" name="Chart 3"/>
        <xdr:cNvGraphicFramePr/>
      </xdr:nvGraphicFramePr>
      <xdr:xfrm>
        <a:off x="4552950" y="3667125"/>
        <a:ext cx="4962525" cy="1733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57150</xdr:colOff>
      <xdr:row>19</xdr:row>
      <xdr:rowOff>104775</xdr:rowOff>
    </xdr:from>
    <xdr:ext cx="2886075" cy="2857500"/>
    <xdr:graphicFrame>
      <xdr:nvGraphicFramePr>
        <xdr:cNvPr id="2049569676" name="Chart 4"/>
        <xdr:cNvGraphicFramePr/>
      </xdr:nvGraphicFramePr>
      <xdr:xfrm>
        <a:off x="10115550" y="4629150"/>
        <a:ext cx="2886075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809625</xdr:colOff>
      <xdr:row>3</xdr:row>
      <xdr:rowOff>190500</xdr:rowOff>
    </xdr:from>
    <xdr:ext cx="2819400" cy="3257550"/>
    <xdr:graphicFrame>
      <xdr:nvGraphicFramePr>
        <xdr:cNvPr id="33909260" name="Chart 5"/>
        <xdr:cNvGraphicFramePr/>
      </xdr:nvGraphicFramePr>
      <xdr:xfrm>
        <a:off x="10029825" y="904875"/>
        <a:ext cx="2819400" cy="3257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161925</xdr:colOff>
      <xdr:row>23</xdr:row>
      <xdr:rowOff>209550</xdr:rowOff>
    </xdr:from>
    <xdr:ext cx="5210175" cy="1800225"/>
    <xdr:graphicFrame>
      <xdr:nvGraphicFramePr>
        <xdr:cNvPr id="104791901" name="Chart 6"/>
        <xdr:cNvGraphicFramePr/>
      </xdr:nvGraphicFramePr>
      <xdr:xfrm>
        <a:off x="161925" y="5686425"/>
        <a:ext cx="5210175" cy="1800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57150</xdr:colOff>
      <xdr:row>0</xdr:row>
      <xdr:rowOff>47625</xdr:rowOff>
    </xdr:from>
    <xdr:ext cx="5153025" cy="714375"/>
    <xdr:sp>
      <xdr:nvSpPr>
        <xdr:cNvPr id="3" name="Shape 3"/>
        <xdr:cNvSpPr/>
      </xdr:nvSpPr>
      <xdr:spPr>
        <a:xfrm>
          <a:off x="57150" y="47625"/>
          <a:ext cx="5153025" cy="714375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      AMAZON PROFIT &amp; SALES DASHBOARD</a:t>
          </a:r>
          <a:endParaRPr sz="2000" b="1">
            <a:solidFill>
              <a:schemeClr val="dk1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6</xdr:col>
      <xdr:colOff>257175</xdr:colOff>
      <xdr:row>0</xdr:row>
      <xdr:rowOff>85725</xdr:rowOff>
    </xdr:from>
    <xdr:ext cx="1981200" cy="714375"/>
    <xdr:sp>
      <xdr:nvSpPr>
        <xdr:cNvPr id="4" name="Shape 4"/>
        <xdr:cNvSpPr/>
      </xdr:nvSpPr>
      <xdr:spPr>
        <a:xfrm>
          <a:off x="5286375" y="85725"/>
          <a:ext cx="1981200" cy="714375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161925</xdr:colOff>
      <xdr:row>0</xdr:row>
      <xdr:rowOff>66675</xdr:rowOff>
    </xdr:from>
    <xdr:ext cx="1714500" cy="714375"/>
    <xdr:sp>
      <xdr:nvSpPr>
        <xdr:cNvPr id="5" name="Shape 5"/>
        <xdr:cNvSpPr/>
      </xdr:nvSpPr>
      <xdr:spPr>
        <a:xfrm>
          <a:off x="11029950" y="66675"/>
          <a:ext cx="1714500" cy="714375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19050</xdr:colOff>
      <xdr:row>0</xdr:row>
      <xdr:rowOff>85725</xdr:rowOff>
    </xdr:from>
    <xdr:ext cx="1714500" cy="714375"/>
    <xdr:sp>
      <xdr:nvSpPr>
        <xdr:cNvPr id="2" name="Shape 5"/>
        <xdr:cNvSpPr/>
      </xdr:nvSpPr>
      <xdr:spPr>
        <a:xfrm>
          <a:off x="9239250" y="85725"/>
          <a:ext cx="1714500" cy="714375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638175</xdr:colOff>
      <xdr:row>0</xdr:row>
      <xdr:rowOff>66675</xdr:rowOff>
    </xdr:from>
    <xdr:ext cx="1838325" cy="714375"/>
    <xdr:sp>
      <xdr:nvSpPr>
        <xdr:cNvPr id="6" name="Shape 6"/>
        <xdr:cNvSpPr/>
      </xdr:nvSpPr>
      <xdr:spPr>
        <a:xfrm>
          <a:off x="7343775" y="66675"/>
          <a:ext cx="1838325" cy="714375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180975</xdr:colOff>
      <xdr:row>3</xdr:row>
      <xdr:rowOff>180975</xdr:rowOff>
    </xdr:from>
    <xdr:ext cx="2171700" cy="2590800"/>
    <xdr:sp>
      <xdr:nvSpPr>
        <xdr:cNvPr id="7" name="Shape 7"/>
        <xdr:cNvSpPr/>
      </xdr:nvSpPr>
      <xdr:spPr>
        <a:xfrm>
          <a:off x="7724775" y="895350"/>
          <a:ext cx="2171700" cy="2590800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38100</xdr:colOff>
      <xdr:row>3</xdr:row>
      <xdr:rowOff>123825</xdr:rowOff>
    </xdr:from>
    <xdr:ext cx="7639050" cy="866775"/>
    <xdr:sp>
      <xdr:nvSpPr>
        <xdr:cNvPr id="8" name="Shape 8"/>
        <xdr:cNvSpPr/>
      </xdr:nvSpPr>
      <xdr:spPr>
        <a:xfrm>
          <a:off x="38100" y="838200"/>
          <a:ext cx="7639050" cy="866775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38100</xdr:colOff>
      <xdr:row>7</xdr:row>
      <xdr:rowOff>85725</xdr:rowOff>
    </xdr:from>
    <xdr:ext cx="1466850" cy="3752850"/>
    <xdr:sp>
      <xdr:nvSpPr>
        <xdr:cNvPr id="9" name="Shape 9"/>
        <xdr:cNvSpPr/>
      </xdr:nvSpPr>
      <xdr:spPr>
        <a:xfrm>
          <a:off x="38100" y="1752600"/>
          <a:ext cx="1466850" cy="3752850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819150</xdr:colOff>
      <xdr:row>18</xdr:row>
      <xdr:rowOff>28575</xdr:rowOff>
    </xdr:from>
    <xdr:ext cx="2971800" cy="3209925"/>
    <xdr:sp>
      <xdr:nvSpPr>
        <xdr:cNvPr id="10" name="Shape 10"/>
        <xdr:cNvSpPr/>
      </xdr:nvSpPr>
      <xdr:spPr>
        <a:xfrm>
          <a:off x="10039350" y="4314825"/>
          <a:ext cx="2971800" cy="3209925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733425</xdr:colOff>
      <xdr:row>7</xdr:row>
      <xdr:rowOff>114300</xdr:rowOff>
    </xdr:from>
    <xdr:ext cx="2771775" cy="3667125"/>
    <xdr:sp>
      <xdr:nvSpPr>
        <xdr:cNvPr id="11" name="Shape 11"/>
        <xdr:cNvSpPr/>
      </xdr:nvSpPr>
      <xdr:spPr>
        <a:xfrm>
          <a:off x="1571625" y="1781175"/>
          <a:ext cx="2771775" cy="3667125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209550</xdr:colOff>
      <xdr:row>7</xdr:row>
      <xdr:rowOff>114300</xdr:rowOff>
    </xdr:from>
    <xdr:ext cx="3286125" cy="1676400"/>
    <xdr:sp>
      <xdr:nvSpPr>
        <xdr:cNvPr id="12" name="Shape 12"/>
        <xdr:cNvSpPr/>
      </xdr:nvSpPr>
      <xdr:spPr>
        <a:xfrm>
          <a:off x="4400550" y="1781175"/>
          <a:ext cx="3286125" cy="1676400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590550</xdr:colOff>
      <xdr:row>23</xdr:row>
      <xdr:rowOff>57150</xdr:rowOff>
    </xdr:from>
    <xdr:ext cx="4314825" cy="2000250"/>
    <xdr:sp>
      <xdr:nvSpPr>
        <xdr:cNvPr id="13" name="Shape 13"/>
        <xdr:cNvSpPr/>
      </xdr:nvSpPr>
      <xdr:spPr>
        <a:xfrm>
          <a:off x="5619750" y="5534025"/>
          <a:ext cx="4314825" cy="2000250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66675</xdr:colOff>
      <xdr:row>23</xdr:row>
      <xdr:rowOff>76200</xdr:rowOff>
    </xdr:from>
    <xdr:ext cx="5448300" cy="2000250"/>
    <xdr:sp>
      <xdr:nvSpPr>
        <xdr:cNvPr id="14" name="Shape 14"/>
        <xdr:cNvSpPr/>
      </xdr:nvSpPr>
      <xdr:spPr>
        <a:xfrm>
          <a:off x="66675" y="5553075"/>
          <a:ext cx="5448300" cy="2000250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238125</xdr:colOff>
      <xdr:row>14</xdr:row>
      <xdr:rowOff>161925</xdr:rowOff>
    </xdr:from>
    <xdr:ext cx="5438775" cy="1933575"/>
    <xdr:sp>
      <xdr:nvSpPr>
        <xdr:cNvPr id="15" name="Shape 15"/>
        <xdr:cNvSpPr/>
      </xdr:nvSpPr>
      <xdr:spPr>
        <a:xfrm>
          <a:off x="4429125" y="3495675"/>
          <a:ext cx="5438775" cy="1933575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762000</xdr:colOff>
      <xdr:row>3</xdr:row>
      <xdr:rowOff>114300</xdr:rowOff>
    </xdr:from>
    <xdr:ext cx="2952750" cy="3352800"/>
    <xdr:sp>
      <xdr:nvSpPr>
        <xdr:cNvPr id="16" name="Shape 16"/>
        <xdr:cNvSpPr/>
      </xdr:nvSpPr>
      <xdr:spPr>
        <a:xfrm>
          <a:off x="9982200" y="828675"/>
          <a:ext cx="2952750" cy="3352800"/>
        </a:xfrm>
        <a:prstGeom prst="roundRect">
          <a:avLst>
            <a:gd name="adj" fmla="val 16667"/>
          </a:avLst>
        </a:prstGeom>
        <a:solidFill>
          <a:srgbClr val="F2F2F2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171450</xdr:colOff>
      <xdr:row>4</xdr:row>
      <xdr:rowOff>123825</xdr:rowOff>
    </xdr:from>
    <xdr:ext cx="2162175" cy="1123950"/>
    <xdr:sp>
      <xdr:nvSpPr>
        <xdr:cNvPr id="17" name="Shape 17"/>
        <xdr:cNvSpPr/>
      </xdr:nvSpPr>
      <xdr:spPr>
        <a:xfrm>
          <a:off x="7715250" y="1076325"/>
          <a:ext cx="2162175" cy="1123950"/>
        </a:xfrm>
        <a:prstGeom prst="roundRect">
          <a:avLst>
            <a:gd name="adj" fmla="val 16667"/>
          </a:avLst>
        </a:prstGeom>
        <a:noFill/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accent1"/>
              </a:solidFill>
              <a:latin typeface="Comic Sans MS" panose="030F0702030302020204"/>
              <a:ea typeface="Comic Sans MS" panose="030F0702030302020204"/>
              <a:cs typeface="Comic Sans MS" panose="030F0702030302020204"/>
              <a:sym typeface="Comic Sans MS" panose="030F0702030302020204"/>
            </a:rPr>
            <a:t>TOP SELLING PRODUCT</a:t>
          </a:r>
          <a:endParaRPr sz="1400"/>
        </a:p>
      </xdr:txBody>
    </xdr:sp>
    <xdr:clientData fLocksWithSheet="0"/>
  </xdr:oneCellAnchor>
  <xdr:oneCellAnchor>
    <xdr:from>
      <xdr:col>9</xdr:col>
      <xdr:colOff>47625</xdr:colOff>
      <xdr:row>8</xdr:row>
      <xdr:rowOff>190500</xdr:rowOff>
    </xdr:from>
    <xdr:ext cx="2286000" cy="609600"/>
    <xdr:sp>
      <xdr:nvSpPr>
        <xdr:cNvPr id="18" name="Shape 18"/>
        <xdr:cNvSpPr/>
      </xdr:nvSpPr>
      <xdr:spPr>
        <a:xfrm>
          <a:off x="7591425" y="2095500"/>
          <a:ext cx="2286000" cy="609600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2400" b="1">
            <a:solidFill>
              <a:schemeClr val="dk1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9</xdr:col>
      <xdr:colOff>657225</xdr:colOff>
      <xdr:row>9</xdr:row>
      <xdr:rowOff>9525</xdr:rowOff>
    </xdr:from>
    <xdr:ext cx="190500" cy="266700"/>
    <xdr:sp>
      <xdr:nvSpPr>
        <xdr:cNvPr id="19" name="Shape 19"/>
        <xdr:cNvSpPr txBox="1"/>
      </xdr:nvSpPr>
      <xdr:spPr>
        <a:xfrm>
          <a:off x="8201025" y="2152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152400</xdr:colOff>
      <xdr:row>11</xdr:row>
      <xdr:rowOff>66675</xdr:rowOff>
    </xdr:from>
    <xdr:ext cx="2085975" cy="609600"/>
    <xdr:sp>
      <xdr:nvSpPr>
        <xdr:cNvPr id="20" name="Shape 20"/>
        <xdr:cNvSpPr/>
      </xdr:nvSpPr>
      <xdr:spPr>
        <a:xfrm>
          <a:off x="7696200" y="2686050"/>
          <a:ext cx="2085975" cy="609600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2400" b="1">
            <a:solidFill>
              <a:schemeClr val="dk1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6</xdr:col>
      <xdr:colOff>314325</xdr:colOff>
      <xdr:row>0</xdr:row>
      <xdr:rowOff>85725</xdr:rowOff>
    </xdr:from>
    <xdr:ext cx="1828800" cy="419100"/>
    <xdr:sp>
      <xdr:nvSpPr>
        <xdr:cNvPr id="21" name="Shape 21"/>
        <xdr:cNvSpPr/>
      </xdr:nvSpPr>
      <xdr:spPr>
        <a:xfrm>
          <a:off x="5343525" y="85725"/>
          <a:ext cx="1828800" cy="419100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190500</xdr:colOff>
      <xdr:row>0</xdr:row>
      <xdr:rowOff>95250</xdr:rowOff>
    </xdr:from>
    <xdr:ext cx="1962150" cy="342900"/>
    <xdr:sp>
      <xdr:nvSpPr>
        <xdr:cNvPr id="22" name="Shape 22"/>
        <xdr:cNvSpPr/>
      </xdr:nvSpPr>
      <xdr:spPr>
        <a:xfrm>
          <a:off x="5219700" y="95250"/>
          <a:ext cx="1962150" cy="342900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accent1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TOTAL PROFIT</a:t>
          </a:r>
          <a:endParaRPr sz="1400"/>
        </a:p>
      </xdr:txBody>
    </xdr:sp>
    <xdr:clientData fLocksWithSheet="0"/>
  </xdr:oneCellAnchor>
  <xdr:oneCellAnchor>
    <xdr:from>
      <xdr:col>6</xdr:col>
      <xdr:colOff>266700</xdr:colOff>
      <xdr:row>1</xdr:row>
      <xdr:rowOff>161925</xdr:rowOff>
    </xdr:from>
    <xdr:ext cx="1866900" cy="361950"/>
    <xdr:sp>
      <xdr:nvSpPr>
        <xdr:cNvPr id="23" name="Shape 23"/>
        <xdr:cNvSpPr/>
      </xdr:nvSpPr>
      <xdr:spPr>
        <a:xfrm>
          <a:off x="5295900" y="400050"/>
          <a:ext cx="1866900" cy="361950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400" b="1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8</xdr:col>
      <xdr:colOff>581025</xdr:colOff>
      <xdr:row>0</xdr:row>
      <xdr:rowOff>114300</xdr:rowOff>
    </xdr:from>
    <xdr:ext cx="1676400" cy="314325"/>
    <xdr:sp>
      <xdr:nvSpPr>
        <xdr:cNvPr id="24" name="Shape 24"/>
        <xdr:cNvSpPr/>
      </xdr:nvSpPr>
      <xdr:spPr>
        <a:xfrm>
          <a:off x="7286625" y="114300"/>
          <a:ext cx="1676400" cy="314325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accent1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TOTAL SALES</a:t>
          </a:r>
          <a:endParaRPr sz="1400"/>
        </a:p>
      </xdr:txBody>
    </xdr:sp>
    <xdr:clientData fLocksWithSheet="0"/>
  </xdr:oneCellAnchor>
  <xdr:oneCellAnchor>
    <xdr:from>
      <xdr:col>8</xdr:col>
      <xdr:colOff>647700</xdr:colOff>
      <xdr:row>1</xdr:row>
      <xdr:rowOff>171450</xdr:rowOff>
    </xdr:from>
    <xdr:ext cx="1695450" cy="323850"/>
    <xdr:sp>
      <xdr:nvSpPr>
        <xdr:cNvPr id="25" name="Shape 25"/>
        <xdr:cNvSpPr/>
      </xdr:nvSpPr>
      <xdr:spPr>
        <a:xfrm>
          <a:off x="7353300" y="409575"/>
          <a:ext cx="1695450" cy="323850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 b="1"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11</xdr:col>
      <xdr:colOff>9525</xdr:colOff>
      <xdr:row>0</xdr:row>
      <xdr:rowOff>95250</xdr:rowOff>
    </xdr:from>
    <xdr:ext cx="1590675" cy="352425"/>
    <xdr:sp>
      <xdr:nvSpPr>
        <xdr:cNvPr id="26" name="Shape 26"/>
        <xdr:cNvSpPr/>
      </xdr:nvSpPr>
      <xdr:spPr>
        <a:xfrm>
          <a:off x="9229725" y="95250"/>
          <a:ext cx="1590675" cy="352425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accent1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PROFIT</a:t>
          </a:r>
          <a:r>
            <a:rPr lang="en-US" sz="1100">
              <a:solidFill>
                <a:schemeClr val="accent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 </a:t>
          </a:r>
          <a:r>
            <a:rPr lang="en-US" sz="1600" b="1">
              <a:solidFill>
                <a:schemeClr val="accent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%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</xdr:row>
      <xdr:rowOff>161925</xdr:rowOff>
    </xdr:from>
    <xdr:ext cx="1781175" cy="295275"/>
    <xdr:sp>
      <xdr:nvSpPr>
        <xdr:cNvPr id="27" name="Shape 27"/>
        <xdr:cNvSpPr/>
      </xdr:nvSpPr>
      <xdr:spPr>
        <a:xfrm>
          <a:off x="9220200" y="400050"/>
          <a:ext cx="1781175" cy="295275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400" b="1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13</xdr:col>
      <xdr:colOff>85725</xdr:colOff>
      <xdr:row>0</xdr:row>
      <xdr:rowOff>85725</xdr:rowOff>
    </xdr:from>
    <xdr:ext cx="1809750" cy="666750"/>
    <xdr:sp>
      <xdr:nvSpPr>
        <xdr:cNvPr id="28" name="Shape 28"/>
        <xdr:cNvSpPr/>
      </xdr:nvSpPr>
      <xdr:spPr>
        <a:xfrm>
          <a:off x="10953750" y="85725"/>
          <a:ext cx="1809750" cy="666750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accent1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TOTAL</a:t>
          </a:r>
          <a:r>
            <a:rPr lang="en-US" sz="1400">
              <a:solidFill>
                <a:schemeClr val="lt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 </a:t>
          </a:r>
          <a:r>
            <a:rPr lang="en-US" sz="1400" b="1">
              <a:solidFill>
                <a:schemeClr val="accent1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UNITS SOLD</a:t>
          </a:r>
          <a:r>
            <a:rPr lang="en-US" sz="1400">
              <a:solidFill>
                <a:schemeClr val="lt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 SOLDSOLD</a:t>
          </a:r>
          <a:endParaRPr sz="1400"/>
        </a:p>
      </xdr:txBody>
    </xdr:sp>
    <xdr:clientData fLocksWithSheet="0"/>
  </xdr:oneCellAnchor>
  <xdr:oneCellAnchor>
    <xdr:from>
      <xdr:col>13</xdr:col>
      <xdr:colOff>152400</xdr:colOff>
      <xdr:row>1</xdr:row>
      <xdr:rowOff>152400</xdr:rowOff>
    </xdr:from>
    <xdr:ext cx="1743075" cy="333375"/>
    <xdr:sp>
      <xdr:nvSpPr>
        <xdr:cNvPr id="29" name="Shape 29"/>
        <xdr:cNvSpPr/>
      </xdr:nvSpPr>
      <xdr:spPr>
        <a:xfrm>
          <a:off x="11020425" y="390525"/>
          <a:ext cx="1743075" cy="333375"/>
        </a:xfrm>
        <a:prstGeom prst="roundRect">
          <a:avLst>
            <a:gd name="adj" fmla="val 16667"/>
          </a:avLst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400" b="1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8</xdr:col>
      <xdr:colOff>9525</xdr:colOff>
      <xdr:row>0</xdr:row>
      <xdr:rowOff>47625</xdr:rowOff>
    </xdr:from>
    <xdr:ext cx="533400" cy="533400"/>
    <xdr:pic>
      <xdr:nvPicPr>
        <xdr:cNvPr id="30" name="image6.png" descr="Money with solid fill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6715125" y="47625"/>
          <a:ext cx="533400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295275</xdr:colOff>
      <xdr:row>0</xdr:row>
      <xdr:rowOff>66675</xdr:rowOff>
    </xdr:from>
    <xdr:ext cx="457200" cy="466725"/>
    <xdr:pic>
      <xdr:nvPicPr>
        <xdr:cNvPr id="31" name="image2.png" descr="Bank with solid fill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8677275" y="66675"/>
          <a:ext cx="457200" cy="4667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180975</xdr:colOff>
      <xdr:row>0</xdr:row>
      <xdr:rowOff>133350</xdr:rowOff>
    </xdr:from>
    <xdr:ext cx="838200" cy="542925"/>
    <xdr:pic>
      <xdr:nvPicPr>
        <xdr:cNvPr id="32" name="image5.jpg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180975" y="133350"/>
          <a:ext cx="83820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304800</xdr:colOff>
      <xdr:row>0</xdr:row>
      <xdr:rowOff>200025</xdr:rowOff>
    </xdr:from>
    <xdr:ext cx="485775" cy="495300"/>
    <xdr:pic>
      <xdr:nvPicPr>
        <xdr:cNvPr id="33" name="image4.png" descr="Coins with solid fill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10363200" y="200025"/>
          <a:ext cx="48577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542925</xdr:colOff>
      <xdr:row>0</xdr:row>
      <xdr:rowOff>104775</xdr:rowOff>
    </xdr:from>
    <xdr:ext cx="485775" cy="485775"/>
    <xdr:pic>
      <xdr:nvPicPr>
        <xdr:cNvPr id="34" name="image1.png" descr="Bar chart with solid fill"/>
        <xdr:cNvPicPr preferRelativeResize="0"/>
      </xdr:nvPicPr>
      <xdr:blipFill>
        <a:blip r:embed="rId10" cstate="print"/>
        <a:stretch>
          <a:fillRect/>
        </a:stretch>
      </xdr:blipFill>
      <xdr:spPr>
        <a:xfrm>
          <a:off x="12220575" y="104775"/>
          <a:ext cx="485775" cy="48577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85725</xdr:colOff>
      <xdr:row>11</xdr:row>
      <xdr:rowOff>180975</xdr:rowOff>
    </xdr:from>
    <xdr:ext cx="638175" cy="647700"/>
    <xdr:pic>
      <xdr:nvPicPr>
        <xdr:cNvPr id="35" name="image3.png" descr="Bar graph with upward trend with solid fill"/>
        <xdr:cNvPicPr preferRelativeResize="0"/>
      </xdr:nvPicPr>
      <xdr:blipFill>
        <a:blip r:embed="rId11" cstate="print"/>
        <a:stretch>
          <a:fillRect/>
        </a:stretch>
      </xdr:blipFill>
      <xdr:spPr>
        <a:xfrm>
          <a:off x="2600325" y="2800350"/>
          <a:ext cx="638175" cy="64770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esktop\suman\excel_study\EXCEL%20ASSINGMENT\projec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ivottable1"/>
      <sheetName val="Sheet8"/>
      <sheetName val="Sheet1"/>
      <sheetName val="product list"/>
      <sheetName val="Sheet2"/>
      <sheetName val="DASHBOARD"/>
      <sheetName val="Dashboard reg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892.6250462963" refreshedBy="hp" recordCount="38">
  <cacheSource type="worksheet">
    <worksheetSource ref="A4:N42" sheet="TABLE"/>
  </cacheSource>
  <cacheFields count="14">
    <cacheField name="CATEGORY" numFmtId="0">
      <sharedItems count="4">
        <s v="Electronics"/>
        <s v="Home &amp; Kitechen Appliance"/>
        <s v="Clothes"/>
        <s v="Skin Care"/>
      </sharedItems>
    </cacheField>
    <cacheField name="PRODUCT" numFmtId="0">
      <sharedItems count="20">
        <s v="Microwave"/>
        <s v="Utensil"/>
        <s v="Suit"/>
        <s v="Moisturizer"/>
        <s v="Kurta"/>
        <s v="Television"/>
        <s v="Wall Watch"/>
        <s v="Spoon Set"/>
        <s v="Lip Balm"/>
        <s v="Face Wash"/>
        <s v="Table Fan"/>
        <s v="Nonstick Tawa"/>
        <s v="Saree"/>
        <s v="Blush"/>
        <s v="decorative Items"/>
        <s v="Laptop"/>
        <s v="stylish Top"/>
        <s v="Lip Stick"/>
        <s v="Swelling Fan"/>
        <s v="Shirt"/>
      </sharedItems>
    </cacheField>
    <cacheField name="PRICE" numFmtId="182">
      <sharedItems containsSemiMixedTypes="0" containsString="0" containsNumber="1" containsInteger="1" minValue="599" maxValue="49000" count="27">
        <n v="10000"/>
        <n v="3000"/>
        <n v="1000"/>
        <n v="799"/>
        <n v="899"/>
        <n v="48000"/>
        <n v="2000"/>
        <n v="600"/>
        <n v="699"/>
        <n v="1599"/>
        <n v="1799"/>
        <n v="5000"/>
        <n v="599"/>
        <n v="6000"/>
        <n v="35000"/>
        <n v="7834"/>
        <n v="698"/>
        <n v="999"/>
        <n v="1500"/>
        <n v="1699"/>
        <n v="49000"/>
        <n v="2099"/>
        <n v="4099"/>
        <n v="4000"/>
        <n v="47999"/>
        <n v="4999"/>
        <n v="1400"/>
      </sharedItems>
    </cacheField>
    <cacheField name="CUSTOMER REGION" numFmtId="0">
      <sharedItems count="4">
        <s v="South"/>
        <s v="East"/>
        <s v="North"/>
        <s v="West"/>
      </sharedItems>
    </cacheField>
    <cacheField name="REGULAR DISCOUNT %" numFmtId="0">
      <sharedItems containsSemiMixedTypes="0" containsString="0" containsNumber="1" minValue="0.05" maxValue="0.5" count="9">
        <n v="0.05"/>
        <n v="0.2"/>
        <n v="0.5"/>
        <n v="0.4"/>
        <n v="0.3"/>
        <n v="0.25"/>
        <n v="0.15"/>
        <n v="0.1"/>
        <n v="0.35"/>
      </sharedItems>
    </cacheField>
    <cacheField name="FINAL PRICE" numFmtId="182">
      <sharedItems containsSemiMixedTypes="0" containsString="0" containsNumber="1" minValue="349.5" maxValue="39200" count="35">
        <n v="9500"/>
        <n v="2400"/>
        <n v="500"/>
        <n v="479.4"/>
        <n v="629.3"/>
        <n v="36000"/>
        <n v="1700"/>
        <n v="570"/>
        <n v="349.5"/>
        <n v="959.4"/>
        <n v="1439.2"/>
        <n v="1800"/>
        <n v="4000"/>
        <n v="449.25"/>
        <n v="5100"/>
        <n v="33250"/>
        <n v="3917"/>
        <n v="558.4"/>
        <n v="899.1"/>
        <n v="700"/>
        <n v="1425"/>
        <n v="7000"/>
        <n v="849.5"/>
        <n v="39200"/>
        <n v="1469.3"/>
        <n v="1350"/>
        <n v="2459.4"/>
        <n v="449.5"/>
        <n v="2000"/>
        <n v="419.3"/>
        <n v="38399.2"/>
        <n v="524.25"/>
        <n v="1950"/>
        <n v="2499.5"/>
        <n v="539.1"/>
      </sharedItems>
    </cacheField>
    <cacheField name="ACTUAL PRICE per unit" numFmtId="182">
      <sharedItems containsSemiMixedTypes="0" containsString="0" containsNumber="1" containsInteger="1" minValue="200" maxValue="35000" count="26">
        <n v="7500"/>
        <n v="1400"/>
        <n v="250"/>
        <n v="350"/>
        <n v="500"/>
        <n v="33000"/>
        <n v="1200"/>
        <n v="400"/>
        <n v="200"/>
        <n v="800"/>
        <n v="1300"/>
        <n v="1600"/>
        <n v="3500"/>
        <n v="30000"/>
        <n v="2000"/>
        <n v="699"/>
        <n v="600"/>
        <n v="1350"/>
        <n v="5500"/>
        <n v="35000"/>
        <n v="1800"/>
        <n v="1150"/>
        <n v="280"/>
        <n v="450"/>
        <n v="1750"/>
        <n v="550"/>
      </sharedItems>
    </cacheField>
    <cacheField name="PROFIT" numFmtId="182">
      <sharedItems containsSemiMixedTypes="0" containsString="0" containsNumber="1" minValue="69.3" maxValue="4200" count="34">
        <n v="2000"/>
        <n v="1000"/>
        <n v="250"/>
        <n v="129.4"/>
        <n v="129.3"/>
        <n v="3000"/>
        <n v="500"/>
        <n v="170"/>
        <n v="149.5"/>
        <n v="159.4"/>
        <n v="139.2"/>
        <n v="200"/>
        <n v="199.25"/>
        <n v="1600"/>
        <n v="3250"/>
        <n v="1917"/>
        <n v="158.4"/>
        <n v="200.1"/>
        <n v="100"/>
        <n v="75"/>
        <n v="1500"/>
        <n v="150.5"/>
        <n v="4200"/>
        <n v="169.3"/>
        <n v="600"/>
        <n v="459.4"/>
        <n v="169.5"/>
        <n v="400"/>
        <n v="69.3"/>
        <n v="3399.2"/>
        <n v="74.25"/>
        <n v="499.5"/>
        <n v="150"/>
        <n v="189.1"/>
      </sharedItems>
    </cacheField>
    <cacheField name="2020 unit sale" numFmtId="0">
      <sharedItems containsSemiMixedTypes="0" containsString="0" containsNumber="1" containsInteger="1" minValue="80" maxValue="4900" count="31">
        <n v="100"/>
        <n v="200"/>
        <n v="240"/>
        <n v="130"/>
        <n v="879"/>
        <n v="900"/>
        <n v="580"/>
        <n v="459"/>
        <n v="329"/>
        <n v="400"/>
        <n v="1000"/>
        <n v="384"/>
        <n v="190"/>
        <n v="80"/>
        <n v="432"/>
        <n v="389"/>
        <n v="300"/>
        <n v="450"/>
        <n v="230"/>
        <n v="340"/>
        <n v="506"/>
        <n v="559"/>
        <n v="490"/>
        <n v="530"/>
        <n v="4900"/>
        <n v="500"/>
        <n v="600"/>
        <n v="390"/>
        <n v="323"/>
        <n v="453"/>
        <n v="870"/>
      </sharedItems>
    </cacheField>
    <cacheField name="2021 unit sale" numFmtId="0">
      <sharedItems containsSemiMixedTypes="0" containsString="0" containsNumber="1" containsInteger="1" minValue="200" maxValue="5940" count="34">
        <n v="200"/>
        <n v="348"/>
        <n v="392"/>
        <n v="493"/>
        <n v="329"/>
        <n v="250"/>
        <n v="2800"/>
        <n v="4904"/>
        <n v="3459"/>
        <n v="3000"/>
        <n v="445"/>
        <n v="2940"/>
        <n v="2000"/>
        <n v="300"/>
        <n v="789"/>
        <n v="890"/>
        <n v="900"/>
        <n v="490"/>
        <n v="879"/>
        <n v="4590"/>
        <n v="2349"/>
        <n v="5940"/>
        <n v="928"/>
        <n v="4990"/>
        <n v="349"/>
        <n v="3900"/>
        <n v="3903"/>
        <n v="556"/>
        <n v="849"/>
        <n v="2220"/>
        <n v="2300"/>
        <n v="3940"/>
        <n v="4900"/>
        <n v="4000"/>
      </sharedItems>
    </cacheField>
    <cacheField name="total unit sale" numFmtId="0">
      <sharedItems containsSemiMixedTypes="0" containsString="0" containsNumber="1" containsInteger="1" minValue="300" maxValue="8803" count="38">
        <n v="300"/>
        <n v="548"/>
        <n v="632"/>
        <n v="623"/>
        <n v="1208"/>
        <n v="1150"/>
        <n v="3380"/>
        <n v="5363"/>
        <n v="3788"/>
        <n v="3400"/>
        <n v="1445"/>
        <n v="3324"/>
        <n v="2190"/>
        <n v="380"/>
        <n v="1221"/>
        <n v="990"/>
        <n v="1300"/>
        <n v="1289"/>
        <n v="1190"/>
        <n v="690"/>
        <n v="1329"/>
        <n v="4820"/>
        <n v="2689"/>
        <n v="6446"/>
        <n v="1268"/>
        <n v="5549"/>
        <n v="839"/>
        <n v="4430"/>
        <n v="8803"/>
        <n v="956"/>
        <n v="1249"/>
        <n v="2720"/>
        <n v="2900"/>
        <n v="4330"/>
        <n v="2623"/>
        <n v="5223"/>
        <n v="4453"/>
        <n v="4870"/>
      </sharedItems>
    </cacheField>
    <cacheField name="2020 profit" numFmtId="182">
      <sharedItems containsSemiMixedTypes="0" containsString="0" containsNumber="1" containsInteger="1" minValue="0" maxValue="0" count="1">
        <n v="0"/>
      </sharedItems>
    </cacheField>
    <cacheField name="2021 profit" numFmtId="182">
      <sharedItems containsSemiMixedTypes="0" containsString="0" containsNumber="1" containsInteger="1" minValue="0" maxValue="0" count="1">
        <n v="0"/>
      </sharedItems>
    </cacheField>
    <cacheField name="TOTAL PROFIT" numFmtId="182">
      <sharedItems containsSemiMixedTypes="0" containsString="0" containsNumber="1" minValue="69000" maxValue="27073200" count="38">
        <n v="600000"/>
        <n v="548000"/>
        <n v="158000"/>
        <n v="80616.2"/>
        <n v="156194.4"/>
        <n v="3450000"/>
        <n v="1690000"/>
        <n v="911710"/>
        <n v="566306"/>
        <n v="541960"/>
        <n v="201144"/>
        <n v="664800"/>
        <n v="1095000"/>
        <n v="75715"/>
        <n v="1953600"/>
        <n v="3217500"/>
        <n v="2492100"/>
        <n v="204177.6"/>
        <n v="238119"/>
        <n v="69000"/>
        <n v="99675"/>
        <n v="7230000"/>
        <n v="404694.5"/>
        <n v="27073200"/>
        <n v="214672.4"/>
        <n v="3329400"/>
        <n v="167800"/>
        <n v="2035142"/>
        <n v="1492108.5"/>
        <n v="382400"/>
        <n v="86555.7"/>
        <n v="9245823.99999999"/>
        <n v="580000"/>
        <n v="321502.5"/>
        <n v="524600"/>
        <n v="2608888.5"/>
        <n v="667950"/>
        <n v="920917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892.6250462963" refreshedBy="hp" recordCount="38">
  <cacheSource type="worksheet">
    <worksheetSource ref="A4:Q42" sheet="TABLE"/>
  </cacheSource>
  <cacheFields count="17">
    <cacheField name="CATEGORY" numFmtId="0">
      <sharedItems count="4">
        <s v="Electronics"/>
        <s v="Home &amp; Kitechen Appliance"/>
        <s v="Clothes"/>
        <s v="Skin Care"/>
      </sharedItems>
    </cacheField>
    <cacheField name="PRODUCT" numFmtId="0">
      <sharedItems count="20">
        <s v="Microwave"/>
        <s v="Utensil"/>
        <s v="Suit"/>
        <s v="Moisturizer"/>
        <s v="Kurta"/>
        <s v="Television"/>
        <s v="Wall Watch"/>
        <s v="Spoon Set"/>
        <s v="Lip Balm"/>
        <s v="Face Wash"/>
        <s v="Table Fan"/>
        <s v="Nonstick Tawa"/>
        <s v="Saree"/>
        <s v="Blush"/>
        <s v="decorative Items"/>
        <s v="Laptop"/>
        <s v="stylish Top"/>
        <s v="Lip Stick"/>
        <s v="Swelling Fan"/>
        <s v="Shirt"/>
      </sharedItems>
    </cacheField>
    <cacheField name="PRICE" numFmtId="182">
      <sharedItems containsSemiMixedTypes="0" containsString="0" containsNumber="1" containsInteger="1" minValue="599" maxValue="49000" count="27">
        <n v="10000"/>
        <n v="3000"/>
        <n v="1000"/>
        <n v="799"/>
        <n v="899"/>
        <n v="48000"/>
        <n v="2000"/>
        <n v="600"/>
        <n v="699"/>
        <n v="1599"/>
        <n v="1799"/>
        <n v="5000"/>
        <n v="599"/>
        <n v="6000"/>
        <n v="35000"/>
        <n v="7834"/>
        <n v="698"/>
        <n v="999"/>
        <n v="1500"/>
        <n v="1699"/>
        <n v="49000"/>
        <n v="2099"/>
        <n v="4099"/>
        <n v="4000"/>
        <n v="47999"/>
        <n v="4999"/>
        <n v="1400"/>
      </sharedItems>
    </cacheField>
    <cacheField name="CUSTOMER REGION" numFmtId="0">
      <sharedItems count="4">
        <s v="South"/>
        <s v="East"/>
        <s v="North"/>
        <s v="West"/>
      </sharedItems>
    </cacheField>
    <cacheField name="REGULAR DISCOUNT %" numFmtId="0">
      <sharedItems containsSemiMixedTypes="0" containsString="0" containsNumber="1" minValue="0.05" maxValue="0.5" count="9">
        <n v="0.05"/>
        <n v="0.2"/>
        <n v="0.5"/>
        <n v="0.4"/>
        <n v="0.3"/>
        <n v="0.25"/>
        <n v="0.15"/>
        <n v="0.1"/>
        <n v="0.35"/>
      </sharedItems>
    </cacheField>
    <cacheField name="FINAL PRICE" numFmtId="182">
      <sharedItems containsSemiMixedTypes="0" containsString="0" containsNumber="1" minValue="349.5" maxValue="39200" count="35">
        <n v="9500"/>
        <n v="2400"/>
        <n v="500"/>
        <n v="479.4"/>
        <n v="629.3"/>
        <n v="36000"/>
        <n v="1700"/>
        <n v="570"/>
        <n v="349.5"/>
        <n v="959.4"/>
        <n v="1439.2"/>
        <n v="1800"/>
        <n v="4000"/>
        <n v="449.25"/>
        <n v="5100"/>
        <n v="33250"/>
        <n v="3917"/>
        <n v="558.4"/>
        <n v="899.1"/>
        <n v="700"/>
        <n v="1425"/>
        <n v="7000"/>
        <n v="849.5"/>
        <n v="39200"/>
        <n v="1469.3"/>
        <n v="1350"/>
        <n v="2459.4"/>
        <n v="449.5"/>
        <n v="2000"/>
        <n v="419.3"/>
        <n v="38399.2"/>
        <n v="524.25"/>
        <n v="1950"/>
        <n v="2499.5"/>
        <n v="539.1"/>
      </sharedItems>
    </cacheField>
    <cacheField name="ACTUAL PRICE per unit" numFmtId="182">
      <sharedItems containsSemiMixedTypes="0" containsString="0" containsNumber="1" containsInteger="1" minValue="200" maxValue="35000" count="26">
        <n v="7500"/>
        <n v="1400"/>
        <n v="250"/>
        <n v="350"/>
        <n v="500"/>
        <n v="33000"/>
        <n v="1200"/>
        <n v="400"/>
        <n v="200"/>
        <n v="800"/>
        <n v="1300"/>
        <n v="1600"/>
        <n v="3500"/>
        <n v="30000"/>
        <n v="2000"/>
        <n v="699"/>
        <n v="600"/>
        <n v="1350"/>
        <n v="5500"/>
        <n v="35000"/>
        <n v="1800"/>
        <n v="1150"/>
        <n v="280"/>
        <n v="450"/>
        <n v="1750"/>
        <n v="550"/>
      </sharedItems>
    </cacheField>
    <cacheField name="PROFIT" numFmtId="182">
      <sharedItems containsSemiMixedTypes="0" containsString="0" containsNumber="1" minValue="69.3" maxValue="4200" count="34">
        <n v="2000"/>
        <n v="1000"/>
        <n v="250"/>
        <n v="129.4"/>
        <n v="129.3"/>
        <n v="3000"/>
        <n v="500"/>
        <n v="170"/>
        <n v="149.5"/>
        <n v="159.4"/>
        <n v="139.2"/>
        <n v="200"/>
        <n v="199.25"/>
        <n v="1600"/>
        <n v="3250"/>
        <n v="1917"/>
        <n v="158.4"/>
        <n v="200.1"/>
        <n v="100"/>
        <n v="75"/>
        <n v="1500"/>
        <n v="150.5"/>
        <n v="4200"/>
        <n v="169.3"/>
        <n v="600"/>
        <n v="459.4"/>
        <n v="169.5"/>
        <n v="400"/>
        <n v="69.3"/>
        <n v="3399.2"/>
        <n v="74.25"/>
        <n v="499.5"/>
        <n v="150"/>
        <n v="189.1"/>
      </sharedItems>
    </cacheField>
    <cacheField name="2020 unit sale" numFmtId="0">
      <sharedItems containsSemiMixedTypes="0" containsString="0" containsNumber="1" containsInteger="1" minValue="80" maxValue="4900" count="31">
        <n v="100"/>
        <n v="200"/>
        <n v="240"/>
        <n v="130"/>
        <n v="879"/>
        <n v="900"/>
        <n v="580"/>
        <n v="459"/>
        <n v="329"/>
        <n v="400"/>
        <n v="1000"/>
        <n v="384"/>
        <n v="190"/>
        <n v="80"/>
        <n v="432"/>
        <n v="389"/>
        <n v="300"/>
        <n v="450"/>
        <n v="230"/>
        <n v="340"/>
        <n v="506"/>
        <n v="559"/>
        <n v="490"/>
        <n v="530"/>
        <n v="4900"/>
        <n v="500"/>
        <n v="600"/>
        <n v="390"/>
        <n v="323"/>
        <n v="453"/>
        <n v="870"/>
      </sharedItems>
    </cacheField>
    <cacheField name="2021 unit sale" numFmtId="0">
      <sharedItems containsSemiMixedTypes="0" containsString="0" containsNumber="1" containsInteger="1" minValue="200" maxValue="5940" count="34">
        <n v="200"/>
        <n v="348"/>
        <n v="392"/>
        <n v="493"/>
        <n v="329"/>
        <n v="250"/>
        <n v="2800"/>
        <n v="4904"/>
        <n v="3459"/>
        <n v="3000"/>
        <n v="445"/>
        <n v="2940"/>
        <n v="2000"/>
        <n v="300"/>
        <n v="789"/>
        <n v="890"/>
        <n v="900"/>
        <n v="490"/>
        <n v="879"/>
        <n v="4590"/>
        <n v="2349"/>
        <n v="5940"/>
        <n v="928"/>
        <n v="4990"/>
        <n v="349"/>
        <n v="3900"/>
        <n v="3903"/>
        <n v="556"/>
        <n v="849"/>
        <n v="2220"/>
        <n v="2300"/>
        <n v="3940"/>
        <n v="4900"/>
        <n v="4000"/>
      </sharedItems>
    </cacheField>
    <cacheField name="total unit sale" numFmtId="0">
      <sharedItems containsSemiMixedTypes="0" containsString="0" containsNumber="1" containsInteger="1" minValue="300" maxValue="8803" count="38">
        <n v="300"/>
        <n v="548"/>
        <n v="632"/>
        <n v="623"/>
        <n v="1208"/>
        <n v="1150"/>
        <n v="3380"/>
        <n v="5363"/>
        <n v="3788"/>
        <n v="3400"/>
        <n v="1445"/>
        <n v="3324"/>
        <n v="2190"/>
        <n v="380"/>
        <n v="1221"/>
        <n v="990"/>
        <n v="1300"/>
        <n v="1289"/>
        <n v="1190"/>
        <n v="690"/>
        <n v="1329"/>
        <n v="4820"/>
        <n v="2689"/>
        <n v="6446"/>
        <n v="1268"/>
        <n v="5549"/>
        <n v="839"/>
        <n v="4430"/>
        <n v="8803"/>
        <n v="956"/>
        <n v="1249"/>
        <n v="2720"/>
        <n v="2900"/>
        <n v="4330"/>
        <n v="2623"/>
        <n v="5223"/>
        <n v="4453"/>
        <n v="4870"/>
      </sharedItems>
    </cacheField>
    <cacheField name="2020 profit" numFmtId="182">
      <sharedItems containsSemiMixedTypes="0" containsString="0" containsNumber="1" containsInteger="1" minValue="0" maxValue="0" count="1">
        <n v="0"/>
      </sharedItems>
    </cacheField>
    <cacheField name="2021 profit" numFmtId="182">
      <sharedItems containsSemiMixedTypes="0" containsString="0" containsNumber="1" containsInteger="1" minValue="0" maxValue="0" count="1">
        <n v="0"/>
      </sharedItems>
    </cacheField>
    <cacheField name="TOTAL PROFIT" numFmtId="182">
      <sharedItems containsSemiMixedTypes="0" containsString="0" containsNumber="1" minValue="69000" maxValue="27073200" count="38">
        <n v="600000"/>
        <n v="548000"/>
        <n v="158000"/>
        <n v="80616.2"/>
        <n v="156194.4"/>
        <n v="3450000"/>
        <n v="1690000"/>
        <n v="911710"/>
        <n v="566306"/>
        <n v="541960"/>
        <n v="201144"/>
        <n v="664800"/>
        <n v="1095000"/>
        <n v="75715"/>
        <n v="1953600"/>
        <n v="3217500"/>
        <n v="2492100"/>
        <n v="204177.6"/>
        <n v="238119"/>
        <n v="69000"/>
        <n v="99675"/>
        <n v="7230000"/>
        <n v="404694.5"/>
        <n v="27073200"/>
        <n v="214672.4"/>
        <n v="3329400"/>
        <n v="167800"/>
        <n v="2035142"/>
        <n v="1492108.5"/>
        <n v="382400"/>
        <n v="86555.7"/>
        <n v="9245823.99999999"/>
        <n v="580000"/>
        <n v="321502.5"/>
        <n v="524600"/>
        <n v="2608888.5"/>
        <n v="667950"/>
        <n v="920917"/>
      </sharedItems>
    </cacheField>
    <cacheField name="NAME" numFmtId="0">
      <sharedItems count="22">
        <s v="Arjun Sharma"/>
        <s v="Mihir Sharma"/>
        <s v="Rekha Kumari"/>
        <s v="Riya Gupta"/>
        <s v="Leela Rani"/>
        <s v="Prithvi Raj"/>
        <s v="Rahul yadav"/>
        <s v="Jiya Singh"/>
        <s v="Parmindar Kaur"/>
        <s v="Meera Yadav"/>
        <s v="Jack Watson"/>
        <s v="Eric Watson"/>
        <s v="Pooja Saini"/>
        <s v="Dipika kaur"/>
        <s v="Deep Singh"/>
        <s v="Supriya Thakur"/>
        <s v="Sudha Saini"/>
        <s v="Mahira Khan"/>
        <s v="Radha Rani"/>
        <s v="Janhvi Kapoor"/>
        <s v="Naina Aggarwal"/>
        <s v="Sameer Mehra"/>
      </sharedItems>
    </cacheField>
    <cacheField name="STATE" numFmtId="0">
      <sharedItems count="11">
        <s v="Delhi"/>
        <s v="Haryana"/>
        <s v="Rajasthan"/>
        <s v="UP"/>
        <s v="Gujarat"/>
        <s v="Punjab"/>
        <s v="Goa"/>
        <s v="West Bengal"/>
        <s v="Bihar"/>
        <s v="Maharashtra"/>
        <s v="Andhra Pradesh"/>
      </sharedItems>
    </cacheField>
    <cacheField name="PAYMENT MODE" numFmtId="0">
      <sharedItems count="3">
        <s v="COD"/>
        <s v="UPI"/>
        <s v="Bank Check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0"/>
    <x v="0"/>
    <x v="1"/>
  </r>
  <r>
    <x v="2"/>
    <x v="2"/>
    <x v="2"/>
    <x v="2"/>
    <x v="2"/>
    <x v="2"/>
    <x v="2"/>
    <x v="2"/>
    <x v="2"/>
    <x v="2"/>
    <x v="2"/>
    <x v="0"/>
    <x v="0"/>
    <x v="2"/>
  </r>
  <r>
    <x v="3"/>
    <x v="3"/>
    <x v="3"/>
    <x v="3"/>
    <x v="3"/>
    <x v="3"/>
    <x v="3"/>
    <x v="3"/>
    <x v="3"/>
    <x v="3"/>
    <x v="3"/>
    <x v="0"/>
    <x v="0"/>
    <x v="3"/>
  </r>
  <r>
    <x v="2"/>
    <x v="4"/>
    <x v="4"/>
    <x v="1"/>
    <x v="4"/>
    <x v="4"/>
    <x v="4"/>
    <x v="4"/>
    <x v="4"/>
    <x v="4"/>
    <x v="4"/>
    <x v="0"/>
    <x v="0"/>
    <x v="4"/>
  </r>
  <r>
    <x v="0"/>
    <x v="5"/>
    <x v="5"/>
    <x v="0"/>
    <x v="5"/>
    <x v="5"/>
    <x v="5"/>
    <x v="5"/>
    <x v="5"/>
    <x v="5"/>
    <x v="5"/>
    <x v="0"/>
    <x v="0"/>
    <x v="5"/>
  </r>
  <r>
    <x v="1"/>
    <x v="6"/>
    <x v="6"/>
    <x v="3"/>
    <x v="6"/>
    <x v="6"/>
    <x v="6"/>
    <x v="6"/>
    <x v="6"/>
    <x v="6"/>
    <x v="6"/>
    <x v="0"/>
    <x v="0"/>
    <x v="6"/>
  </r>
  <r>
    <x v="1"/>
    <x v="7"/>
    <x v="7"/>
    <x v="2"/>
    <x v="0"/>
    <x v="7"/>
    <x v="7"/>
    <x v="7"/>
    <x v="7"/>
    <x v="7"/>
    <x v="7"/>
    <x v="0"/>
    <x v="0"/>
    <x v="7"/>
  </r>
  <r>
    <x v="3"/>
    <x v="8"/>
    <x v="8"/>
    <x v="0"/>
    <x v="2"/>
    <x v="8"/>
    <x v="8"/>
    <x v="8"/>
    <x v="8"/>
    <x v="8"/>
    <x v="8"/>
    <x v="0"/>
    <x v="0"/>
    <x v="8"/>
  </r>
  <r>
    <x v="3"/>
    <x v="9"/>
    <x v="9"/>
    <x v="0"/>
    <x v="3"/>
    <x v="9"/>
    <x v="9"/>
    <x v="9"/>
    <x v="9"/>
    <x v="9"/>
    <x v="9"/>
    <x v="0"/>
    <x v="0"/>
    <x v="9"/>
  </r>
  <r>
    <x v="0"/>
    <x v="10"/>
    <x v="10"/>
    <x v="2"/>
    <x v="1"/>
    <x v="10"/>
    <x v="10"/>
    <x v="10"/>
    <x v="10"/>
    <x v="10"/>
    <x v="10"/>
    <x v="0"/>
    <x v="0"/>
    <x v="10"/>
  </r>
  <r>
    <x v="1"/>
    <x v="11"/>
    <x v="6"/>
    <x v="0"/>
    <x v="7"/>
    <x v="11"/>
    <x v="11"/>
    <x v="11"/>
    <x v="11"/>
    <x v="11"/>
    <x v="11"/>
    <x v="0"/>
    <x v="0"/>
    <x v="11"/>
  </r>
  <r>
    <x v="2"/>
    <x v="12"/>
    <x v="11"/>
    <x v="1"/>
    <x v="1"/>
    <x v="12"/>
    <x v="12"/>
    <x v="6"/>
    <x v="12"/>
    <x v="12"/>
    <x v="12"/>
    <x v="0"/>
    <x v="0"/>
    <x v="12"/>
  </r>
  <r>
    <x v="3"/>
    <x v="13"/>
    <x v="12"/>
    <x v="3"/>
    <x v="5"/>
    <x v="13"/>
    <x v="2"/>
    <x v="12"/>
    <x v="13"/>
    <x v="13"/>
    <x v="13"/>
    <x v="0"/>
    <x v="0"/>
    <x v="13"/>
  </r>
  <r>
    <x v="1"/>
    <x v="14"/>
    <x v="13"/>
    <x v="3"/>
    <x v="6"/>
    <x v="14"/>
    <x v="12"/>
    <x v="13"/>
    <x v="14"/>
    <x v="14"/>
    <x v="14"/>
    <x v="0"/>
    <x v="0"/>
    <x v="14"/>
  </r>
  <r>
    <x v="0"/>
    <x v="15"/>
    <x v="14"/>
    <x v="0"/>
    <x v="0"/>
    <x v="15"/>
    <x v="13"/>
    <x v="14"/>
    <x v="0"/>
    <x v="15"/>
    <x v="15"/>
    <x v="0"/>
    <x v="0"/>
    <x v="15"/>
  </r>
  <r>
    <x v="1"/>
    <x v="14"/>
    <x v="15"/>
    <x v="3"/>
    <x v="2"/>
    <x v="16"/>
    <x v="14"/>
    <x v="15"/>
    <x v="9"/>
    <x v="16"/>
    <x v="16"/>
    <x v="0"/>
    <x v="0"/>
    <x v="16"/>
  </r>
  <r>
    <x v="2"/>
    <x v="16"/>
    <x v="16"/>
    <x v="2"/>
    <x v="1"/>
    <x v="17"/>
    <x v="7"/>
    <x v="16"/>
    <x v="15"/>
    <x v="16"/>
    <x v="17"/>
    <x v="0"/>
    <x v="0"/>
    <x v="17"/>
  </r>
  <r>
    <x v="3"/>
    <x v="17"/>
    <x v="17"/>
    <x v="1"/>
    <x v="7"/>
    <x v="18"/>
    <x v="15"/>
    <x v="17"/>
    <x v="16"/>
    <x v="15"/>
    <x v="18"/>
    <x v="0"/>
    <x v="0"/>
    <x v="18"/>
  </r>
  <r>
    <x v="1"/>
    <x v="7"/>
    <x v="2"/>
    <x v="0"/>
    <x v="4"/>
    <x v="19"/>
    <x v="16"/>
    <x v="18"/>
    <x v="1"/>
    <x v="17"/>
    <x v="19"/>
    <x v="0"/>
    <x v="0"/>
    <x v="19"/>
  </r>
  <r>
    <x v="2"/>
    <x v="4"/>
    <x v="18"/>
    <x v="2"/>
    <x v="0"/>
    <x v="20"/>
    <x v="17"/>
    <x v="19"/>
    <x v="17"/>
    <x v="18"/>
    <x v="20"/>
    <x v="0"/>
    <x v="0"/>
    <x v="20"/>
  </r>
  <r>
    <x v="2"/>
    <x v="12"/>
    <x v="0"/>
    <x v="1"/>
    <x v="4"/>
    <x v="21"/>
    <x v="18"/>
    <x v="20"/>
    <x v="18"/>
    <x v="19"/>
    <x v="21"/>
    <x v="0"/>
    <x v="0"/>
    <x v="21"/>
  </r>
  <r>
    <x v="3"/>
    <x v="9"/>
    <x v="19"/>
    <x v="3"/>
    <x v="2"/>
    <x v="22"/>
    <x v="15"/>
    <x v="21"/>
    <x v="19"/>
    <x v="20"/>
    <x v="22"/>
    <x v="0"/>
    <x v="0"/>
    <x v="22"/>
  </r>
  <r>
    <x v="0"/>
    <x v="5"/>
    <x v="20"/>
    <x v="0"/>
    <x v="1"/>
    <x v="23"/>
    <x v="19"/>
    <x v="22"/>
    <x v="20"/>
    <x v="21"/>
    <x v="23"/>
    <x v="0"/>
    <x v="0"/>
    <x v="23"/>
  </r>
  <r>
    <x v="0"/>
    <x v="10"/>
    <x v="21"/>
    <x v="3"/>
    <x v="4"/>
    <x v="24"/>
    <x v="10"/>
    <x v="23"/>
    <x v="19"/>
    <x v="22"/>
    <x v="24"/>
    <x v="0"/>
    <x v="0"/>
    <x v="24"/>
  </r>
  <r>
    <x v="0"/>
    <x v="18"/>
    <x v="1"/>
    <x v="2"/>
    <x v="1"/>
    <x v="1"/>
    <x v="20"/>
    <x v="24"/>
    <x v="21"/>
    <x v="23"/>
    <x v="25"/>
    <x v="0"/>
    <x v="0"/>
    <x v="25"/>
  </r>
  <r>
    <x v="1"/>
    <x v="11"/>
    <x v="18"/>
    <x v="1"/>
    <x v="7"/>
    <x v="25"/>
    <x v="21"/>
    <x v="11"/>
    <x v="22"/>
    <x v="24"/>
    <x v="26"/>
    <x v="0"/>
    <x v="0"/>
    <x v="26"/>
  </r>
  <r>
    <x v="2"/>
    <x v="12"/>
    <x v="22"/>
    <x v="0"/>
    <x v="3"/>
    <x v="26"/>
    <x v="14"/>
    <x v="25"/>
    <x v="23"/>
    <x v="25"/>
    <x v="27"/>
    <x v="0"/>
    <x v="0"/>
    <x v="27"/>
  </r>
  <r>
    <x v="3"/>
    <x v="9"/>
    <x v="4"/>
    <x v="1"/>
    <x v="2"/>
    <x v="27"/>
    <x v="22"/>
    <x v="26"/>
    <x v="24"/>
    <x v="26"/>
    <x v="28"/>
    <x v="0"/>
    <x v="0"/>
    <x v="28"/>
  </r>
  <r>
    <x v="2"/>
    <x v="16"/>
    <x v="23"/>
    <x v="3"/>
    <x v="2"/>
    <x v="28"/>
    <x v="11"/>
    <x v="27"/>
    <x v="9"/>
    <x v="27"/>
    <x v="29"/>
    <x v="0"/>
    <x v="0"/>
    <x v="29"/>
  </r>
  <r>
    <x v="3"/>
    <x v="8"/>
    <x v="12"/>
    <x v="2"/>
    <x v="4"/>
    <x v="29"/>
    <x v="3"/>
    <x v="28"/>
    <x v="9"/>
    <x v="28"/>
    <x v="30"/>
    <x v="0"/>
    <x v="0"/>
    <x v="30"/>
  </r>
  <r>
    <x v="0"/>
    <x v="5"/>
    <x v="24"/>
    <x v="0"/>
    <x v="1"/>
    <x v="30"/>
    <x v="19"/>
    <x v="29"/>
    <x v="25"/>
    <x v="29"/>
    <x v="31"/>
    <x v="0"/>
    <x v="0"/>
    <x v="31"/>
  </r>
  <r>
    <x v="1"/>
    <x v="6"/>
    <x v="2"/>
    <x v="3"/>
    <x v="4"/>
    <x v="19"/>
    <x v="4"/>
    <x v="11"/>
    <x v="26"/>
    <x v="30"/>
    <x v="32"/>
    <x v="0"/>
    <x v="0"/>
    <x v="32"/>
  </r>
  <r>
    <x v="1"/>
    <x v="7"/>
    <x v="8"/>
    <x v="2"/>
    <x v="5"/>
    <x v="31"/>
    <x v="23"/>
    <x v="30"/>
    <x v="27"/>
    <x v="31"/>
    <x v="33"/>
    <x v="0"/>
    <x v="0"/>
    <x v="33"/>
  </r>
  <r>
    <x v="2"/>
    <x v="16"/>
    <x v="1"/>
    <x v="1"/>
    <x v="8"/>
    <x v="32"/>
    <x v="24"/>
    <x v="11"/>
    <x v="28"/>
    <x v="30"/>
    <x v="34"/>
    <x v="0"/>
    <x v="0"/>
    <x v="34"/>
  </r>
  <r>
    <x v="2"/>
    <x v="19"/>
    <x v="25"/>
    <x v="0"/>
    <x v="2"/>
    <x v="33"/>
    <x v="14"/>
    <x v="31"/>
    <x v="28"/>
    <x v="32"/>
    <x v="35"/>
    <x v="0"/>
    <x v="0"/>
    <x v="35"/>
  </r>
  <r>
    <x v="3"/>
    <x v="3"/>
    <x v="26"/>
    <x v="2"/>
    <x v="2"/>
    <x v="19"/>
    <x v="25"/>
    <x v="32"/>
    <x v="29"/>
    <x v="33"/>
    <x v="36"/>
    <x v="0"/>
    <x v="0"/>
    <x v="36"/>
  </r>
  <r>
    <x v="3"/>
    <x v="17"/>
    <x v="12"/>
    <x v="1"/>
    <x v="7"/>
    <x v="34"/>
    <x v="3"/>
    <x v="33"/>
    <x v="30"/>
    <x v="33"/>
    <x v="37"/>
    <x v="0"/>
    <x v="0"/>
    <x v="3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0"/>
    <x v="0"/>
    <x v="1"/>
    <x v="1"/>
    <x v="1"/>
    <x v="1"/>
  </r>
  <r>
    <x v="2"/>
    <x v="2"/>
    <x v="2"/>
    <x v="2"/>
    <x v="2"/>
    <x v="2"/>
    <x v="2"/>
    <x v="2"/>
    <x v="2"/>
    <x v="2"/>
    <x v="2"/>
    <x v="0"/>
    <x v="0"/>
    <x v="2"/>
    <x v="2"/>
    <x v="2"/>
    <x v="2"/>
  </r>
  <r>
    <x v="3"/>
    <x v="3"/>
    <x v="3"/>
    <x v="3"/>
    <x v="3"/>
    <x v="3"/>
    <x v="3"/>
    <x v="3"/>
    <x v="3"/>
    <x v="3"/>
    <x v="3"/>
    <x v="0"/>
    <x v="0"/>
    <x v="3"/>
    <x v="3"/>
    <x v="0"/>
    <x v="0"/>
  </r>
  <r>
    <x v="2"/>
    <x v="4"/>
    <x v="4"/>
    <x v="1"/>
    <x v="4"/>
    <x v="4"/>
    <x v="4"/>
    <x v="4"/>
    <x v="4"/>
    <x v="4"/>
    <x v="4"/>
    <x v="0"/>
    <x v="0"/>
    <x v="4"/>
    <x v="4"/>
    <x v="3"/>
    <x v="2"/>
  </r>
  <r>
    <x v="0"/>
    <x v="5"/>
    <x v="5"/>
    <x v="0"/>
    <x v="5"/>
    <x v="5"/>
    <x v="5"/>
    <x v="5"/>
    <x v="5"/>
    <x v="5"/>
    <x v="5"/>
    <x v="0"/>
    <x v="0"/>
    <x v="5"/>
    <x v="5"/>
    <x v="3"/>
    <x v="2"/>
  </r>
  <r>
    <x v="1"/>
    <x v="6"/>
    <x v="6"/>
    <x v="3"/>
    <x v="6"/>
    <x v="6"/>
    <x v="6"/>
    <x v="6"/>
    <x v="6"/>
    <x v="6"/>
    <x v="6"/>
    <x v="0"/>
    <x v="0"/>
    <x v="6"/>
    <x v="6"/>
    <x v="0"/>
    <x v="2"/>
  </r>
  <r>
    <x v="1"/>
    <x v="7"/>
    <x v="7"/>
    <x v="2"/>
    <x v="0"/>
    <x v="7"/>
    <x v="7"/>
    <x v="7"/>
    <x v="7"/>
    <x v="7"/>
    <x v="7"/>
    <x v="0"/>
    <x v="0"/>
    <x v="7"/>
    <x v="6"/>
    <x v="0"/>
    <x v="1"/>
  </r>
  <r>
    <x v="3"/>
    <x v="8"/>
    <x v="8"/>
    <x v="0"/>
    <x v="2"/>
    <x v="8"/>
    <x v="8"/>
    <x v="8"/>
    <x v="8"/>
    <x v="8"/>
    <x v="8"/>
    <x v="0"/>
    <x v="0"/>
    <x v="8"/>
    <x v="3"/>
    <x v="0"/>
    <x v="1"/>
  </r>
  <r>
    <x v="3"/>
    <x v="9"/>
    <x v="9"/>
    <x v="0"/>
    <x v="3"/>
    <x v="9"/>
    <x v="9"/>
    <x v="9"/>
    <x v="9"/>
    <x v="9"/>
    <x v="9"/>
    <x v="0"/>
    <x v="0"/>
    <x v="9"/>
    <x v="3"/>
    <x v="0"/>
    <x v="1"/>
  </r>
  <r>
    <x v="0"/>
    <x v="10"/>
    <x v="10"/>
    <x v="2"/>
    <x v="1"/>
    <x v="10"/>
    <x v="10"/>
    <x v="10"/>
    <x v="10"/>
    <x v="10"/>
    <x v="10"/>
    <x v="0"/>
    <x v="0"/>
    <x v="10"/>
    <x v="0"/>
    <x v="0"/>
    <x v="2"/>
  </r>
  <r>
    <x v="1"/>
    <x v="11"/>
    <x v="6"/>
    <x v="0"/>
    <x v="7"/>
    <x v="11"/>
    <x v="11"/>
    <x v="11"/>
    <x v="11"/>
    <x v="11"/>
    <x v="11"/>
    <x v="0"/>
    <x v="0"/>
    <x v="11"/>
    <x v="7"/>
    <x v="4"/>
    <x v="2"/>
  </r>
  <r>
    <x v="2"/>
    <x v="12"/>
    <x v="11"/>
    <x v="1"/>
    <x v="1"/>
    <x v="12"/>
    <x v="12"/>
    <x v="6"/>
    <x v="12"/>
    <x v="12"/>
    <x v="12"/>
    <x v="0"/>
    <x v="0"/>
    <x v="12"/>
    <x v="8"/>
    <x v="5"/>
    <x v="0"/>
  </r>
  <r>
    <x v="3"/>
    <x v="13"/>
    <x v="12"/>
    <x v="3"/>
    <x v="5"/>
    <x v="13"/>
    <x v="2"/>
    <x v="12"/>
    <x v="13"/>
    <x v="13"/>
    <x v="13"/>
    <x v="0"/>
    <x v="0"/>
    <x v="13"/>
    <x v="9"/>
    <x v="4"/>
    <x v="1"/>
  </r>
  <r>
    <x v="1"/>
    <x v="14"/>
    <x v="13"/>
    <x v="3"/>
    <x v="6"/>
    <x v="14"/>
    <x v="12"/>
    <x v="13"/>
    <x v="14"/>
    <x v="14"/>
    <x v="14"/>
    <x v="0"/>
    <x v="0"/>
    <x v="14"/>
    <x v="10"/>
    <x v="6"/>
    <x v="1"/>
  </r>
  <r>
    <x v="0"/>
    <x v="15"/>
    <x v="14"/>
    <x v="0"/>
    <x v="0"/>
    <x v="15"/>
    <x v="13"/>
    <x v="14"/>
    <x v="0"/>
    <x v="15"/>
    <x v="15"/>
    <x v="0"/>
    <x v="0"/>
    <x v="15"/>
    <x v="0"/>
    <x v="0"/>
    <x v="1"/>
  </r>
  <r>
    <x v="1"/>
    <x v="14"/>
    <x v="15"/>
    <x v="3"/>
    <x v="2"/>
    <x v="16"/>
    <x v="14"/>
    <x v="15"/>
    <x v="9"/>
    <x v="16"/>
    <x v="16"/>
    <x v="0"/>
    <x v="0"/>
    <x v="16"/>
    <x v="11"/>
    <x v="6"/>
    <x v="2"/>
  </r>
  <r>
    <x v="2"/>
    <x v="16"/>
    <x v="16"/>
    <x v="2"/>
    <x v="1"/>
    <x v="17"/>
    <x v="7"/>
    <x v="16"/>
    <x v="15"/>
    <x v="16"/>
    <x v="17"/>
    <x v="0"/>
    <x v="0"/>
    <x v="17"/>
    <x v="12"/>
    <x v="7"/>
    <x v="2"/>
  </r>
  <r>
    <x v="3"/>
    <x v="17"/>
    <x v="17"/>
    <x v="1"/>
    <x v="7"/>
    <x v="18"/>
    <x v="15"/>
    <x v="17"/>
    <x v="16"/>
    <x v="15"/>
    <x v="18"/>
    <x v="0"/>
    <x v="0"/>
    <x v="18"/>
    <x v="13"/>
    <x v="5"/>
    <x v="2"/>
  </r>
  <r>
    <x v="1"/>
    <x v="7"/>
    <x v="2"/>
    <x v="0"/>
    <x v="4"/>
    <x v="19"/>
    <x v="16"/>
    <x v="18"/>
    <x v="1"/>
    <x v="17"/>
    <x v="19"/>
    <x v="0"/>
    <x v="0"/>
    <x v="19"/>
    <x v="14"/>
    <x v="5"/>
    <x v="0"/>
  </r>
  <r>
    <x v="2"/>
    <x v="4"/>
    <x v="18"/>
    <x v="2"/>
    <x v="0"/>
    <x v="20"/>
    <x v="17"/>
    <x v="19"/>
    <x v="17"/>
    <x v="18"/>
    <x v="20"/>
    <x v="0"/>
    <x v="0"/>
    <x v="20"/>
    <x v="4"/>
    <x v="3"/>
    <x v="0"/>
  </r>
  <r>
    <x v="2"/>
    <x v="12"/>
    <x v="0"/>
    <x v="1"/>
    <x v="4"/>
    <x v="21"/>
    <x v="18"/>
    <x v="20"/>
    <x v="18"/>
    <x v="19"/>
    <x v="21"/>
    <x v="0"/>
    <x v="0"/>
    <x v="21"/>
    <x v="2"/>
    <x v="2"/>
    <x v="2"/>
  </r>
  <r>
    <x v="3"/>
    <x v="9"/>
    <x v="19"/>
    <x v="3"/>
    <x v="2"/>
    <x v="22"/>
    <x v="15"/>
    <x v="21"/>
    <x v="19"/>
    <x v="20"/>
    <x v="22"/>
    <x v="0"/>
    <x v="0"/>
    <x v="22"/>
    <x v="15"/>
    <x v="8"/>
    <x v="0"/>
  </r>
  <r>
    <x v="0"/>
    <x v="5"/>
    <x v="20"/>
    <x v="0"/>
    <x v="1"/>
    <x v="23"/>
    <x v="19"/>
    <x v="22"/>
    <x v="20"/>
    <x v="21"/>
    <x v="23"/>
    <x v="0"/>
    <x v="0"/>
    <x v="23"/>
    <x v="5"/>
    <x v="3"/>
    <x v="2"/>
  </r>
  <r>
    <x v="0"/>
    <x v="10"/>
    <x v="21"/>
    <x v="3"/>
    <x v="4"/>
    <x v="24"/>
    <x v="10"/>
    <x v="23"/>
    <x v="19"/>
    <x v="22"/>
    <x v="24"/>
    <x v="0"/>
    <x v="0"/>
    <x v="24"/>
    <x v="16"/>
    <x v="7"/>
    <x v="0"/>
  </r>
  <r>
    <x v="0"/>
    <x v="18"/>
    <x v="1"/>
    <x v="2"/>
    <x v="1"/>
    <x v="1"/>
    <x v="20"/>
    <x v="24"/>
    <x v="21"/>
    <x v="23"/>
    <x v="25"/>
    <x v="0"/>
    <x v="0"/>
    <x v="25"/>
    <x v="17"/>
    <x v="9"/>
    <x v="1"/>
  </r>
  <r>
    <x v="1"/>
    <x v="11"/>
    <x v="18"/>
    <x v="1"/>
    <x v="7"/>
    <x v="25"/>
    <x v="21"/>
    <x v="11"/>
    <x v="22"/>
    <x v="24"/>
    <x v="26"/>
    <x v="0"/>
    <x v="0"/>
    <x v="26"/>
    <x v="18"/>
    <x v="3"/>
    <x v="1"/>
  </r>
  <r>
    <x v="2"/>
    <x v="12"/>
    <x v="22"/>
    <x v="0"/>
    <x v="3"/>
    <x v="26"/>
    <x v="14"/>
    <x v="25"/>
    <x v="23"/>
    <x v="25"/>
    <x v="27"/>
    <x v="0"/>
    <x v="0"/>
    <x v="27"/>
    <x v="8"/>
    <x v="5"/>
    <x v="1"/>
  </r>
  <r>
    <x v="3"/>
    <x v="9"/>
    <x v="4"/>
    <x v="1"/>
    <x v="2"/>
    <x v="27"/>
    <x v="22"/>
    <x v="26"/>
    <x v="24"/>
    <x v="26"/>
    <x v="28"/>
    <x v="0"/>
    <x v="0"/>
    <x v="28"/>
    <x v="19"/>
    <x v="9"/>
    <x v="1"/>
  </r>
  <r>
    <x v="2"/>
    <x v="16"/>
    <x v="23"/>
    <x v="3"/>
    <x v="2"/>
    <x v="28"/>
    <x v="11"/>
    <x v="27"/>
    <x v="9"/>
    <x v="27"/>
    <x v="29"/>
    <x v="0"/>
    <x v="0"/>
    <x v="29"/>
    <x v="2"/>
    <x v="2"/>
    <x v="1"/>
  </r>
  <r>
    <x v="3"/>
    <x v="8"/>
    <x v="12"/>
    <x v="2"/>
    <x v="4"/>
    <x v="29"/>
    <x v="3"/>
    <x v="28"/>
    <x v="9"/>
    <x v="28"/>
    <x v="30"/>
    <x v="0"/>
    <x v="0"/>
    <x v="30"/>
    <x v="12"/>
    <x v="7"/>
    <x v="1"/>
  </r>
  <r>
    <x v="0"/>
    <x v="5"/>
    <x v="24"/>
    <x v="0"/>
    <x v="1"/>
    <x v="30"/>
    <x v="19"/>
    <x v="29"/>
    <x v="25"/>
    <x v="29"/>
    <x v="31"/>
    <x v="0"/>
    <x v="0"/>
    <x v="31"/>
    <x v="5"/>
    <x v="3"/>
    <x v="2"/>
  </r>
  <r>
    <x v="1"/>
    <x v="6"/>
    <x v="2"/>
    <x v="3"/>
    <x v="4"/>
    <x v="19"/>
    <x v="4"/>
    <x v="11"/>
    <x v="26"/>
    <x v="30"/>
    <x v="32"/>
    <x v="0"/>
    <x v="0"/>
    <x v="32"/>
    <x v="14"/>
    <x v="5"/>
    <x v="2"/>
  </r>
  <r>
    <x v="1"/>
    <x v="7"/>
    <x v="8"/>
    <x v="2"/>
    <x v="5"/>
    <x v="31"/>
    <x v="23"/>
    <x v="30"/>
    <x v="27"/>
    <x v="31"/>
    <x v="33"/>
    <x v="0"/>
    <x v="0"/>
    <x v="33"/>
    <x v="14"/>
    <x v="5"/>
    <x v="0"/>
  </r>
  <r>
    <x v="2"/>
    <x v="16"/>
    <x v="1"/>
    <x v="1"/>
    <x v="8"/>
    <x v="32"/>
    <x v="24"/>
    <x v="11"/>
    <x v="28"/>
    <x v="30"/>
    <x v="34"/>
    <x v="0"/>
    <x v="0"/>
    <x v="34"/>
    <x v="20"/>
    <x v="10"/>
    <x v="2"/>
  </r>
  <r>
    <x v="2"/>
    <x v="19"/>
    <x v="25"/>
    <x v="0"/>
    <x v="2"/>
    <x v="33"/>
    <x v="14"/>
    <x v="31"/>
    <x v="28"/>
    <x v="32"/>
    <x v="35"/>
    <x v="0"/>
    <x v="0"/>
    <x v="35"/>
    <x v="21"/>
    <x v="4"/>
    <x v="0"/>
  </r>
  <r>
    <x v="3"/>
    <x v="3"/>
    <x v="26"/>
    <x v="2"/>
    <x v="2"/>
    <x v="19"/>
    <x v="25"/>
    <x v="32"/>
    <x v="29"/>
    <x v="33"/>
    <x v="36"/>
    <x v="0"/>
    <x v="0"/>
    <x v="36"/>
    <x v="13"/>
    <x v="5"/>
    <x v="2"/>
  </r>
  <r>
    <x v="3"/>
    <x v="17"/>
    <x v="12"/>
    <x v="1"/>
    <x v="7"/>
    <x v="34"/>
    <x v="3"/>
    <x v="33"/>
    <x v="30"/>
    <x v="33"/>
    <x v="37"/>
    <x v="0"/>
    <x v="0"/>
    <x v="37"/>
    <x v="15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" cacheId="0" autoFormatId="1" applyNumberFormats="0" applyBorderFormats="0" applyFontFormats="0" applyPatternFormats="0" applyAlignmentFormats="0" applyWidthHeightFormats="1" dataCaption="" updatedVersion="5" compact="0" compactData="0" showDrill="1">
  <location ref="A3:F5" firstHeaderRow="1" firstDataRow="2" firstDataCol="0"/>
  <pivotFields count="14"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dataField="1" compact="0" outline="0" multipleItemSelectionAllowed="1" numFmtId="182" showAll="0"/>
    <pivotField dataField="1" compact="0" outline="0" multipleItemSelectionAllowed="1" numFmtId="182" showAll="0"/>
    <pivotField compact="0" outline="0" multipleItemSelectionAllowed="1" numFmtId="182" showAll="0"/>
    <pivotField dataField="1" compact="0" outline="0" multipleItemSelectionAllowed="1" showAll="0"/>
    <pivotField dataField="1" compact="0" outline="0" multipleItemSelectionAllowed="1" showAll="0"/>
    <pivotField dataField="1"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dataField="1" compact="0" outline="0" multipleItemSelectionAllowed="1" numFmtId="182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2020 unit sale" fld="8" baseField="0" baseItem="0"/>
    <dataField name="Sum of 2021 unit sale" fld="9" baseField="0" baseItem="0"/>
    <dataField name="Sum of total unit sale" fld="10" baseField="0" baseItem="0"/>
    <dataField name="Sum of TOTAL PROFIT2" fld="13" baseField="0" baseItem="0"/>
    <dataField name="Sum of FINAL PRICE" fld="5" baseField="0" baseItem="0"/>
    <dataField name="Sum of ACTUAL PRICE per unit" fld="6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PIVOT TABLE 10" cacheId="1" autoFormatId="1" applyNumberFormats="0" applyBorderFormats="0" applyFontFormats="0" applyPatternFormats="0" applyAlignmentFormats="0" applyWidthHeightFormats="1" dataCaption="" updatedVersion="5" rowGrandTotals="0" compact="0" compactData="0" showDrill="1">
  <location ref="D134:F154" firstHeaderRow="1" firstDataRow="1" firstDataCol="2"/>
  <pivotFields count="17">
    <pivotField axis="axisRow" compact="0" defaultSubtotal="0" outline="0" multipleItemSelectionAllowed="1" showAll="0">
      <items count="4">
        <item x="2"/>
        <item x="0"/>
        <item x="1"/>
        <item x="3"/>
      </items>
    </pivotField>
    <pivotField axis="axisRow" compact="0" outline="0" multipleItemSelectionAllowed="1" showAll="0">
      <items count="21">
        <item x="13"/>
        <item x="14"/>
        <item x="9"/>
        <item x="4"/>
        <item x="15"/>
        <item x="8"/>
        <item x="17"/>
        <item x="0"/>
        <item x="3"/>
        <item x="11"/>
        <item x="12"/>
        <item x="19"/>
        <item x="7"/>
        <item x="16"/>
        <item x="2"/>
        <item x="18"/>
        <item x="10"/>
        <item x="5"/>
        <item x="1"/>
        <item x="6"/>
        <item t="default"/>
      </items>
    </pivotField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dataField="1"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0"/>
    <field x="1"/>
  </rowFields>
  <rowItems count="20">
    <i>
      <x/>
      <x v="3"/>
    </i>
    <i r="1">
      <x v="10"/>
    </i>
    <i r="1">
      <x v="11"/>
    </i>
    <i r="1">
      <x v="13"/>
    </i>
    <i r="1">
      <x v="14"/>
    </i>
    <i>
      <x v="1"/>
      <x v="4"/>
    </i>
    <i r="1">
      <x v="7"/>
    </i>
    <i r="1">
      <x v="15"/>
    </i>
    <i r="1">
      <x v="16"/>
    </i>
    <i r="1">
      <x v="17"/>
    </i>
    <i>
      <x v="2"/>
      <x v="1"/>
    </i>
    <i r="1">
      <x v="9"/>
    </i>
    <i r="1">
      <x v="12"/>
    </i>
    <i r="1">
      <x v="18"/>
    </i>
    <i r="1">
      <x v="19"/>
    </i>
    <i>
      <x v="3"/>
      <x/>
    </i>
    <i r="1">
      <x v="2"/>
    </i>
    <i r="1">
      <x v="5"/>
    </i>
    <i r="1">
      <x v="6"/>
    </i>
    <i r="1">
      <x v="8"/>
    </i>
  </rowItems>
  <colItems count="1">
    <i/>
  </colItems>
  <dataFields count="1">
    <dataField name="GJ" fld="13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PIVOT TABLE 11" cacheId="1" autoFormatId="1" applyNumberFormats="0" applyBorderFormats="0" applyFontFormats="0" applyPatternFormats="0" applyAlignmentFormats="0" applyWidthHeightFormats="1" dataCaption="" updatedVersion="5" compact="0" compactData="0" showDrill="1">
  <location ref="A181:C202" firstHeaderRow="1" firstDataRow="2" firstDataCol="1" rowPageCount="1" colPageCount="1"/>
  <pivotFields count="17">
    <pivotField axis="axisPage" compact="0" outline="0" multipleItemSelectionAllowed="1" showAll="0">
      <items count="5">
        <item x="2"/>
        <item x="0"/>
        <item x="1"/>
        <item x="3"/>
        <item t="default"/>
      </items>
    </pivotField>
    <pivotField axis="axisRow" compact="0" outline="0" multipleItemSelectionAllowed="1" showAll="0">
      <items count="21">
        <item x="13"/>
        <item x="14"/>
        <item x="9"/>
        <item x="4"/>
        <item x="15"/>
        <item x="8"/>
        <item x="17"/>
        <item x="0"/>
        <item x="3"/>
        <item x="11"/>
        <item x="12"/>
        <item x="19"/>
        <item x="7"/>
        <item x="16"/>
        <item x="2"/>
        <item x="18"/>
        <item x="10"/>
        <item x="5"/>
        <item x="1"/>
        <item x="6"/>
        <item t="default"/>
      </items>
    </pivotField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dataField="1" compact="0" outline="0" multipleItemSelectionAllowed="1" showAll="0"/>
    <pivotField dataField="1"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1">
    <pageField fld="0"/>
  </pageFields>
  <dataFields count="2">
    <dataField name="Sum of 2020 unit sale" fld="8" baseField="0" baseItem="0"/>
    <dataField name="Sum of 2021 unit sale" fld="9" baseField="0" baseItem="0"/>
  </dataField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PIVOT TABLE 2" cacheId="0" autoFormatId="1" applyNumberFormats="0" applyBorderFormats="0" applyFontFormats="0" applyPatternFormats="0" applyAlignmentFormats="0" applyWidthHeightFormats="1" dataCaption="" updatedVersion="5" compact="0" compactData="0" showDrill="1">
  <location ref="A9:D31" firstHeaderRow="1" firstDataRow="2" firstDataCol="1"/>
  <pivotFields count="14">
    <pivotField compact="0" outline="0" multipleItemSelectionAllowed="1" showAll="0"/>
    <pivotField axis="axisRow" compact="0" outline="0" multipleItemSelectionAllowed="1" showAll="0">
      <items count="21">
        <item x="13"/>
        <item x="14"/>
        <item x="9"/>
        <item x="4"/>
        <item x="15"/>
        <item x="8"/>
        <item x="17"/>
        <item x="0"/>
        <item x="3"/>
        <item x="11"/>
        <item x="12"/>
        <item x="19"/>
        <item x="7"/>
        <item x="16"/>
        <item x="2"/>
        <item x="18"/>
        <item x="10"/>
        <item x="5"/>
        <item x="1"/>
        <item x="6"/>
        <item t="default"/>
      </items>
    </pivotField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dataField="1"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dataField="1" compact="0" outline="0" multipleItemSelectionAllowed="1" numFmtId="182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PROFIT" fld="13" baseField="0" baseItem="0"/>
    <dataField name="Sum of total unit sale" fld="10" baseField="0" baseItem="0"/>
    <dataField name="Sum of ACTUAL PRICE per unit" fld="6" baseField="0" baseItem="0"/>
  </dataField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PIVOT TABLE 3" cacheId="0" autoFormatId="1" applyNumberFormats="0" applyBorderFormats="0" applyFontFormats="0" applyPatternFormats="0" applyAlignmentFormats="0" applyWidthHeightFormats="1" dataCaption="" updatedVersion="5" compact="0" compactData="0" showDrill="1">
  <location ref="A32:B37" firstHeaderRow="1" firstDataRow="1" firstDataCol="1"/>
  <pivotFields count="14">
    <pivotField compact="0" outline="0" multipleItemSelectionAllowed="1" showAll="0">
      <items count="5"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numFmtId="182" showAll="0"/>
    <pivotField axis="axisRow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dataField="1" compact="0" outline="0" multipleItemSelectionAllowed="1" numFmtId="182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PROFIT" fld="13" showDataAs="percentOfTotal" baseField="0" baseItem="0" numFmtId="10"/>
  </dataFields>
  <pivotTableStyleInfo showRowHeaders="1" showColHeaders="1" showLastColumn="1"/>
</pivotTableDefinition>
</file>

<file path=xl/pivotTables/pivotTable6.xml><?xml version="1.0" encoding="utf-8"?>
<pivotTableDefinition xmlns="http://schemas.openxmlformats.org/spreadsheetml/2006/main" name="PIVOT TABLE 4" cacheId="0" autoFormatId="1" applyNumberFormats="0" applyBorderFormats="0" applyFontFormats="0" applyPatternFormats="0" applyAlignmentFormats="0" applyWidthHeightFormats="1" dataCaption="" updatedVersion="5" compact="0" compactData="0" showDrill="1">
  <location ref="A52:C74" firstHeaderRow="1" firstDataRow="2" firstDataCol="1"/>
  <pivotFields count="14">
    <pivotField compact="0" outline="0" multipleItemSelectionAllowed="1" showAll="0"/>
    <pivotField axis="axisRow" compact="0" outline="0" multipleItemSelectionAllowed="1" showAll="0">
      <items count="21">
        <item x="13"/>
        <item x="14"/>
        <item x="9"/>
        <item x="4"/>
        <item x="15"/>
        <item x="8"/>
        <item x="17"/>
        <item x="0"/>
        <item x="3"/>
        <item x="11"/>
        <item x="12"/>
        <item x="19"/>
        <item x="7"/>
        <item x="16"/>
        <item x="2"/>
        <item x="18"/>
        <item x="10"/>
        <item x="5"/>
        <item x="1"/>
        <item x="6"/>
        <item t="default"/>
      </items>
    </pivotField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numFmtId="182" showAll="0"/>
    <pivotField dataField="1" compact="0" outline="0" multipleItemSelectionAllowed="1" numFmtId="182" showAll="0"/>
    <pivotField compact="0" outline="0" multipleItemSelectionAllowed="1" numFmtId="182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2020 profit" fld="11" baseField="0" baseItem="0"/>
    <dataField name="Sum of 2021 profit" fld="12" baseField="0" baseItem="0"/>
  </dataFields>
  <pivotTableStyleInfo showRowHeaders="1" showColHeaders="1" showLastColumn="1"/>
</pivotTableDefinition>
</file>

<file path=xl/pivotTables/pivotTable7.xml><?xml version="1.0" encoding="utf-8"?>
<pivotTableDefinition xmlns="http://schemas.openxmlformats.org/spreadsheetml/2006/main" name="PIVOT TABLE 5" cacheId="1" autoFormatId="1" applyNumberFormats="0" applyBorderFormats="0" applyFontFormats="0" applyPatternFormats="0" applyAlignmentFormats="0" applyWidthHeightFormats="1" dataCaption="" updatedVersion="5" compact="0" compactData="0" showDrill="1">
  <location ref="C78:D101" firstHeaderRow="1" firstDataRow="1" firstDataCol="1" rowPageCount="2" colPageCount="1"/>
  <pivotFields count="17">
    <pivotField axis="axisPage" compact="0" outline="0" multipleItemSelectionAllowed="1" showAll="0">
      <items count="5">
        <item x="2"/>
        <item x="0"/>
        <item x="1"/>
        <item x="3"/>
        <item t="default"/>
      </items>
    </pivotField>
    <pivotField axis="axisPage" compact="0" outline="0" multipleItemSelectionAllowed="1" showAll="0">
      <items count="21">
        <item x="13"/>
        <item x="14"/>
        <item x="9"/>
        <item x="4"/>
        <item x="15"/>
        <item x="8"/>
        <item x="17"/>
        <item x="0"/>
        <item x="3"/>
        <item x="11"/>
        <item x="12"/>
        <item x="19"/>
        <item x="7"/>
        <item x="16"/>
        <item x="2"/>
        <item x="18"/>
        <item x="10"/>
        <item x="5"/>
        <item x="1"/>
        <item x="6"/>
        <item t="default"/>
      </items>
    </pivotField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axis="axisRow" compact="0" outline="0" multipleItemSelectionAllowed="1" showAll="0">
      <items count="23">
        <item x="0"/>
        <item x="14"/>
        <item x="13"/>
        <item x="11"/>
        <item x="10"/>
        <item x="19"/>
        <item x="7"/>
        <item x="4"/>
        <item x="17"/>
        <item x="9"/>
        <item x="1"/>
        <item x="20"/>
        <item x="8"/>
        <item x="12"/>
        <item x="5"/>
        <item x="18"/>
        <item x="6"/>
        <item x="2"/>
        <item x="3"/>
        <item x="21"/>
        <item x="16"/>
        <item x="15"/>
        <item t="default"/>
      </items>
    </pivotField>
    <pivotField compact="0" outline="0" multipleItemSelectionAllowed="1" showAll="0"/>
    <pivotField compact="0" outline="0" multipleItemSelectionAllowed="1" showAll="0"/>
  </pivotFields>
  <rowFields count="1">
    <field x="14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2">
    <pageField fld="0"/>
    <pageField fld="1"/>
  </pageFields>
  <dataFields count="1">
    <dataField name="Sum of total unit sale" fld="10" baseField="0" baseItem="0"/>
  </dataFields>
  <pivotTableStyleInfo showRowHeaders="1" showColHeaders="1" showLastColumn="1"/>
</pivotTableDefinition>
</file>

<file path=xl/pivotTables/pivotTable8.xml><?xml version="1.0" encoding="utf-8"?>
<pivotTableDefinition xmlns="http://schemas.openxmlformats.org/spreadsheetml/2006/main" name="PIVOT TABLE 6" cacheId="1" autoFormatId="1" applyNumberFormats="0" applyBorderFormats="0" applyFontFormats="0" applyPatternFormats="0" applyAlignmentFormats="0" applyWidthHeightFormats="1" dataCaption="" updatedVersion="5" compact="0" compactData="0" showDrill="1">
  <location ref="E88:F100" firstHeaderRow="1" firstDataRow="1" firstDataCol="1" rowPageCount="2" colPageCount="1"/>
  <pivotFields count="17">
    <pivotField axis="axisPage" compact="0" outline="0" multipleItemSelectionAllowed="1" showAll="0">
      <items count="5">
        <item x="2"/>
        <item x="0"/>
        <item x="1"/>
        <item x="3"/>
        <item t="default"/>
      </items>
    </pivotField>
    <pivotField axis="axisPage" compact="0" outline="0" multipleItemSelectionAllowed="1" showAll="0">
      <items count="21">
        <item x="13"/>
        <item x="14"/>
        <item x="9"/>
        <item x="4"/>
        <item x="15"/>
        <item x="8"/>
        <item x="17"/>
        <item x="0"/>
        <item x="3"/>
        <item x="11"/>
        <item x="12"/>
        <item x="19"/>
        <item x="7"/>
        <item x="16"/>
        <item x="2"/>
        <item x="18"/>
        <item x="10"/>
        <item x="5"/>
        <item x="1"/>
        <item x="6"/>
        <item t="default"/>
      </items>
    </pivotField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dataField="1" compact="0" outline="0" multipleItemSelectionAllowed="1" numFmtId="182" showAll="0"/>
    <pivotField compact="0" outline="0" multipleItemSelectionAllowed="1" showAll="0"/>
    <pivotField axis="axisRow" compact="0" outline="0" multipleItemSelectionAllowed="1" showAll="0">
      <items count="12">
        <item x="10"/>
        <item x="8"/>
        <item x="0"/>
        <item x="6"/>
        <item x="4"/>
        <item x="1"/>
        <item x="9"/>
        <item x="5"/>
        <item x="2"/>
        <item x="3"/>
        <item x="7"/>
        <item t="default"/>
      </items>
    </pivotField>
    <pivotField compact="0" outline="0" multipleItemSelectionAllowed="1" showAll="0"/>
  </pivotFields>
  <rowFields count="1">
    <field x="1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/>
    <pageField fld="1"/>
  </pageFields>
  <dataFields count="1">
    <dataField name="Sum of TOTAL PROFIT" fld="13" baseField="0" baseItem="0"/>
  </dataFields>
  <pivotTableStyleInfo showRowHeaders="1" showColHeaders="1" showLastColumn="1"/>
</pivotTableDefinition>
</file>

<file path=xl/pivotTables/pivotTable9.xml><?xml version="1.0" encoding="utf-8"?>
<pivotTableDefinition xmlns="http://schemas.openxmlformats.org/spreadsheetml/2006/main" name="PIVOT TABLE 7" cacheId="1" autoFormatId="1" applyNumberFormats="0" applyBorderFormats="0" applyFontFormats="0" applyPatternFormats="0" applyAlignmentFormats="0" applyWidthHeightFormats="1" dataCaption="" updatedVersion="5" compact="0" compactData="0" showDrill="1">
  <location ref="A103:B107" firstHeaderRow="1" firstDataRow="1" firstDataCol="1" rowPageCount="1" colPageCount="1"/>
  <pivotFields count="17">
    <pivotField axis="axisRow" compact="0" outline="0" multipleItemSelectionAllowed="1" showAll="0">
      <items count="5">
        <item x="2"/>
        <item x="0"/>
        <item x="1"/>
        <item x="3"/>
        <item t="default"/>
      </items>
    </pivotField>
    <pivotField axis="axisPage" compact="0" outline="0" multipleItemSelectionAllowed="1" showAll="0">
      <items count="21">
        <item x="13"/>
        <item x="14"/>
        <item x="9"/>
        <item x="4"/>
        <item x="15"/>
        <item x="8"/>
        <item x="17"/>
        <item x="0"/>
        <item x="3"/>
        <item x="11"/>
        <item x="12"/>
        <item x="19"/>
        <item x="7"/>
        <item x="16"/>
        <item x="2"/>
        <item x="18"/>
        <item x="10"/>
        <item x="5"/>
        <item x="1"/>
        <item x="6"/>
        <item t="default"/>
      </items>
    </pivotField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/>
  </pageFields>
  <dataFields count="1">
    <dataField name="Sum of total unit sale" fld="10" baseField="0" baseItem="0"/>
  </dataFields>
  <pivotTableStyleInfo showRowHeaders="1" showColHeaders="1" showLastColumn="1"/>
</pivotTableDefinition>
</file>

<file path=xl/pivotTables/pivotTable10.xml><?xml version="1.0" encoding="utf-8"?>
<pivotTableDefinition xmlns="http://schemas.openxmlformats.org/spreadsheetml/2006/main" name="PIVOT TABLE 8" cacheId="1" autoFormatId="1" applyNumberFormats="0" applyBorderFormats="0" applyFontFormats="0" applyPatternFormats="0" applyAlignmentFormats="0" applyWidthHeightFormats="1" dataCaption="" updatedVersion="5" compact="0" compactData="0" showDrill="1">
  <location ref="A110:C131" firstHeaderRow="1" firstDataRow="2" firstDataCol="1" rowPageCount="1" colPageCount="1"/>
  <pivotFields count="17">
    <pivotField axis="axisPage" compact="0" outline="0" multipleItemSelectionAllowed="1" showAll="0">
      <items count="5">
        <item x="2"/>
        <item x="0"/>
        <item x="1"/>
        <item x="3"/>
        <item t="default"/>
      </items>
    </pivotField>
    <pivotField axis="axisRow" compact="0" outline="0" multipleItemSelectionAllowed="1" showAll="0">
      <items count="21">
        <item x="13"/>
        <item x="14"/>
        <item x="9"/>
        <item x="4"/>
        <item x="15"/>
        <item x="8"/>
        <item x="17"/>
        <item x="0"/>
        <item x="3"/>
        <item x="11"/>
        <item x="12"/>
        <item x="19"/>
        <item x="7"/>
        <item x="16"/>
        <item x="2"/>
        <item x="18"/>
        <item x="10"/>
        <item x="5"/>
        <item x="1"/>
        <item x="6"/>
        <item t="default"/>
      </items>
    </pivotField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dataField="1"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1">
    <pageField fld="0"/>
  </pageFields>
  <dataFields count="2">
    <dataField name="Sum of FINAL PRICE" fld="5" baseField="0" baseItem="0"/>
    <dataField name="Sum of total unit sale" fld="10" baseField="0" baseItem="0"/>
  </dataFields>
  <pivotTableStyleInfo showRowHeaders="1" showColHeaders="1" showLastColumn="1"/>
</pivotTableDefinition>
</file>

<file path=xl/pivotTables/pivotTable11.xml><?xml version="1.0" encoding="utf-8"?>
<pivotTableDefinition xmlns="http://schemas.openxmlformats.org/spreadsheetml/2006/main" name="PIVOT TABLE 9" cacheId="1" autoFormatId="1" applyNumberFormats="0" applyBorderFormats="0" applyFontFormats="0" applyPatternFormats="0" applyAlignmentFormats="0" applyWidthHeightFormats="1" dataCaption="" updatedVersion="5" rowGrandTotals="0" compact="0" compactData="0" showDrill="1">
  <location ref="A134:C154" firstHeaderRow="1" firstDataRow="1" firstDataCol="2"/>
  <pivotFields count="17">
    <pivotField axis="axisRow" compact="0" defaultSubtotal="0" outline="0" multipleItemSelectionAllowed="1" showAll="0">
      <items count="4">
        <item x="2"/>
        <item x="0"/>
        <item x="1"/>
        <item x="3"/>
      </items>
    </pivotField>
    <pivotField axis="axisRow" compact="0" outline="0" multipleItemSelectionAllowed="1" showAll="0">
      <items count="21">
        <item x="13"/>
        <item x="14"/>
        <item x="9"/>
        <item x="4"/>
        <item x="15"/>
        <item x="8"/>
        <item x="17"/>
        <item x="0"/>
        <item x="3"/>
        <item x="11"/>
        <item x="12"/>
        <item x="19"/>
        <item x="7"/>
        <item x="16"/>
        <item x="2"/>
        <item x="18"/>
        <item x="10"/>
        <item x="5"/>
        <item x="1"/>
        <item x="6"/>
        <item t="default"/>
      </items>
    </pivotField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dataField="1"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0"/>
    <field x="1"/>
  </rowFields>
  <rowItems count="20">
    <i>
      <x/>
      <x v="3"/>
    </i>
    <i r="1">
      <x v="10"/>
    </i>
    <i r="1">
      <x v="11"/>
    </i>
    <i r="1">
      <x v="13"/>
    </i>
    <i r="1">
      <x v="14"/>
    </i>
    <i>
      <x v="1"/>
      <x v="4"/>
    </i>
    <i r="1">
      <x v="7"/>
    </i>
    <i r="1">
      <x v="15"/>
    </i>
    <i r="1">
      <x v="16"/>
    </i>
    <i r="1">
      <x v="17"/>
    </i>
    <i>
      <x v="2"/>
      <x v="1"/>
    </i>
    <i r="1">
      <x v="9"/>
    </i>
    <i r="1">
      <x v="12"/>
    </i>
    <i r="1">
      <x v="18"/>
    </i>
    <i r="1">
      <x v="19"/>
    </i>
    <i>
      <x v="3"/>
      <x/>
    </i>
    <i r="1">
      <x v="2"/>
    </i>
    <i r="1">
      <x v="5"/>
    </i>
    <i r="1">
      <x v="6"/>
    </i>
    <i r="1">
      <x v="8"/>
    </i>
  </rowItems>
  <colItems count="1">
    <i/>
  </colItems>
  <dataFields count="1">
    <dataField name="Sum of TOTAL PROFIT" fld="13" baseField="0" baseItem="0"/>
  </dataFields>
  <pivotTableStyleInfo showRowHeaders="1" showColHeaders="1" showLastColumn="1"/>
</pivotTableDefinition>
</file>

<file path=xl/pivotTables/pivotTable12.xml><?xml version="1.0" encoding="utf-8"?>
<pivotTableDefinition xmlns="http://schemas.openxmlformats.org/spreadsheetml/2006/main" name="Sheet1" cacheId="1" autoFormatId="1" applyNumberFormats="0" applyBorderFormats="0" applyFontFormats="0" applyPatternFormats="0" applyAlignmentFormats="0" applyWidthHeightFormats="1" dataCaption="" updatedVersion="5" rowGrandTotals="0" compact="0" compactData="0" showDrill="1">
  <location ref="A1:C21" firstHeaderRow="1" firstDataRow="1" firstDataCol="2"/>
  <pivotFields count="17">
    <pivotField axis="axisRow" compact="0" defaultSubtotal="0" outline="0" multipleItemSelectionAllowed="1" showAll="0">
      <items count="4">
        <item x="2"/>
        <item x="0"/>
        <item x="1"/>
        <item x="3"/>
      </items>
    </pivotField>
    <pivotField axis="axisRow" compact="0" outline="0" multipleItemSelectionAllowed="1" showAll="0">
      <items count="21">
        <item x="13"/>
        <item x="14"/>
        <item x="9"/>
        <item x="4"/>
        <item x="15"/>
        <item x="8"/>
        <item x="17"/>
        <item x="0"/>
        <item x="3"/>
        <item x="11"/>
        <item x="12"/>
        <item x="19"/>
        <item x="7"/>
        <item x="16"/>
        <item x="2"/>
        <item x="18"/>
        <item x="10"/>
        <item x="5"/>
        <item x="1"/>
        <item x="6"/>
        <item t="default"/>
      </items>
    </pivotField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numFmtId="182" showAll="0"/>
    <pivotField compact="0" outline="0" multipleItemSelectionAllowed="1" numFmtId="182" showAll="0"/>
    <pivotField dataField="1" compact="0" outline="0" multipleItemSelectionAllowed="1" numFmtId="182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0"/>
    <field x="1"/>
  </rowFields>
  <rowItems count="20">
    <i>
      <x/>
      <x v="3"/>
    </i>
    <i r="1">
      <x v="10"/>
    </i>
    <i r="1">
      <x v="11"/>
    </i>
    <i r="1">
      <x v="13"/>
    </i>
    <i r="1">
      <x v="14"/>
    </i>
    <i>
      <x v="1"/>
      <x v="4"/>
    </i>
    <i r="1">
      <x v="7"/>
    </i>
    <i r="1">
      <x v="15"/>
    </i>
    <i r="1">
      <x v="16"/>
    </i>
    <i r="1">
      <x v="17"/>
    </i>
    <i>
      <x v="2"/>
      <x v="1"/>
    </i>
    <i r="1">
      <x v="9"/>
    </i>
    <i r="1">
      <x v="12"/>
    </i>
    <i r="1">
      <x v="18"/>
    </i>
    <i r="1">
      <x v="19"/>
    </i>
    <i>
      <x v="3"/>
      <x/>
    </i>
    <i r="1">
      <x v="2"/>
    </i>
    <i r="1">
      <x v="5"/>
    </i>
    <i r="1">
      <x v="6"/>
    </i>
    <i r="1">
      <x v="8"/>
    </i>
  </rowItems>
  <colItems count="1">
    <i/>
  </colItems>
  <dataFields count="1">
    <dataField name="Sum of TOTAL PROFIT" fld="13" baseField="0" baseItem="0"/>
  </dataFields>
  <pivotTableStyleInfo showRowHeaders="1" showColHeaders="1" showLastColumn="1"/>
</pivotTableDefinition>
</file>

<file path=xl/tables/table1.xml><?xml version="1.0" encoding="utf-8"?>
<table xmlns="http://schemas.openxmlformats.org/spreadsheetml/2006/main" id="1" name="Table_1" displayName="Table_1" ref="A157:C177">
  <tableColumns count="3">
    <tableColumn id="1" name="CATEGORY" dataDxfId="0"/>
    <tableColumn id="2" name="PRODUCT" dataDxfId="1"/>
    <tableColumn id="3" name="Total" dataDxfId="2"/>
  </tableColumns>
  <tableStyleInfo name="PIVOT TABL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F2:H22">
  <tableColumns count="3">
    <tableColumn id="1" name="CATEGORY" dataDxfId="3"/>
    <tableColumn id="2" name="PRODUCT" dataDxfId="4"/>
    <tableColumn id="3" name="Profit" dataDxfId="5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pivotTable" Target="../pivotTables/pivotTable9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3" Type="http://schemas.openxmlformats.org/officeDocument/2006/relationships/table" Target="../tables/table1.xml"/><Relationship Id="rId12" Type="http://schemas.openxmlformats.org/officeDocument/2006/relationships/drawing" Target="../drawings/drawing1.xml"/><Relationship Id="rId11" Type="http://schemas.openxmlformats.org/officeDocument/2006/relationships/pivotTable" Target="../pivotTables/pivotTable11.xml"/><Relationship Id="rId10" Type="http://schemas.openxmlformats.org/officeDocument/2006/relationships/pivotTable" Target="../pivotTables/pivotTable10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F6000"/>
  </sheetPr>
  <dimension ref="A1:H1000"/>
  <sheetViews>
    <sheetView tabSelected="1" workbookViewId="0">
      <selection activeCell="A1" sqref="A1"/>
    </sheetView>
  </sheetViews>
  <sheetFormatPr defaultColWidth="10.1" defaultRowHeight="15" customHeight="1" outlineLevelCol="7"/>
  <cols>
    <col min="1" max="1" width="13.9" customWidth="1"/>
    <col min="2" max="3" width="15.7" customWidth="1"/>
    <col min="4" max="4" width="19.1" customWidth="1"/>
    <col min="5" max="5" width="16.4" customWidth="1"/>
    <col min="6" max="6" width="24.9" customWidth="1"/>
    <col min="7" max="7" width="18.3" customWidth="1"/>
    <col min="8" max="8" width="12.8" customWidth="1"/>
    <col min="9" max="26" width="8.5" customWidth="1"/>
  </cols>
  <sheetData>
    <row r="1" ht="18.75" customHeight="1"/>
    <row r="2" ht="18.75" customHeight="1"/>
    <row r="3" ht="18.75" customHeight="1" spans="1:7">
      <c r="A3" s="40"/>
      <c r="B3" s="40"/>
      <c r="C3" s="53"/>
      <c r="D3" s="53"/>
      <c r="E3" s="53"/>
      <c r="F3" s="54"/>
      <c r="G3" s="47" t="s">
        <v>0</v>
      </c>
    </row>
    <row r="4" ht="18.75" customHeight="1" spans="1:7">
      <c r="A4" s="40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56" t="s">
        <v>6</v>
      </c>
      <c r="G4" s="57" t="e">
        <f>F4*C4</f>
        <v>#VALUE!</v>
      </c>
    </row>
    <row r="5" ht="18.75" customHeight="1" spans="1:8">
      <c r="A5" s="58">
        <v>20296</v>
      </c>
      <c r="B5" s="59">
        <v>79612</v>
      </c>
      <c r="C5" s="59">
        <v>99908</v>
      </c>
      <c r="D5" s="59">
        <v>76299272.3</v>
      </c>
      <c r="E5" s="59">
        <v>209534.6</v>
      </c>
      <c r="F5" s="60">
        <v>181078</v>
      </c>
      <c r="G5" s="47" t="s">
        <v>7</v>
      </c>
      <c r="H5" s="47" t="s">
        <v>8</v>
      </c>
    </row>
    <row r="6" ht="18.75" customHeight="1" spans="1:8">
      <c r="A6" s="61">
        <f>MAX(TABLE!N5:N42)</f>
        <v>27073200</v>
      </c>
      <c r="B6" s="47" t="str">
        <f t="array" ref="B6">_xlfn.XLOOKUP('PIVOT TABLE'!A6,TABLE!N5:N42,TABLE!A5:A42)</f>
        <v>Electronics</v>
      </c>
      <c r="G6" s="57" t="e">
        <f>E4*C4</f>
        <v>#VALUE!</v>
      </c>
      <c r="H6" s="62" t="e">
        <f>(G7/G4)*100</f>
        <v>#VALUE!</v>
      </c>
    </row>
    <row r="7" ht="18.75" customHeight="1" spans="7:7">
      <c r="G7" s="57" t="e">
        <f>G6-G4</f>
        <v>#VALUE!</v>
      </c>
    </row>
    <row r="8" ht="18.75" customHeight="1"/>
    <row r="9" ht="18.75" customHeight="1" spans="1:8">
      <c r="A9" s="40"/>
      <c r="B9" s="40"/>
      <c r="C9" s="40"/>
      <c r="D9" s="54"/>
      <c r="E9" s="47" t="s">
        <v>9</v>
      </c>
      <c r="F9" s="47" t="s">
        <v>10</v>
      </c>
      <c r="G9" s="47" t="s">
        <v>11</v>
      </c>
      <c r="H9" s="47" t="s">
        <v>12</v>
      </c>
    </row>
    <row r="10" ht="18.75" customHeight="1" spans="1:8">
      <c r="A10" s="40" t="s">
        <v>13</v>
      </c>
      <c r="B10" s="40" t="s">
        <v>14</v>
      </c>
      <c r="C10" s="55" t="s">
        <v>3</v>
      </c>
      <c r="D10" s="56" t="s">
        <v>6</v>
      </c>
      <c r="E10" s="26" t="e">
        <f t="shared" ref="E10:E30" si="0">D10*C10</f>
        <v>#VALUE!</v>
      </c>
      <c r="F10" s="63" t="e">
        <f t="shared" ref="F10:F30" si="1">(B10/E10)*100</f>
        <v>#VALUE!</v>
      </c>
      <c r="G10" s="47" t="str">
        <f t="shared" ref="G10:G13" si="2">_xlfn.XLOOKUP(H10,$B$10:$B$29,$A$10:$A$29,1,1)</f>
        <v>Television</v>
      </c>
      <c r="H10" s="57">
        <f>LARGE($B$10:$B$29,1)</f>
        <v>39769024</v>
      </c>
    </row>
    <row r="11" ht="18.75" customHeight="1" spans="1:8">
      <c r="A11" s="40" t="s">
        <v>15</v>
      </c>
      <c r="B11" s="40">
        <v>75715</v>
      </c>
      <c r="C11" s="55">
        <v>380</v>
      </c>
      <c r="D11" s="56">
        <v>250</v>
      </c>
      <c r="E11" s="26">
        <f t="shared" si="0"/>
        <v>95000</v>
      </c>
      <c r="F11" s="63">
        <f t="shared" si="1"/>
        <v>79.7</v>
      </c>
      <c r="G11" s="47" t="str">
        <f t="shared" si="2"/>
        <v>Saree</v>
      </c>
      <c r="H11" s="57">
        <f>LARGE($B$10:$B$29,2)</f>
        <v>10360142</v>
      </c>
    </row>
    <row r="12" ht="18.75" customHeight="1" spans="1:8">
      <c r="A12" s="44" t="s">
        <v>16</v>
      </c>
      <c r="B12" s="52">
        <v>4445700</v>
      </c>
      <c r="C12">
        <v>2521</v>
      </c>
      <c r="D12" s="64">
        <v>5500</v>
      </c>
      <c r="E12" s="26">
        <f t="shared" si="0"/>
        <v>13865500</v>
      </c>
      <c r="F12" s="63">
        <f t="shared" si="1"/>
        <v>32.0630341495078</v>
      </c>
      <c r="G12" s="47" t="str">
        <f t="shared" si="2"/>
        <v>decorative Items</v>
      </c>
      <c r="H12" s="57">
        <f>LARGE($B$10:$B$29,3)</f>
        <v>4445700</v>
      </c>
    </row>
    <row r="13" ht="18.75" customHeight="1" spans="1:8">
      <c r="A13" s="44" t="s">
        <v>17</v>
      </c>
      <c r="B13" s="52">
        <v>2438763</v>
      </c>
      <c r="C13">
        <v>14892</v>
      </c>
      <c r="D13" s="64">
        <v>1779</v>
      </c>
      <c r="E13" s="26">
        <f t="shared" si="0"/>
        <v>26492868</v>
      </c>
      <c r="F13" s="63">
        <f t="shared" si="1"/>
        <v>9.2053567020377</v>
      </c>
      <c r="G13" s="47" t="str">
        <f t="shared" si="2"/>
        <v>Swelling Fan</v>
      </c>
      <c r="H13" s="57">
        <f>LARGE($B$10:$B$29,4)</f>
        <v>3329400</v>
      </c>
    </row>
    <row r="14" ht="18.75" customHeight="1" spans="1:8">
      <c r="A14" s="44" t="s">
        <v>18</v>
      </c>
      <c r="B14" s="52">
        <v>255869.4</v>
      </c>
      <c r="C14">
        <v>2537</v>
      </c>
      <c r="D14" s="64">
        <v>1850</v>
      </c>
      <c r="E14" s="26">
        <f t="shared" si="0"/>
        <v>4693450</v>
      </c>
      <c r="F14" s="63">
        <f t="shared" si="1"/>
        <v>5.45162726778809</v>
      </c>
      <c r="H14" s="65"/>
    </row>
    <row r="15" ht="18.75" customHeight="1" spans="1:6">
      <c r="A15" s="44" t="s">
        <v>19</v>
      </c>
      <c r="B15" s="52">
        <v>3217500</v>
      </c>
      <c r="C15">
        <v>990</v>
      </c>
      <c r="D15" s="64">
        <v>30000</v>
      </c>
      <c r="E15" s="26">
        <f t="shared" si="0"/>
        <v>29700000</v>
      </c>
      <c r="F15" s="63">
        <f t="shared" si="1"/>
        <v>10.8333333333333</v>
      </c>
    </row>
    <row r="16" ht="18.75" customHeight="1" spans="1:6">
      <c r="A16" s="44" t="s">
        <v>20</v>
      </c>
      <c r="B16" s="52">
        <v>652861.7</v>
      </c>
      <c r="C16">
        <v>5037</v>
      </c>
      <c r="D16" s="64">
        <v>550</v>
      </c>
      <c r="E16" s="26">
        <f t="shared" si="0"/>
        <v>2770350</v>
      </c>
      <c r="F16" s="63">
        <f t="shared" si="1"/>
        <v>23.566036782356</v>
      </c>
    </row>
    <row r="17" ht="18.75" customHeight="1" spans="1:7">
      <c r="A17" s="44" t="s">
        <v>21</v>
      </c>
      <c r="B17" s="52">
        <v>1159036</v>
      </c>
      <c r="C17">
        <v>6060</v>
      </c>
      <c r="D17" s="64">
        <v>1049</v>
      </c>
      <c r="E17" s="26">
        <f t="shared" si="0"/>
        <v>6356940</v>
      </c>
      <c r="F17" s="63">
        <f t="shared" si="1"/>
        <v>18.2326087708866</v>
      </c>
      <c r="G17" s="47">
        <f t="shared" ref="G17:G30" si="3">_xlfn.XLOOKUP(H17,$B$10:$B$29,$A$10:$A$29,1,1)</f>
        <v>1</v>
      </c>
    </row>
    <row r="18" ht="18.75" customHeight="1" spans="1:7">
      <c r="A18" s="44" t="s">
        <v>22</v>
      </c>
      <c r="B18" s="52">
        <v>600000</v>
      </c>
      <c r="C18">
        <v>300</v>
      </c>
      <c r="D18" s="64">
        <v>7500</v>
      </c>
      <c r="E18" s="26">
        <f t="shared" si="0"/>
        <v>2250000</v>
      </c>
      <c r="F18" s="63">
        <f t="shared" si="1"/>
        <v>26.6666666666667</v>
      </c>
      <c r="G18" s="47">
        <f t="shared" si="3"/>
        <v>1</v>
      </c>
    </row>
    <row r="19" ht="18.75" customHeight="1" spans="1:7">
      <c r="A19" s="44" t="s">
        <v>23</v>
      </c>
      <c r="B19" s="52">
        <v>748566.2</v>
      </c>
      <c r="C19">
        <v>5076</v>
      </c>
      <c r="D19" s="64">
        <v>900</v>
      </c>
      <c r="E19" s="26">
        <f t="shared" si="0"/>
        <v>4568400</v>
      </c>
      <c r="F19" s="63">
        <f t="shared" si="1"/>
        <v>16.3857411785308</v>
      </c>
      <c r="G19" s="47">
        <f t="shared" si="3"/>
        <v>1</v>
      </c>
    </row>
    <row r="20" ht="18.75" customHeight="1" spans="1:7">
      <c r="A20" s="44" t="s">
        <v>24</v>
      </c>
      <c r="B20" s="52">
        <v>832600</v>
      </c>
      <c r="C20">
        <v>4163</v>
      </c>
      <c r="D20" s="64">
        <v>2750</v>
      </c>
      <c r="E20" s="26">
        <f t="shared" si="0"/>
        <v>11448250</v>
      </c>
      <c r="F20" s="63">
        <f t="shared" si="1"/>
        <v>7.27272727272727</v>
      </c>
      <c r="G20" s="47">
        <f t="shared" si="3"/>
        <v>1</v>
      </c>
    </row>
    <row r="21" ht="18.75" customHeight="1" spans="1:7">
      <c r="A21" s="44" t="s">
        <v>25</v>
      </c>
      <c r="B21" s="52">
        <v>10360142</v>
      </c>
      <c r="C21">
        <v>11440</v>
      </c>
      <c r="D21" s="64">
        <v>11000</v>
      </c>
      <c r="E21" s="26">
        <f t="shared" si="0"/>
        <v>125840000</v>
      </c>
      <c r="F21" s="63">
        <f t="shared" si="1"/>
        <v>8.23278925619835</v>
      </c>
      <c r="G21" s="47">
        <f t="shared" si="3"/>
        <v>1</v>
      </c>
    </row>
    <row r="22" ht="18.75" customHeight="1" spans="1:7">
      <c r="A22" s="44" t="s">
        <v>26</v>
      </c>
      <c r="B22" s="52">
        <v>2608888.5</v>
      </c>
      <c r="C22">
        <v>5223</v>
      </c>
      <c r="D22" s="64">
        <v>2000</v>
      </c>
      <c r="E22" s="26">
        <f t="shared" si="0"/>
        <v>10446000</v>
      </c>
      <c r="F22" s="63">
        <f t="shared" si="1"/>
        <v>24.975</v>
      </c>
      <c r="G22" s="47">
        <f t="shared" si="3"/>
        <v>1</v>
      </c>
    </row>
    <row r="23" ht="18.75" customHeight="1" spans="1:7">
      <c r="A23" s="44" t="s">
        <v>27</v>
      </c>
      <c r="B23" s="52">
        <v>1302212.5</v>
      </c>
      <c r="C23">
        <v>10383</v>
      </c>
      <c r="D23" s="64">
        <v>1450</v>
      </c>
      <c r="E23" s="26">
        <f t="shared" si="0"/>
        <v>15055350</v>
      </c>
      <c r="F23" s="63">
        <f t="shared" si="1"/>
        <v>8.64950001162377</v>
      </c>
      <c r="G23" s="47">
        <f t="shared" si="3"/>
        <v>1</v>
      </c>
    </row>
    <row r="24" ht="18.75" customHeight="1" spans="1:7">
      <c r="A24" s="44" t="s">
        <v>28</v>
      </c>
      <c r="B24" s="52">
        <v>1111177.6</v>
      </c>
      <c r="C24">
        <v>4868</v>
      </c>
      <c r="D24" s="64">
        <v>3750</v>
      </c>
      <c r="E24" s="26">
        <f t="shared" si="0"/>
        <v>18255000</v>
      </c>
      <c r="F24" s="63">
        <f t="shared" si="1"/>
        <v>6.0869767187072</v>
      </c>
      <c r="G24" s="47">
        <f t="shared" si="3"/>
        <v>1</v>
      </c>
    </row>
    <row r="25" ht="18.75" customHeight="1" spans="1:7">
      <c r="A25" s="44" t="s">
        <v>29</v>
      </c>
      <c r="B25" s="52">
        <v>158000</v>
      </c>
      <c r="C25">
        <v>632</v>
      </c>
      <c r="D25" s="64">
        <v>250</v>
      </c>
      <c r="E25" s="26">
        <f t="shared" si="0"/>
        <v>158000</v>
      </c>
      <c r="F25" s="63">
        <f t="shared" si="1"/>
        <v>100</v>
      </c>
      <c r="G25" s="47">
        <f t="shared" si="3"/>
        <v>1</v>
      </c>
    </row>
    <row r="26" ht="18.75" customHeight="1" spans="1:7">
      <c r="A26" s="44" t="s">
        <v>30</v>
      </c>
      <c r="B26" s="52">
        <v>3329400</v>
      </c>
      <c r="C26">
        <v>5549</v>
      </c>
      <c r="D26" s="64">
        <v>1800</v>
      </c>
      <c r="E26" s="26">
        <f t="shared" si="0"/>
        <v>9988200</v>
      </c>
      <c r="F26" s="63">
        <f t="shared" si="1"/>
        <v>33.3333333333333</v>
      </c>
      <c r="G26" s="47">
        <f t="shared" si="3"/>
        <v>1</v>
      </c>
    </row>
    <row r="27" ht="18.75" customHeight="1" spans="1:7">
      <c r="A27" s="44" t="s">
        <v>31</v>
      </c>
      <c r="B27" s="52">
        <v>415816.4</v>
      </c>
      <c r="C27">
        <v>2713</v>
      </c>
      <c r="D27" s="64">
        <v>2600</v>
      </c>
      <c r="E27" s="26">
        <f t="shared" si="0"/>
        <v>7053800</v>
      </c>
      <c r="F27" s="63">
        <f t="shared" si="1"/>
        <v>5.89492755677791</v>
      </c>
      <c r="G27" s="47">
        <f t="shared" si="3"/>
        <v>1</v>
      </c>
    </row>
    <row r="28" ht="18.75" customHeight="1" spans="1:7">
      <c r="A28" s="44" t="s">
        <v>32</v>
      </c>
      <c r="B28" s="52">
        <v>39769024</v>
      </c>
      <c r="C28">
        <v>10316</v>
      </c>
      <c r="D28" s="64">
        <v>103000</v>
      </c>
      <c r="E28" s="26">
        <f t="shared" si="0"/>
        <v>1062548000</v>
      </c>
      <c r="F28" s="63">
        <f t="shared" si="1"/>
        <v>3.74279787830762</v>
      </c>
      <c r="G28" s="47">
        <f t="shared" si="3"/>
        <v>1</v>
      </c>
    </row>
    <row r="29" ht="18.75" customHeight="1" spans="1:7">
      <c r="A29" s="44" t="s">
        <v>33</v>
      </c>
      <c r="B29" s="52">
        <v>548000</v>
      </c>
      <c r="C29">
        <v>548</v>
      </c>
      <c r="D29" s="64">
        <v>1400</v>
      </c>
      <c r="E29" s="26">
        <f t="shared" si="0"/>
        <v>767200</v>
      </c>
      <c r="F29" s="63">
        <f t="shared" si="1"/>
        <v>71.4285714285714</v>
      </c>
      <c r="G29" s="47">
        <f t="shared" si="3"/>
        <v>1</v>
      </c>
    </row>
    <row r="30" ht="18.75" customHeight="1" spans="1:7">
      <c r="A30" s="44" t="s">
        <v>34</v>
      </c>
      <c r="B30" s="52">
        <v>2270000</v>
      </c>
      <c r="C30">
        <v>6280</v>
      </c>
      <c r="D30" s="64">
        <v>1700</v>
      </c>
      <c r="E30" s="26">
        <f t="shared" si="0"/>
        <v>10676000</v>
      </c>
      <c r="F30" s="63">
        <f t="shared" si="1"/>
        <v>21.2626451854627</v>
      </c>
      <c r="G30" s="47">
        <f t="shared" si="3"/>
        <v>1</v>
      </c>
    </row>
    <row r="31" ht="18.75" customHeight="1" spans="1:4">
      <c r="A31" s="58" t="s">
        <v>35</v>
      </c>
      <c r="B31" s="58">
        <v>76299272.3</v>
      </c>
      <c r="C31" s="59">
        <v>99908</v>
      </c>
      <c r="D31" s="60">
        <v>181078</v>
      </c>
    </row>
    <row r="32" ht="18.75" customHeight="1" spans="1:2">
      <c r="A32" s="40" t="s">
        <v>36</v>
      </c>
      <c r="B32" s="41" t="s">
        <v>14</v>
      </c>
    </row>
    <row r="33" ht="18.75" customHeight="1" spans="1:2">
      <c r="A33" s="40" t="s">
        <v>37</v>
      </c>
      <c r="B33" s="66">
        <v>0.162160640947555</v>
      </c>
    </row>
    <row r="34" ht="18.75" customHeight="1" spans="1:2">
      <c r="A34" s="44" t="s">
        <v>38</v>
      </c>
      <c r="B34" s="67">
        <v>0.0783770882700804</v>
      </c>
    </row>
    <row r="35" ht="18.75" customHeight="1" spans="1:2">
      <c r="A35" s="44" t="s">
        <v>39</v>
      </c>
      <c r="B35" s="67">
        <v>0.656266029682697</v>
      </c>
    </row>
    <row r="36" ht="18.75" customHeight="1" spans="1:2">
      <c r="A36" s="44" t="s">
        <v>40</v>
      </c>
      <c r="B36" s="67">
        <v>0.103196241099668</v>
      </c>
    </row>
    <row r="37" ht="18.75" customHeight="1" spans="1:2">
      <c r="A37" s="58" t="s">
        <v>35</v>
      </c>
      <c r="B37" s="68">
        <v>1</v>
      </c>
    </row>
    <row r="38" ht="18.75" customHeight="1"/>
    <row r="39" ht="18.75" customHeight="1"/>
    <row r="40" ht="18.75" customHeight="1"/>
    <row r="41" ht="18.75" customHeight="1"/>
    <row r="42" ht="18.75" customHeight="1"/>
    <row r="43" ht="18.75" customHeight="1" spans="4:7">
      <c r="D43" s="47">
        <v>2</v>
      </c>
      <c r="E43" s="47">
        <f>COUNTA(A52:A72)</f>
        <v>20</v>
      </c>
      <c r="F43" s="47">
        <f>E43-4</f>
        <v>16</v>
      </c>
      <c r="G43" s="47">
        <f>MIN(F43,D43)</f>
        <v>2</v>
      </c>
    </row>
    <row r="44" ht="18.75" customHeight="1" spans="4:7">
      <c r="D44" s="47" t="s">
        <v>41</v>
      </c>
      <c r="E44" s="47" t="s">
        <v>42</v>
      </c>
      <c r="F44" s="47" t="s">
        <v>43</v>
      </c>
      <c r="G44" s="47" t="s">
        <v>44</v>
      </c>
    </row>
    <row r="45" ht="18.75" customHeight="1" spans="5:7">
      <c r="E45" s="47" t="str">
        <f ca="1" t="array" ref="E45:E48">OFFSET($A$52,$G$43,0,4)</f>
        <v>Blush</v>
      </c>
      <c r="F45" s="20">
        <f ca="1" t="array" ref="F45:G48">OFFSET($B$52:$C$72,$G$43,0,4)</f>
        <v>0</v>
      </c>
      <c r="G45" s="20">
        <v>0</v>
      </c>
    </row>
    <row r="46" ht="18.75" customHeight="1" spans="5:7">
      <c r="E46" s="47" t="str">
        <v>decorative Items</v>
      </c>
      <c r="F46" s="20">
        <v>0</v>
      </c>
      <c r="G46" s="20">
        <v>0</v>
      </c>
    </row>
    <row r="47" ht="18.75" customHeight="1" spans="5:7">
      <c r="E47" s="47" t="str">
        <v>Face Wash</v>
      </c>
      <c r="F47" s="20">
        <v>0</v>
      </c>
      <c r="G47" s="20">
        <v>0</v>
      </c>
    </row>
    <row r="48" ht="18.75" customHeight="1" spans="5:7">
      <c r="E48" s="47" t="str">
        <v>Kurta</v>
      </c>
      <c r="F48" s="20">
        <v>0</v>
      </c>
      <c r="G48" s="20">
        <v>0</v>
      </c>
    </row>
    <row r="49" ht="18.75" customHeight="1"/>
    <row r="50" ht="18.75" customHeight="1"/>
    <row r="51" ht="18.75" customHeight="1"/>
    <row r="52" ht="18.75" customHeight="1" spans="1:3">
      <c r="A52" s="40"/>
      <c r="B52" s="40"/>
      <c r="C52" s="41"/>
    </row>
    <row r="53" ht="18.75" customHeight="1" spans="1:3">
      <c r="A53" s="40" t="s">
        <v>13</v>
      </c>
      <c r="B53" s="40" t="s">
        <v>45</v>
      </c>
      <c r="C53" s="56" t="s">
        <v>46</v>
      </c>
    </row>
    <row r="54" ht="18.75" customHeight="1" spans="1:3">
      <c r="A54" s="40" t="s">
        <v>15</v>
      </c>
      <c r="B54" s="40">
        <v>0</v>
      </c>
      <c r="C54" s="56">
        <v>0</v>
      </c>
    </row>
    <row r="55" ht="18.75" customHeight="1" spans="1:3">
      <c r="A55" s="44" t="s">
        <v>16</v>
      </c>
      <c r="B55" s="52">
        <v>0</v>
      </c>
      <c r="C55" s="64">
        <v>0</v>
      </c>
    </row>
    <row r="56" ht="18.75" customHeight="1" spans="1:3">
      <c r="A56" s="44" t="s">
        <v>17</v>
      </c>
      <c r="B56" s="52">
        <v>0</v>
      </c>
      <c r="C56" s="64">
        <v>0</v>
      </c>
    </row>
    <row r="57" ht="18.75" customHeight="1" spans="1:3">
      <c r="A57" s="44" t="s">
        <v>18</v>
      </c>
      <c r="B57" s="52">
        <v>0</v>
      </c>
      <c r="C57" s="64">
        <v>0</v>
      </c>
    </row>
    <row r="58" ht="18.75" customHeight="1" spans="1:3">
      <c r="A58" s="44" t="s">
        <v>19</v>
      </c>
      <c r="B58" s="52">
        <v>0</v>
      </c>
      <c r="C58" s="64">
        <v>0</v>
      </c>
    </row>
    <row r="59" ht="18.75" customHeight="1" spans="1:3">
      <c r="A59" s="44" t="s">
        <v>20</v>
      </c>
      <c r="B59" s="52">
        <v>0</v>
      </c>
      <c r="C59" s="64">
        <v>0</v>
      </c>
    </row>
    <row r="60" ht="18.75" customHeight="1" spans="1:3">
      <c r="A60" s="44" t="s">
        <v>21</v>
      </c>
      <c r="B60" s="52">
        <v>0</v>
      </c>
      <c r="C60" s="64">
        <v>0</v>
      </c>
    </row>
    <row r="61" ht="18.75" customHeight="1" spans="1:3">
      <c r="A61" s="44" t="s">
        <v>22</v>
      </c>
      <c r="B61" s="52">
        <v>0</v>
      </c>
      <c r="C61" s="64">
        <v>0</v>
      </c>
    </row>
    <row r="62" ht="18.75" customHeight="1" spans="1:3">
      <c r="A62" s="44" t="s">
        <v>23</v>
      </c>
      <c r="B62" s="52">
        <v>0</v>
      </c>
      <c r="C62" s="64">
        <v>0</v>
      </c>
    </row>
    <row r="63" ht="18.75" customHeight="1" spans="1:3">
      <c r="A63" s="44" t="s">
        <v>24</v>
      </c>
      <c r="B63" s="52">
        <v>0</v>
      </c>
      <c r="C63" s="64">
        <v>0</v>
      </c>
    </row>
    <row r="64" ht="18.75" customHeight="1" spans="1:3">
      <c r="A64" s="44" t="s">
        <v>25</v>
      </c>
      <c r="B64" s="52">
        <v>0</v>
      </c>
      <c r="C64" s="64">
        <v>0</v>
      </c>
    </row>
    <row r="65" ht="18.75" customHeight="1" spans="1:3">
      <c r="A65" s="44" t="s">
        <v>26</v>
      </c>
      <c r="B65" s="52">
        <v>0</v>
      </c>
      <c r="C65" s="64">
        <v>0</v>
      </c>
    </row>
    <row r="66" ht="18.75" customHeight="1" spans="1:3">
      <c r="A66" s="44" t="s">
        <v>27</v>
      </c>
      <c r="B66" s="52">
        <v>0</v>
      </c>
      <c r="C66" s="64">
        <v>0</v>
      </c>
    </row>
    <row r="67" ht="18.75" customHeight="1" spans="1:3">
      <c r="A67" s="44" t="s">
        <v>28</v>
      </c>
      <c r="B67" s="52">
        <v>0</v>
      </c>
      <c r="C67" s="64">
        <v>0</v>
      </c>
    </row>
    <row r="68" ht="18.75" customHeight="1" spans="1:3">
      <c r="A68" s="44" t="s">
        <v>29</v>
      </c>
      <c r="B68" s="52">
        <v>0</v>
      </c>
      <c r="C68" s="64">
        <v>0</v>
      </c>
    </row>
    <row r="69" ht="18.75" customHeight="1" spans="1:3">
      <c r="A69" s="44" t="s">
        <v>30</v>
      </c>
      <c r="B69" s="52">
        <v>0</v>
      </c>
      <c r="C69" s="64">
        <v>0</v>
      </c>
    </row>
    <row r="70" ht="18.75" customHeight="1" spans="1:3">
      <c r="A70" s="44" t="s">
        <v>31</v>
      </c>
      <c r="B70" s="52">
        <v>0</v>
      </c>
      <c r="C70" s="64">
        <v>0</v>
      </c>
    </row>
    <row r="71" ht="18.75" customHeight="1" spans="1:3">
      <c r="A71" s="44" t="s">
        <v>32</v>
      </c>
      <c r="B71" s="52">
        <v>0</v>
      </c>
      <c r="C71" s="64">
        <v>0</v>
      </c>
    </row>
    <row r="72" ht="18.75" customHeight="1" spans="1:3">
      <c r="A72" s="44" t="s">
        <v>33</v>
      </c>
      <c r="B72" s="52">
        <v>0</v>
      </c>
      <c r="C72" s="64">
        <v>0</v>
      </c>
    </row>
    <row r="73" ht="18.75" customHeight="1" spans="1:3">
      <c r="A73" s="44" t="s">
        <v>34</v>
      </c>
      <c r="B73" s="52">
        <v>0</v>
      </c>
      <c r="C73" s="64">
        <v>0</v>
      </c>
    </row>
    <row r="74" ht="18.75" customHeight="1" spans="1:3">
      <c r="A74" s="58" t="s">
        <v>35</v>
      </c>
      <c r="B74" s="58">
        <v>0</v>
      </c>
      <c r="C74" s="60">
        <v>0</v>
      </c>
    </row>
    <row r="75" ht="18.75" customHeight="1" spans="3:4">
      <c r="C75" s="69" t="s">
        <v>47</v>
      </c>
      <c r="D75" s="69" t="s">
        <v>48</v>
      </c>
    </row>
    <row r="76" ht="18.75" customHeight="1" spans="3:7">
      <c r="C76" s="69" t="s">
        <v>13</v>
      </c>
      <c r="D76" s="69" t="s">
        <v>48</v>
      </c>
      <c r="F76" s="47" t="str">
        <f t="shared" ref="F76:F79" si="4">_xlfn.XLOOKUP(G76,D76:D97,C76:C97,1,1)</f>
        <v>Prithvi Raj</v>
      </c>
      <c r="G76" s="47">
        <f>LARGE($D$76:$D$97,1)</f>
        <v>10316</v>
      </c>
    </row>
    <row r="77" ht="18.75" customHeight="1" spans="6:7">
      <c r="F77" s="47" t="str">
        <f t="shared" si="4"/>
        <v>Janhvi Kapoor</v>
      </c>
      <c r="G77" s="47">
        <f>LARGE($D$76:$D$97,2)</f>
        <v>8803</v>
      </c>
    </row>
    <row r="78" ht="18.75" customHeight="1" spans="3:7">
      <c r="C78" s="40" t="s">
        <v>49</v>
      </c>
      <c r="D78" s="41" t="s">
        <v>3</v>
      </c>
      <c r="F78" s="47" t="str">
        <f t="shared" si="4"/>
        <v>Rahul yadav</v>
      </c>
      <c r="G78" s="47">
        <f>LARGE($D$76:$D$97,3)</f>
        <v>8743</v>
      </c>
    </row>
    <row r="79" ht="18.75" customHeight="1" spans="3:7">
      <c r="C79" s="40" t="s">
        <v>50</v>
      </c>
      <c r="D79" s="41">
        <v>2735</v>
      </c>
      <c r="F79" s="47" t="str">
        <f t="shared" si="4"/>
        <v>Deep Singh</v>
      </c>
      <c r="G79" s="47">
        <f>LARGE($D$76:$D$97,4)</f>
        <v>7920</v>
      </c>
    </row>
    <row r="80" ht="18.75" customHeight="1" spans="3:7">
      <c r="C80" s="44" t="s">
        <v>51</v>
      </c>
      <c r="D80" s="45">
        <v>7920</v>
      </c>
      <c r="F80" s="47" t="str">
        <f t="array" ref="F80">_xlfn.XLOOKUP(G80,D76:D97,C76:C97,1,1)</f>
        <v>Riya Gupta</v>
      </c>
      <c r="G80" s="47">
        <f>LARGE($D$76:$D$97,5)</f>
        <v>7811</v>
      </c>
    </row>
    <row r="81" ht="18.75" customHeight="1" spans="3:7">
      <c r="C81" s="44" t="s">
        <v>52</v>
      </c>
      <c r="D81" s="45">
        <v>5643</v>
      </c>
      <c r="F81" s="47" t="str">
        <f t="array" ref="F81">_xlfn.XLOOKUP(G81,D76:D97,C76:C97,1,1)</f>
        <v>Parmindar Kaur</v>
      </c>
      <c r="G81" s="47">
        <f>LARGE($D$76:$D$97,6)</f>
        <v>6620</v>
      </c>
    </row>
    <row r="82" ht="18.75" customHeight="1" spans="3:7">
      <c r="C82" s="44" t="s">
        <v>53</v>
      </c>
      <c r="D82" s="45">
        <v>1300</v>
      </c>
      <c r="F82" s="47" t="str">
        <f t="array" ref="F82">_xlfn.XLOOKUP(G82,D82:D103,C82:C103,1,1)</f>
        <v>Rekha Kumari</v>
      </c>
      <c r="G82" s="47">
        <f>LARGE($D$76:$D$97,7)</f>
        <v>6408</v>
      </c>
    </row>
    <row r="83" ht="18.75" customHeight="1" spans="3:4">
      <c r="C83" s="44" t="s">
        <v>54</v>
      </c>
      <c r="D83" s="45">
        <v>1221</v>
      </c>
    </row>
    <row r="84" ht="18.75" customHeight="1" spans="3:4">
      <c r="C84" s="44" t="s">
        <v>55</v>
      </c>
      <c r="D84" s="45">
        <v>8803</v>
      </c>
    </row>
    <row r="85" ht="18.75" customHeight="1" spans="3:6">
      <c r="C85" s="44" t="s">
        <v>56</v>
      </c>
      <c r="D85" s="45">
        <v>3324</v>
      </c>
      <c r="E85" s="69" t="s">
        <v>47</v>
      </c>
      <c r="F85" s="69" t="s">
        <v>48</v>
      </c>
    </row>
    <row r="86" ht="18.75" customHeight="1" spans="3:6">
      <c r="C86" s="44" t="s">
        <v>57</v>
      </c>
      <c r="D86" s="45">
        <v>2537</v>
      </c>
      <c r="E86" s="69" t="s">
        <v>13</v>
      </c>
      <c r="F86" s="69" t="s">
        <v>48</v>
      </c>
    </row>
    <row r="87" ht="18.75" customHeight="1" spans="3:4">
      <c r="C87" s="44" t="s">
        <v>58</v>
      </c>
      <c r="D87" s="45">
        <v>5549</v>
      </c>
    </row>
    <row r="88" ht="18.75" customHeight="1" spans="3:6">
      <c r="C88" s="44" t="s">
        <v>59</v>
      </c>
      <c r="D88" s="45">
        <v>380</v>
      </c>
      <c r="E88" s="40" t="s">
        <v>60</v>
      </c>
      <c r="F88" s="41" t="s">
        <v>14</v>
      </c>
    </row>
    <row r="89" ht="18.75" customHeight="1" spans="3:6">
      <c r="C89" s="44" t="s">
        <v>61</v>
      </c>
      <c r="D89" s="45">
        <v>548</v>
      </c>
      <c r="E89" s="40" t="s">
        <v>62</v>
      </c>
      <c r="F89" s="41">
        <v>524600</v>
      </c>
    </row>
    <row r="90" ht="18.75" customHeight="1" spans="3:6">
      <c r="C90" s="44" t="s">
        <v>63</v>
      </c>
      <c r="D90" s="45">
        <v>2623</v>
      </c>
      <c r="E90" s="44" t="s">
        <v>64</v>
      </c>
      <c r="F90" s="45">
        <v>404694.5</v>
      </c>
    </row>
    <row r="91" ht="18.75" customHeight="1" spans="3:6">
      <c r="C91" s="44" t="s">
        <v>65</v>
      </c>
      <c r="D91" s="45">
        <v>6620</v>
      </c>
      <c r="E91" s="44" t="s">
        <v>66</v>
      </c>
      <c r="F91" s="45">
        <v>7809236.2</v>
      </c>
    </row>
    <row r="92" ht="18.75" customHeight="1" spans="3:6">
      <c r="C92" s="44" t="s">
        <v>67</v>
      </c>
      <c r="D92" s="45">
        <v>2538</v>
      </c>
      <c r="E92" s="44" t="s">
        <v>68</v>
      </c>
      <c r="F92" s="45">
        <v>4445700</v>
      </c>
    </row>
    <row r="93" ht="18.75" customHeight="1" spans="3:6">
      <c r="C93" s="44" t="s">
        <v>69</v>
      </c>
      <c r="D93" s="45">
        <v>10316</v>
      </c>
      <c r="E93" s="44" t="s">
        <v>70</v>
      </c>
      <c r="F93" s="45">
        <v>3349403.5</v>
      </c>
    </row>
    <row r="94" ht="18.75" customHeight="1" spans="3:6">
      <c r="C94" s="44" t="s">
        <v>71</v>
      </c>
      <c r="D94" s="45">
        <v>839</v>
      </c>
      <c r="E94" s="44" t="s">
        <v>72</v>
      </c>
      <c r="F94" s="45">
        <v>548000</v>
      </c>
    </row>
    <row r="95" ht="18.75" customHeight="1" spans="3:6">
      <c r="C95" s="44" t="s">
        <v>73</v>
      </c>
      <c r="D95" s="45">
        <v>8743</v>
      </c>
      <c r="E95" s="44" t="s">
        <v>74</v>
      </c>
      <c r="F95" s="45">
        <v>4821508.5</v>
      </c>
    </row>
    <row r="96" ht="18.75" customHeight="1" spans="3:6">
      <c r="C96" s="44" t="s">
        <v>75</v>
      </c>
      <c r="D96" s="45">
        <v>6408</v>
      </c>
      <c r="E96" s="44" t="s">
        <v>76</v>
      </c>
      <c r="F96" s="45">
        <v>5006713.5</v>
      </c>
    </row>
    <row r="97" ht="18.75" customHeight="1" spans="3:6">
      <c r="C97" s="44" t="s">
        <v>77</v>
      </c>
      <c r="D97" s="45">
        <v>7811</v>
      </c>
      <c r="E97" s="44" t="s">
        <v>78</v>
      </c>
      <c r="F97" s="45">
        <v>8691317</v>
      </c>
    </row>
    <row r="98" ht="18.75" customHeight="1" spans="3:6">
      <c r="C98" s="44" t="s">
        <v>79</v>
      </c>
      <c r="D98" s="45">
        <v>5223</v>
      </c>
      <c r="E98" s="44" t="s">
        <v>80</v>
      </c>
      <c r="F98" s="45">
        <v>40192693.4</v>
      </c>
    </row>
    <row r="99" ht="18.75" customHeight="1" spans="3:6">
      <c r="C99" s="44" t="s">
        <v>81</v>
      </c>
      <c r="D99" s="45">
        <v>1268</v>
      </c>
      <c r="E99" s="44" t="s">
        <v>82</v>
      </c>
      <c r="F99" s="45">
        <v>505405.7</v>
      </c>
    </row>
    <row r="100" ht="18.75" customHeight="1" spans="3:6">
      <c r="C100" s="44" t="s">
        <v>83</v>
      </c>
      <c r="D100" s="45">
        <v>7559</v>
      </c>
      <c r="E100" s="58" t="s">
        <v>35</v>
      </c>
      <c r="F100" s="69">
        <v>76299272.3</v>
      </c>
    </row>
    <row r="101" ht="18.75" customHeight="1" spans="1:6">
      <c r="A101" s="69" t="s">
        <v>13</v>
      </c>
      <c r="B101" s="69" t="s">
        <v>48</v>
      </c>
      <c r="C101" s="58" t="s">
        <v>35</v>
      </c>
      <c r="D101" s="69">
        <v>99908</v>
      </c>
      <c r="E101" s="70"/>
      <c r="F101" s="26"/>
    </row>
    <row r="102" ht="18.75" customHeight="1"/>
    <row r="103" ht="18.75" customHeight="1" spans="1:2">
      <c r="A103" s="40" t="s">
        <v>47</v>
      </c>
      <c r="B103" s="41" t="s">
        <v>3</v>
      </c>
    </row>
    <row r="104" ht="18.75" customHeight="1" spans="1:2">
      <c r="A104" s="40" t="s">
        <v>84</v>
      </c>
      <c r="B104" s="41">
        <v>24700</v>
      </c>
    </row>
    <row r="105" ht="18.75" customHeight="1" spans="1:2">
      <c r="A105" s="44" t="s">
        <v>85</v>
      </c>
      <c r="B105" s="45">
        <v>19868</v>
      </c>
    </row>
    <row r="106" ht="18.75" customHeight="1" spans="1:2">
      <c r="A106" s="44" t="s">
        <v>86</v>
      </c>
      <c r="B106" s="45">
        <v>23895</v>
      </c>
    </row>
    <row r="107" ht="18.75" customHeight="1" spans="1:2">
      <c r="A107" s="50" t="s">
        <v>87</v>
      </c>
      <c r="B107" s="51">
        <v>31445</v>
      </c>
    </row>
    <row r="108" ht="18.75" customHeight="1" spans="1:2">
      <c r="A108" s="69" t="s">
        <v>47</v>
      </c>
      <c r="B108" s="69" t="s">
        <v>48</v>
      </c>
    </row>
    <row r="109" ht="18.75" customHeight="1"/>
    <row r="110" ht="18.75" customHeight="1" spans="1:5">
      <c r="A110" s="40"/>
      <c r="B110" s="40"/>
      <c r="C110" s="41"/>
      <c r="D110" s="42" t="s">
        <v>88</v>
      </c>
      <c r="E110" s="47" t="s">
        <v>9</v>
      </c>
    </row>
    <row r="111" ht="18.75" customHeight="1" spans="1:5">
      <c r="A111" s="40" t="s">
        <v>13</v>
      </c>
      <c r="B111" s="40" t="s">
        <v>5</v>
      </c>
      <c r="C111" s="56" t="s">
        <v>3</v>
      </c>
      <c r="D111" s="70" t="s">
        <v>15</v>
      </c>
      <c r="E111" s="26" t="e">
        <f t="shared" ref="E111:E130" si="5">B111*C111</f>
        <v>#VALUE!</v>
      </c>
    </row>
    <row r="112" ht="18.75" customHeight="1" spans="1:5">
      <c r="A112" s="40" t="s">
        <v>15</v>
      </c>
      <c r="B112" s="40">
        <v>449.25</v>
      </c>
      <c r="C112" s="56">
        <v>380</v>
      </c>
      <c r="D112" s="70" t="s">
        <v>16</v>
      </c>
      <c r="E112" s="26">
        <f t="shared" si="5"/>
        <v>170715</v>
      </c>
    </row>
    <row r="113" ht="18.75" customHeight="1" spans="1:5">
      <c r="A113" s="44" t="s">
        <v>16</v>
      </c>
      <c r="B113" s="52">
        <v>9017</v>
      </c>
      <c r="C113" s="64">
        <v>2521</v>
      </c>
      <c r="D113" s="70" t="s">
        <v>17</v>
      </c>
      <c r="E113" s="26">
        <f t="shared" si="5"/>
        <v>22731857</v>
      </c>
    </row>
    <row r="114" ht="18.75" customHeight="1" spans="1:5">
      <c r="A114" s="44" t="s">
        <v>17</v>
      </c>
      <c r="B114" s="52">
        <v>2258.4</v>
      </c>
      <c r="C114" s="64">
        <v>14892</v>
      </c>
      <c r="D114" s="70" t="s">
        <v>18</v>
      </c>
      <c r="E114" s="26">
        <f t="shared" si="5"/>
        <v>33632092.8</v>
      </c>
    </row>
    <row r="115" ht="18.75" customHeight="1" spans="1:5">
      <c r="A115" s="44" t="s">
        <v>18</v>
      </c>
      <c r="B115" s="52">
        <v>2054.3</v>
      </c>
      <c r="C115" s="64">
        <v>2537</v>
      </c>
      <c r="D115" s="70" t="s">
        <v>19</v>
      </c>
      <c r="E115" s="26">
        <f t="shared" si="5"/>
        <v>5211759.1</v>
      </c>
    </row>
    <row r="116" ht="18.75" customHeight="1" spans="1:5">
      <c r="A116" s="44" t="s">
        <v>19</v>
      </c>
      <c r="B116" s="52">
        <v>33250</v>
      </c>
      <c r="C116" s="64">
        <v>990</v>
      </c>
      <c r="D116" s="70" t="s">
        <v>20</v>
      </c>
      <c r="E116" s="26">
        <f t="shared" si="5"/>
        <v>32917500</v>
      </c>
    </row>
    <row r="117" ht="18.75" customHeight="1" spans="1:5">
      <c r="A117" s="44" t="s">
        <v>20</v>
      </c>
      <c r="B117" s="52">
        <v>768.8</v>
      </c>
      <c r="C117" s="64">
        <v>5037</v>
      </c>
      <c r="D117" s="70" t="s">
        <v>21</v>
      </c>
      <c r="E117" s="26">
        <f t="shared" si="5"/>
        <v>3872445.6</v>
      </c>
    </row>
    <row r="118" ht="18.75" customHeight="1" spans="1:5">
      <c r="A118" s="44" t="s">
        <v>21</v>
      </c>
      <c r="B118" s="52">
        <v>1438.2</v>
      </c>
      <c r="C118" s="64">
        <v>6060</v>
      </c>
      <c r="D118" s="70" t="s">
        <v>22</v>
      </c>
      <c r="E118" s="26">
        <f t="shared" si="5"/>
        <v>8715492</v>
      </c>
    </row>
    <row r="119" ht="18.75" customHeight="1" spans="1:5">
      <c r="A119" s="44" t="s">
        <v>22</v>
      </c>
      <c r="B119" s="52">
        <v>9500</v>
      </c>
      <c r="C119" s="64">
        <v>300</v>
      </c>
      <c r="D119" s="70" t="s">
        <v>23</v>
      </c>
      <c r="E119" s="26">
        <f t="shared" si="5"/>
        <v>2850000</v>
      </c>
    </row>
    <row r="120" ht="18.75" customHeight="1" spans="1:5">
      <c r="A120" s="44" t="s">
        <v>23</v>
      </c>
      <c r="B120" s="52">
        <v>1179.4</v>
      </c>
      <c r="C120" s="64">
        <v>5076</v>
      </c>
      <c r="D120" s="70" t="s">
        <v>24</v>
      </c>
      <c r="E120" s="26">
        <f t="shared" si="5"/>
        <v>5986634.4</v>
      </c>
    </row>
    <row r="121" ht="18.75" customHeight="1" spans="1:5">
      <c r="A121" s="44" t="s">
        <v>24</v>
      </c>
      <c r="B121" s="52">
        <v>3150</v>
      </c>
      <c r="C121" s="64">
        <v>4163</v>
      </c>
      <c r="D121" s="70" t="s">
        <v>25</v>
      </c>
      <c r="E121" s="26">
        <f t="shared" si="5"/>
        <v>13113450</v>
      </c>
    </row>
    <row r="122" ht="18.75" customHeight="1" spans="1:5">
      <c r="A122" s="44" t="s">
        <v>25</v>
      </c>
      <c r="B122" s="52">
        <v>13459.4</v>
      </c>
      <c r="C122" s="64">
        <v>11440</v>
      </c>
      <c r="D122" s="70" t="s">
        <v>26</v>
      </c>
      <c r="E122" s="26">
        <f t="shared" si="5"/>
        <v>153975536</v>
      </c>
    </row>
    <row r="123" ht="18.75" customHeight="1" spans="1:5">
      <c r="A123" s="44" t="s">
        <v>26</v>
      </c>
      <c r="B123" s="52">
        <v>2499.5</v>
      </c>
      <c r="C123" s="64">
        <v>5223</v>
      </c>
      <c r="D123" s="70" t="s">
        <v>27</v>
      </c>
      <c r="E123" s="26">
        <f t="shared" si="5"/>
        <v>13054888.5</v>
      </c>
    </row>
    <row r="124" ht="18.75" customHeight="1" spans="1:5">
      <c r="A124" s="44" t="s">
        <v>27</v>
      </c>
      <c r="B124" s="52">
        <v>1794.25</v>
      </c>
      <c r="C124" s="64">
        <v>10383</v>
      </c>
      <c r="D124" s="70" t="s">
        <v>28</v>
      </c>
      <c r="E124" s="26">
        <f t="shared" si="5"/>
        <v>18629697.75</v>
      </c>
    </row>
    <row r="125" ht="18.75" customHeight="1" spans="1:5">
      <c r="A125" s="44" t="s">
        <v>28</v>
      </c>
      <c r="B125" s="52">
        <v>4508.4</v>
      </c>
      <c r="C125" s="64">
        <v>4868</v>
      </c>
      <c r="D125" s="70" t="s">
        <v>29</v>
      </c>
      <c r="E125" s="26">
        <f t="shared" si="5"/>
        <v>21946891.2</v>
      </c>
    </row>
    <row r="126" ht="18.75" customHeight="1" spans="1:5">
      <c r="A126" s="44" t="s">
        <v>29</v>
      </c>
      <c r="B126" s="52">
        <v>500</v>
      </c>
      <c r="C126" s="64">
        <v>632</v>
      </c>
      <c r="D126" s="70" t="s">
        <v>30</v>
      </c>
      <c r="E126" s="26">
        <f t="shared" si="5"/>
        <v>316000</v>
      </c>
    </row>
    <row r="127" ht="18.75" customHeight="1" spans="1:5">
      <c r="A127" s="44" t="s">
        <v>30</v>
      </c>
      <c r="B127" s="52">
        <v>2400</v>
      </c>
      <c r="C127" s="64">
        <v>5549</v>
      </c>
      <c r="D127" s="70" t="s">
        <v>31</v>
      </c>
      <c r="E127" s="26">
        <f t="shared" si="5"/>
        <v>13317600</v>
      </c>
    </row>
    <row r="128" ht="18.75" customHeight="1" spans="1:5">
      <c r="A128" s="44" t="s">
        <v>31</v>
      </c>
      <c r="B128" s="52">
        <v>2908.5</v>
      </c>
      <c r="C128" s="64">
        <v>2713</v>
      </c>
      <c r="D128" s="70" t="s">
        <v>32</v>
      </c>
      <c r="E128" s="26">
        <f t="shared" si="5"/>
        <v>7890760.5</v>
      </c>
    </row>
    <row r="129" ht="18.75" customHeight="1" spans="1:5">
      <c r="A129" s="44" t="s">
        <v>32</v>
      </c>
      <c r="B129" s="52">
        <v>113599.2</v>
      </c>
      <c r="C129" s="64">
        <v>10316</v>
      </c>
      <c r="D129" s="70" t="s">
        <v>33</v>
      </c>
      <c r="E129" s="26">
        <f t="shared" si="5"/>
        <v>1171889347.2</v>
      </c>
    </row>
    <row r="130" ht="18.75" customHeight="1" spans="1:5">
      <c r="A130" s="44" t="s">
        <v>33</v>
      </c>
      <c r="B130" s="52">
        <v>2400</v>
      </c>
      <c r="C130" s="64">
        <v>548</v>
      </c>
      <c r="D130" s="70" t="s">
        <v>34</v>
      </c>
      <c r="E130" s="26">
        <f t="shared" si="5"/>
        <v>1315200</v>
      </c>
    </row>
    <row r="131" ht="18.75" customHeight="1" spans="1:5">
      <c r="A131" s="50" t="s">
        <v>34</v>
      </c>
      <c r="B131" s="71">
        <v>2400</v>
      </c>
      <c r="C131" s="72">
        <v>6280</v>
      </c>
      <c r="D131" s="73" t="s">
        <v>35</v>
      </c>
      <c r="E131" s="26" t="e">
        <f>SUM(E111:E130)</f>
        <v>#VALUE!</v>
      </c>
    </row>
    <row r="132" ht="18.75" customHeight="1" spans="2:2">
      <c r="B132" s="26">
        <f>B131*C131</f>
        <v>15072000</v>
      </c>
    </row>
    <row r="133" ht="18.75" customHeight="1"/>
    <row r="134" ht="18.75" customHeight="1" spans="1:6">
      <c r="A134" s="40" t="s">
        <v>47</v>
      </c>
      <c r="B134" s="40" t="s">
        <v>13</v>
      </c>
      <c r="C134" s="41" t="s">
        <v>14</v>
      </c>
      <c r="D134" s="40" t="s">
        <v>47</v>
      </c>
      <c r="E134" s="40" t="s">
        <v>13</v>
      </c>
      <c r="F134" s="41" t="s">
        <v>89</v>
      </c>
    </row>
    <row r="135" ht="18.75" customHeight="1" spans="1:6">
      <c r="A135" s="40" t="s">
        <v>84</v>
      </c>
      <c r="B135" s="40" t="s">
        <v>18</v>
      </c>
      <c r="C135" s="41">
        <v>255869.4</v>
      </c>
      <c r="D135" s="40" t="s">
        <v>84</v>
      </c>
      <c r="E135" s="40" t="s">
        <v>18</v>
      </c>
      <c r="F135" s="41">
        <v>255869.4</v>
      </c>
    </row>
    <row r="136" ht="18.75" customHeight="1" spans="1:6">
      <c r="A136" s="43"/>
      <c r="B136" s="44" t="s">
        <v>25</v>
      </c>
      <c r="C136" s="45">
        <v>10360142</v>
      </c>
      <c r="D136" s="43"/>
      <c r="E136" s="44" t="s">
        <v>25</v>
      </c>
      <c r="F136" s="45">
        <v>10360142</v>
      </c>
    </row>
    <row r="137" ht="18.75" customHeight="1" spans="1:6">
      <c r="A137" s="43"/>
      <c r="B137" s="44" t="s">
        <v>26</v>
      </c>
      <c r="C137" s="45">
        <v>2608888.5</v>
      </c>
      <c r="D137" s="43"/>
      <c r="E137" s="44" t="s">
        <v>26</v>
      </c>
      <c r="F137" s="45">
        <v>2608888.5</v>
      </c>
    </row>
    <row r="138" ht="18.75" customHeight="1" spans="1:6">
      <c r="A138" s="43"/>
      <c r="B138" s="44" t="s">
        <v>28</v>
      </c>
      <c r="C138" s="45">
        <v>1111177.6</v>
      </c>
      <c r="D138" s="43"/>
      <c r="E138" s="44" t="s">
        <v>28</v>
      </c>
      <c r="F138" s="45">
        <v>1111177.6</v>
      </c>
    </row>
    <row r="139" ht="18.75" customHeight="1" spans="1:6">
      <c r="A139" s="43"/>
      <c r="B139" s="44" t="s">
        <v>29</v>
      </c>
      <c r="C139" s="45">
        <v>158000</v>
      </c>
      <c r="D139" s="43"/>
      <c r="E139" s="44" t="s">
        <v>29</v>
      </c>
      <c r="F139" s="45">
        <v>158000</v>
      </c>
    </row>
    <row r="140" ht="18.75" customHeight="1" spans="1:6">
      <c r="A140" s="40" t="s">
        <v>85</v>
      </c>
      <c r="B140" s="40" t="s">
        <v>19</v>
      </c>
      <c r="C140" s="41">
        <v>3217500</v>
      </c>
      <c r="D140" s="40" t="s">
        <v>85</v>
      </c>
      <c r="E140" s="40" t="s">
        <v>19</v>
      </c>
      <c r="F140" s="41">
        <v>3217500</v>
      </c>
    </row>
    <row r="141" ht="18.75" customHeight="1" spans="1:6">
      <c r="A141" s="43"/>
      <c r="B141" s="44" t="s">
        <v>22</v>
      </c>
      <c r="C141" s="45">
        <v>600000</v>
      </c>
      <c r="D141" s="43"/>
      <c r="E141" s="44" t="s">
        <v>22</v>
      </c>
      <c r="F141" s="45">
        <v>600000</v>
      </c>
    </row>
    <row r="142" ht="18.75" customHeight="1" spans="1:6">
      <c r="A142" s="43"/>
      <c r="B142" s="44" t="s">
        <v>30</v>
      </c>
      <c r="C142" s="45">
        <v>3329400</v>
      </c>
      <c r="D142" s="43"/>
      <c r="E142" s="44" t="s">
        <v>30</v>
      </c>
      <c r="F142" s="45">
        <v>3329400</v>
      </c>
    </row>
    <row r="143" ht="18.75" customHeight="1" spans="1:6">
      <c r="A143" s="43"/>
      <c r="B143" s="44" t="s">
        <v>31</v>
      </c>
      <c r="C143" s="45">
        <v>415816.4</v>
      </c>
      <c r="D143" s="43"/>
      <c r="E143" s="44" t="s">
        <v>31</v>
      </c>
      <c r="F143" s="45">
        <v>415816.4</v>
      </c>
    </row>
    <row r="144" ht="18.75" customHeight="1" spans="1:6">
      <c r="A144" s="43"/>
      <c r="B144" s="44" t="s">
        <v>32</v>
      </c>
      <c r="C144" s="45">
        <v>39769024</v>
      </c>
      <c r="D144" s="43"/>
      <c r="E144" s="44" t="s">
        <v>32</v>
      </c>
      <c r="F144" s="45">
        <v>39769024</v>
      </c>
    </row>
    <row r="145" ht="18.75" customHeight="1" spans="1:6">
      <c r="A145" s="40" t="s">
        <v>86</v>
      </c>
      <c r="B145" s="40" t="s">
        <v>16</v>
      </c>
      <c r="C145" s="41">
        <v>4445700</v>
      </c>
      <c r="D145" s="40" t="s">
        <v>86</v>
      </c>
      <c r="E145" s="40" t="s">
        <v>16</v>
      </c>
      <c r="F145" s="41">
        <v>4445700</v>
      </c>
    </row>
    <row r="146" ht="18.75" customHeight="1" spans="1:6">
      <c r="A146" s="43"/>
      <c r="B146" s="44" t="s">
        <v>24</v>
      </c>
      <c r="C146" s="45">
        <v>832600</v>
      </c>
      <c r="D146" s="43"/>
      <c r="E146" s="44" t="s">
        <v>24</v>
      </c>
      <c r="F146" s="45">
        <v>832600</v>
      </c>
    </row>
    <row r="147" ht="18.75" customHeight="1" spans="1:6">
      <c r="A147" s="43"/>
      <c r="B147" s="44" t="s">
        <v>27</v>
      </c>
      <c r="C147" s="45">
        <v>1302212.5</v>
      </c>
      <c r="D147" s="43"/>
      <c r="E147" s="44" t="s">
        <v>27</v>
      </c>
      <c r="F147" s="45">
        <v>1302212.5</v>
      </c>
    </row>
    <row r="148" ht="18.75" customHeight="1" spans="1:6">
      <c r="A148" s="43"/>
      <c r="B148" s="44" t="s">
        <v>33</v>
      </c>
      <c r="C148" s="45">
        <v>548000</v>
      </c>
      <c r="D148" s="43"/>
      <c r="E148" s="44" t="s">
        <v>33</v>
      </c>
      <c r="F148" s="45">
        <v>548000</v>
      </c>
    </row>
    <row r="149" ht="18.75" customHeight="1" spans="1:6">
      <c r="A149" s="43"/>
      <c r="B149" s="44" t="s">
        <v>34</v>
      </c>
      <c r="C149" s="45">
        <v>2270000</v>
      </c>
      <c r="D149" s="43"/>
      <c r="E149" s="44" t="s">
        <v>34</v>
      </c>
      <c r="F149" s="45">
        <v>2270000</v>
      </c>
    </row>
    <row r="150" ht="18.75" customHeight="1" spans="1:6">
      <c r="A150" s="40" t="s">
        <v>87</v>
      </c>
      <c r="B150" s="40" t="s">
        <v>15</v>
      </c>
      <c r="C150" s="41">
        <v>75715</v>
      </c>
      <c r="D150" s="40" t="s">
        <v>87</v>
      </c>
      <c r="E150" s="40" t="s">
        <v>15</v>
      </c>
      <c r="F150" s="41">
        <v>75715</v>
      </c>
    </row>
    <row r="151" ht="18.75" customHeight="1" spans="1:6">
      <c r="A151" s="43"/>
      <c r="B151" s="44" t="s">
        <v>17</v>
      </c>
      <c r="C151" s="45">
        <v>2438763</v>
      </c>
      <c r="D151" s="43"/>
      <c r="E151" s="44" t="s">
        <v>17</v>
      </c>
      <c r="F151" s="45">
        <v>2438763</v>
      </c>
    </row>
    <row r="152" ht="18.75" customHeight="1" spans="1:6">
      <c r="A152" s="43"/>
      <c r="B152" s="44" t="s">
        <v>20</v>
      </c>
      <c r="C152" s="45">
        <v>652861.7</v>
      </c>
      <c r="D152" s="43"/>
      <c r="E152" s="44" t="s">
        <v>20</v>
      </c>
      <c r="F152" s="45">
        <v>652861.7</v>
      </c>
    </row>
    <row r="153" ht="18.75" customHeight="1" spans="1:6">
      <c r="A153" s="43"/>
      <c r="B153" s="44" t="s">
        <v>21</v>
      </c>
      <c r="C153" s="45">
        <v>1159036</v>
      </c>
      <c r="D153" s="43"/>
      <c r="E153" s="44" t="s">
        <v>21</v>
      </c>
      <c r="F153" s="45">
        <v>1159036</v>
      </c>
    </row>
    <row r="154" ht="18.75" customHeight="1" spans="1:6">
      <c r="A154" s="49"/>
      <c r="B154" s="50" t="s">
        <v>23</v>
      </c>
      <c r="C154" s="51">
        <v>748566.2</v>
      </c>
      <c r="D154" s="49"/>
      <c r="E154" s="50" t="s">
        <v>23</v>
      </c>
      <c r="F154" s="51">
        <v>748566.2</v>
      </c>
    </row>
    <row r="155" ht="18.75" customHeight="1" spans="1:4">
      <c r="A155" s="52"/>
      <c r="D155" s="52"/>
    </row>
    <row r="156" ht="18.75" customHeight="1"/>
    <row r="157" ht="18.75" customHeight="1" spans="1:3">
      <c r="A157" s="42" t="s">
        <v>47</v>
      </c>
      <c r="B157" s="42" t="s">
        <v>13</v>
      </c>
      <c r="C157" s="42" t="s">
        <v>90</v>
      </c>
    </row>
    <row r="158" ht="18.75" customHeight="1" spans="1:3">
      <c r="A158" s="46" t="s">
        <v>84</v>
      </c>
      <c r="B158" s="47" t="s">
        <v>18</v>
      </c>
      <c r="C158" s="57">
        <v>255869.4</v>
      </c>
    </row>
    <row r="159" ht="18.75" customHeight="1" spans="1:3">
      <c r="A159" s="46" t="s">
        <v>84</v>
      </c>
      <c r="B159" s="47" t="s">
        <v>25</v>
      </c>
      <c r="C159" s="57">
        <v>10360142</v>
      </c>
    </row>
    <row r="160" ht="18.75" customHeight="1" spans="1:3">
      <c r="A160" s="46" t="s">
        <v>84</v>
      </c>
      <c r="B160" s="47" t="s">
        <v>26</v>
      </c>
      <c r="C160" s="57">
        <v>2608888.5</v>
      </c>
    </row>
    <row r="161" ht="18.75" customHeight="1" spans="1:3">
      <c r="A161" s="46" t="s">
        <v>84</v>
      </c>
      <c r="B161" s="47" t="s">
        <v>28</v>
      </c>
      <c r="C161" s="57">
        <v>1111177.6</v>
      </c>
    </row>
    <row r="162" ht="18.75" customHeight="1" spans="1:3">
      <c r="A162" s="48" t="s">
        <v>84</v>
      </c>
      <c r="B162" s="47" t="s">
        <v>29</v>
      </c>
      <c r="C162" s="57">
        <v>158000</v>
      </c>
    </row>
    <row r="163" ht="18.75" customHeight="1" spans="1:3">
      <c r="A163" s="46" t="s">
        <v>85</v>
      </c>
      <c r="B163" s="47" t="s">
        <v>19</v>
      </c>
      <c r="C163" s="57">
        <v>3217500</v>
      </c>
    </row>
    <row r="164" ht="18.75" customHeight="1" spans="1:3">
      <c r="A164" s="46" t="s">
        <v>85</v>
      </c>
      <c r="B164" s="47" t="s">
        <v>22</v>
      </c>
      <c r="C164" s="57">
        <v>600000</v>
      </c>
    </row>
    <row r="165" ht="18.75" customHeight="1" spans="1:3">
      <c r="A165" s="46" t="s">
        <v>85</v>
      </c>
      <c r="B165" s="47" t="s">
        <v>30</v>
      </c>
      <c r="C165" s="57">
        <v>3329400</v>
      </c>
    </row>
    <row r="166" ht="18.75" customHeight="1" spans="1:3">
      <c r="A166" s="46" t="s">
        <v>85</v>
      </c>
      <c r="B166" s="47" t="s">
        <v>31</v>
      </c>
      <c r="C166" s="57">
        <v>415816.4</v>
      </c>
    </row>
    <row r="167" ht="18.75" customHeight="1" spans="1:3">
      <c r="A167" s="48" t="s">
        <v>85</v>
      </c>
      <c r="B167" s="47" t="s">
        <v>32</v>
      </c>
      <c r="C167" s="57">
        <v>39769024</v>
      </c>
    </row>
    <row r="168" ht="18.75" customHeight="1" spans="1:3">
      <c r="A168" s="46" t="s">
        <v>86</v>
      </c>
      <c r="B168" s="47" t="s">
        <v>16</v>
      </c>
      <c r="C168" s="57">
        <v>4445700</v>
      </c>
    </row>
    <row r="169" ht="18.75" customHeight="1" spans="1:3">
      <c r="A169" s="46" t="s">
        <v>86</v>
      </c>
      <c r="B169" s="47" t="s">
        <v>24</v>
      </c>
      <c r="C169" s="57">
        <v>832600</v>
      </c>
    </row>
    <row r="170" ht="18.75" customHeight="1" spans="1:3">
      <c r="A170" s="46" t="s">
        <v>86</v>
      </c>
      <c r="B170" s="47" t="s">
        <v>27</v>
      </c>
      <c r="C170" s="57">
        <v>1302212.5</v>
      </c>
    </row>
    <row r="171" ht="18.75" customHeight="1" spans="1:3">
      <c r="A171" s="46" t="s">
        <v>86</v>
      </c>
      <c r="B171" s="47" t="s">
        <v>33</v>
      </c>
      <c r="C171" s="57">
        <v>548000</v>
      </c>
    </row>
    <row r="172" ht="18.75" customHeight="1" spans="1:3">
      <c r="A172" s="48" t="s">
        <v>86</v>
      </c>
      <c r="B172" s="47" t="s">
        <v>34</v>
      </c>
      <c r="C172" s="57">
        <v>2270000</v>
      </c>
    </row>
    <row r="173" ht="18.75" customHeight="1" spans="1:3">
      <c r="A173" s="46" t="s">
        <v>87</v>
      </c>
      <c r="B173" s="47" t="s">
        <v>15</v>
      </c>
      <c r="C173" s="57">
        <v>75715</v>
      </c>
    </row>
    <row r="174" ht="18.75" customHeight="1" spans="1:3">
      <c r="A174" s="46" t="s">
        <v>87</v>
      </c>
      <c r="B174" s="47" t="s">
        <v>17</v>
      </c>
      <c r="C174" s="57">
        <v>2438763</v>
      </c>
    </row>
    <row r="175" ht="18.75" customHeight="1" spans="1:3">
      <c r="A175" s="46" t="s">
        <v>87</v>
      </c>
      <c r="B175" s="47" t="s">
        <v>20</v>
      </c>
      <c r="C175" s="57">
        <v>652861.7</v>
      </c>
    </row>
    <row r="176" ht="18.75" customHeight="1" spans="1:3">
      <c r="A176" s="46" t="s">
        <v>87</v>
      </c>
      <c r="B176" s="47" t="s">
        <v>21</v>
      </c>
      <c r="C176" s="57">
        <v>1159036</v>
      </c>
    </row>
    <row r="177" ht="18.75" customHeight="1" spans="1:3">
      <c r="A177" s="48" t="s">
        <v>87</v>
      </c>
      <c r="B177" s="47" t="s">
        <v>23</v>
      </c>
      <c r="C177" s="57">
        <v>748566.2</v>
      </c>
    </row>
    <row r="178" ht="18.75" customHeight="1"/>
    <row r="179" ht="18.75" customHeight="1" spans="1:2">
      <c r="A179" s="69" t="s">
        <v>47</v>
      </c>
      <c r="B179" s="69" t="s">
        <v>48</v>
      </c>
    </row>
    <row r="180" ht="18.75" customHeight="1"/>
    <row r="181" ht="18.75" customHeight="1" spans="1:3">
      <c r="A181" s="40"/>
      <c r="B181" s="40"/>
      <c r="C181" s="41"/>
    </row>
    <row r="182" ht="18.75" customHeight="1" spans="1:3">
      <c r="A182" s="40" t="s">
        <v>13</v>
      </c>
      <c r="B182" s="40" t="s">
        <v>1</v>
      </c>
      <c r="C182" s="56" t="s">
        <v>2</v>
      </c>
    </row>
    <row r="183" ht="18.75" customHeight="1" spans="1:3">
      <c r="A183" s="40" t="s">
        <v>15</v>
      </c>
      <c r="B183" s="40">
        <v>80</v>
      </c>
      <c r="C183" s="56">
        <v>300</v>
      </c>
    </row>
    <row r="184" ht="18.75" customHeight="1" spans="1:3">
      <c r="A184" s="44" t="s">
        <v>16</v>
      </c>
      <c r="B184" s="52">
        <v>832</v>
      </c>
      <c r="C184" s="64">
        <v>1689</v>
      </c>
    </row>
    <row r="185" ht="18.75" customHeight="1" spans="1:3">
      <c r="A185" s="44" t="s">
        <v>17</v>
      </c>
      <c r="B185" s="52">
        <v>5640</v>
      </c>
      <c r="C185" s="64">
        <v>9252</v>
      </c>
    </row>
    <row r="186" ht="18.75" customHeight="1" spans="1:3">
      <c r="A186" s="44" t="s">
        <v>18</v>
      </c>
      <c r="B186" s="52">
        <v>1329</v>
      </c>
      <c r="C186" s="64">
        <v>1208</v>
      </c>
    </row>
    <row r="187" ht="18.75" customHeight="1" spans="1:3">
      <c r="A187" s="44" t="s">
        <v>19</v>
      </c>
      <c r="B187" s="52">
        <v>100</v>
      </c>
      <c r="C187" s="64">
        <v>890</v>
      </c>
    </row>
    <row r="188" ht="18.75" customHeight="1" spans="1:3">
      <c r="A188" s="44" t="s">
        <v>20</v>
      </c>
      <c r="B188" s="52">
        <v>729</v>
      </c>
      <c r="C188" s="64">
        <v>4308</v>
      </c>
    </row>
    <row r="189" ht="18.75" customHeight="1" spans="1:3">
      <c r="A189" s="44" t="s">
        <v>21</v>
      </c>
      <c r="B189" s="52">
        <v>1170</v>
      </c>
      <c r="C189" s="64">
        <v>4890</v>
      </c>
    </row>
    <row r="190" ht="18.75" customHeight="1" spans="1:3">
      <c r="A190" s="44" t="s">
        <v>22</v>
      </c>
      <c r="B190" s="52">
        <v>100</v>
      </c>
      <c r="C190" s="64">
        <v>200</v>
      </c>
    </row>
    <row r="191" ht="18.75" customHeight="1" spans="1:3">
      <c r="A191" s="44" t="s">
        <v>23</v>
      </c>
      <c r="B191" s="52">
        <v>583</v>
      </c>
      <c r="C191" s="64">
        <v>4493</v>
      </c>
    </row>
    <row r="192" ht="18.75" customHeight="1" spans="1:3">
      <c r="A192" s="44" t="s">
        <v>24</v>
      </c>
      <c r="B192" s="52">
        <v>874</v>
      </c>
      <c r="C192" s="64">
        <v>3289</v>
      </c>
    </row>
    <row r="193" ht="18.75" customHeight="1" spans="1:3">
      <c r="A193" s="44" t="s">
        <v>25</v>
      </c>
      <c r="B193" s="52">
        <v>950</v>
      </c>
      <c r="C193" s="64">
        <v>10490</v>
      </c>
    </row>
    <row r="194" ht="18.75" customHeight="1" spans="1:3">
      <c r="A194" s="44" t="s">
        <v>26</v>
      </c>
      <c r="B194" s="52">
        <v>323</v>
      </c>
      <c r="C194" s="64">
        <v>4900</v>
      </c>
    </row>
    <row r="195" ht="18.75" customHeight="1" spans="1:3">
      <c r="A195" s="44" t="s">
        <v>27</v>
      </c>
      <c r="B195" s="52">
        <v>1049</v>
      </c>
      <c r="C195" s="64">
        <v>9334</v>
      </c>
    </row>
    <row r="196" ht="18.75" customHeight="1" spans="1:3">
      <c r="A196" s="44" t="s">
        <v>28</v>
      </c>
      <c r="B196" s="52">
        <v>1112</v>
      </c>
      <c r="C196" s="64">
        <v>3756</v>
      </c>
    </row>
    <row r="197" ht="18.75" customHeight="1" spans="1:3">
      <c r="A197" s="44" t="s">
        <v>29</v>
      </c>
      <c r="B197" s="52">
        <v>240</v>
      </c>
      <c r="C197" s="64">
        <v>392</v>
      </c>
    </row>
    <row r="198" ht="18.75" customHeight="1" spans="1:3">
      <c r="A198" s="44" t="s">
        <v>30</v>
      </c>
      <c r="B198" s="52">
        <v>559</v>
      </c>
      <c r="C198" s="64">
        <v>4990</v>
      </c>
    </row>
    <row r="199" ht="18.75" customHeight="1" spans="1:3">
      <c r="A199" s="44" t="s">
        <v>31</v>
      </c>
      <c r="B199" s="52">
        <v>1340</v>
      </c>
      <c r="C199" s="64">
        <v>1373</v>
      </c>
    </row>
    <row r="200" ht="18.75" customHeight="1" spans="1:3">
      <c r="A200" s="44" t="s">
        <v>32</v>
      </c>
      <c r="B200" s="52">
        <v>1906</v>
      </c>
      <c r="C200" s="64">
        <v>8410</v>
      </c>
    </row>
    <row r="201" ht="18.75" customHeight="1" spans="1:3">
      <c r="A201" s="44" t="s">
        <v>33</v>
      </c>
      <c r="B201" s="52">
        <v>200</v>
      </c>
      <c r="C201" s="64">
        <v>348</v>
      </c>
    </row>
    <row r="202" ht="18.75" customHeight="1" spans="1:3">
      <c r="A202" s="50" t="s">
        <v>34</v>
      </c>
      <c r="B202" s="71">
        <v>1180</v>
      </c>
      <c r="C202" s="72">
        <v>5100</v>
      </c>
    </row>
    <row r="203" ht="18.75" customHeight="1" spans="1:3">
      <c r="A203" s="74" t="s">
        <v>47</v>
      </c>
      <c r="B203" s="74" t="s">
        <v>13</v>
      </c>
      <c r="C203" s="75" t="s">
        <v>91</v>
      </c>
    </row>
    <row r="204" ht="18.75" customHeight="1" spans="1:3">
      <c r="A204" s="76" t="s">
        <v>84</v>
      </c>
      <c r="B204" s="77" t="s">
        <v>18</v>
      </c>
      <c r="C204" s="47" t="e">
        <f>GETPIVOTDATA("Profit",A135,"CATEGORY","Clothes","PRODUCT","Kurta")</f>
        <v>#REF!</v>
      </c>
    </row>
    <row r="205" ht="18.75" customHeight="1" spans="1:2">
      <c r="A205" s="78" t="s">
        <v>84</v>
      </c>
      <c r="B205" s="79" t="s">
        <v>25</v>
      </c>
    </row>
    <row r="206" ht="18.75" customHeight="1" spans="1:2">
      <c r="A206" s="76" t="s">
        <v>84</v>
      </c>
      <c r="B206" s="77" t="s">
        <v>26</v>
      </c>
    </row>
    <row r="207" ht="18.75" customHeight="1" spans="1:2">
      <c r="A207" s="78" t="s">
        <v>84</v>
      </c>
      <c r="B207" s="79" t="s">
        <v>28</v>
      </c>
    </row>
    <row r="208" ht="18.75" customHeight="1" spans="1:2">
      <c r="A208" s="80" t="s">
        <v>84</v>
      </c>
      <c r="B208" s="77" t="s">
        <v>29</v>
      </c>
    </row>
    <row r="209" ht="18.75" customHeight="1" spans="1:2">
      <c r="A209" s="78" t="s">
        <v>85</v>
      </c>
      <c r="B209" s="79" t="s">
        <v>19</v>
      </c>
    </row>
    <row r="210" ht="18.75" customHeight="1" spans="1:2">
      <c r="A210" s="76" t="s">
        <v>85</v>
      </c>
      <c r="B210" s="77" t="s">
        <v>22</v>
      </c>
    </row>
    <row r="211" ht="18.75" customHeight="1" spans="1:2">
      <c r="A211" s="78" t="s">
        <v>85</v>
      </c>
      <c r="B211" s="79" t="s">
        <v>30</v>
      </c>
    </row>
    <row r="212" ht="18.75" customHeight="1" spans="1:2">
      <c r="A212" s="76" t="s">
        <v>85</v>
      </c>
      <c r="B212" s="77" t="s">
        <v>31</v>
      </c>
    </row>
    <row r="213" ht="18.75" customHeight="1" spans="1:2">
      <c r="A213" s="81" t="s">
        <v>85</v>
      </c>
      <c r="B213" s="79" t="s">
        <v>32</v>
      </c>
    </row>
    <row r="214" ht="18.75" customHeight="1" spans="1:2">
      <c r="A214" s="76" t="s">
        <v>86</v>
      </c>
      <c r="B214" s="77" t="s">
        <v>16</v>
      </c>
    </row>
    <row r="215" ht="18.75" customHeight="1" spans="1:2">
      <c r="A215" s="78" t="s">
        <v>86</v>
      </c>
      <c r="B215" s="79" t="s">
        <v>24</v>
      </c>
    </row>
    <row r="216" ht="18.75" customHeight="1" spans="1:2">
      <c r="A216" s="76" t="s">
        <v>86</v>
      </c>
      <c r="B216" s="77" t="s">
        <v>27</v>
      </c>
    </row>
    <row r="217" ht="18.75" customHeight="1" spans="1:2">
      <c r="A217" s="78" t="s">
        <v>86</v>
      </c>
      <c r="B217" s="79" t="s">
        <v>33</v>
      </c>
    </row>
    <row r="218" ht="18.75" customHeight="1" spans="1:2">
      <c r="A218" s="80" t="s">
        <v>86</v>
      </c>
      <c r="B218" s="77" t="s">
        <v>34</v>
      </c>
    </row>
    <row r="219" ht="18.75" customHeight="1" spans="1:2">
      <c r="A219" s="78" t="s">
        <v>87</v>
      </c>
      <c r="B219" s="79" t="s">
        <v>15</v>
      </c>
    </row>
    <row r="220" ht="18.75" customHeight="1" spans="1:2">
      <c r="A220" s="76" t="s">
        <v>87</v>
      </c>
      <c r="B220" s="77" t="s">
        <v>17</v>
      </c>
    </row>
    <row r="221" ht="18.75" customHeight="1" spans="1:2">
      <c r="A221" s="78" t="s">
        <v>87</v>
      </c>
      <c r="B221" s="79" t="s">
        <v>20</v>
      </c>
    </row>
    <row r="222" ht="18.75" customHeight="1" spans="1:2">
      <c r="A222" s="76" t="s">
        <v>87</v>
      </c>
      <c r="B222" s="77" t="s">
        <v>21</v>
      </c>
    </row>
    <row r="223" ht="18.75" customHeight="1" spans="1:2">
      <c r="A223" s="81" t="s">
        <v>87</v>
      </c>
      <c r="B223" s="79" t="s">
        <v>23</v>
      </c>
    </row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ageMargins left="0.7" right="0.7" top="0.75" bottom="0.75" header="0" footer="0"/>
  <pageSetup paperSize="1" orientation="landscape"/>
  <headerFooter/>
  <drawing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workbookViewId="0">
      <selection activeCell="A1" sqref="A1"/>
    </sheetView>
  </sheetViews>
  <sheetFormatPr defaultColWidth="10.1" defaultRowHeight="15" customHeight="1" outlineLevelCol="7"/>
  <cols>
    <col min="1" max="1" width="25.1" customWidth="1"/>
    <col min="2" max="2" width="10.2" customWidth="1"/>
    <col min="3" max="3" width="12.4" customWidth="1"/>
    <col min="4" max="5" width="8.5" customWidth="1"/>
    <col min="6" max="6" width="23.3" customWidth="1"/>
    <col min="7" max="7" width="13.9" customWidth="1"/>
    <col min="8" max="8" width="13.5" customWidth="1"/>
    <col min="9" max="26" width="8.5" customWidth="1"/>
  </cols>
  <sheetData>
    <row r="1" ht="18.75" customHeight="1" spans="1:3">
      <c r="A1" s="40" t="s">
        <v>47</v>
      </c>
      <c r="B1" s="40" t="s">
        <v>13</v>
      </c>
      <c r="C1" s="41" t="s">
        <v>14</v>
      </c>
    </row>
    <row r="2" ht="18.75" customHeight="1" spans="1:8">
      <c r="A2" s="40" t="s">
        <v>84</v>
      </c>
      <c r="B2" s="40" t="s">
        <v>18</v>
      </c>
      <c r="C2" s="41">
        <v>255869.4</v>
      </c>
      <c r="F2" s="42" t="s">
        <v>47</v>
      </c>
      <c r="G2" s="42" t="s">
        <v>13</v>
      </c>
      <c r="H2" s="42" t="s">
        <v>91</v>
      </c>
    </row>
    <row r="3" ht="18.75" customHeight="1" spans="1:8">
      <c r="A3" s="43"/>
      <c r="B3" s="44" t="s">
        <v>25</v>
      </c>
      <c r="C3" s="45">
        <v>10360142</v>
      </c>
      <c r="F3" s="46" t="s">
        <v>84</v>
      </c>
      <c r="G3" s="47" t="s">
        <v>18</v>
      </c>
      <c r="H3" s="26">
        <v>255869.4</v>
      </c>
    </row>
    <row r="4" ht="18.75" customHeight="1" spans="1:8">
      <c r="A4" s="43"/>
      <c r="B4" s="44" t="s">
        <v>26</v>
      </c>
      <c r="C4" s="45">
        <v>2608888.5</v>
      </c>
      <c r="F4" s="46" t="s">
        <v>84</v>
      </c>
      <c r="G4" s="47" t="s">
        <v>25</v>
      </c>
      <c r="H4" s="26">
        <v>10360142</v>
      </c>
    </row>
    <row r="5" ht="18.75" customHeight="1" spans="1:8">
      <c r="A5" s="43"/>
      <c r="B5" s="44" t="s">
        <v>28</v>
      </c>
      <c r="C5" s="45">
        <v>1111177.6</v>
      </c>
      <c r="F5" s="46" t="s">
        <v>84</v>
      </c>
      <c r="G5" s="47" t="s">
        <v>26</v>
      </c>
      <c r="H5" s="26">
        <v>2608888.5</v>
      </c>
    </row>
    <row r="6" ht="18.75" customHeight="1" spans="1:8">
      <c r="A6" s="43"/>
      <c r="B6" s="44" t="s">
        <v>29</v>
      </c>
      <c r="C6" s="45">
        <v>158000</v>
      </c>
      <c r="F6" s="46" t="s">
        <v>84</v>
      </c>
      <c r="G6" s="47" t="s">
        <v>28</v>
      </c>
      <c r="H6" s="26">
        <v>1111177.6</v>
      </c>
    </row>
    <row r="7" ht="18.75" customHeight="1" spans="1:8">
      <c r="A7" s="40" t="s">
        <v>85</v>
      </c>
      <c r="B7" s="40" t="s">
        <v>19</v>
      </c>
      <c r="C7" s="41">
        <v>3217500</v>
      </c>
      <c r="F7" s="48" t="s">
        <v>84</v>
      </c>
      <c r="G7" s="47" t="s">
        <v>29</v>
      </c>
      <c r="H7" s="26">
        <v>158000</v>
      </c>
    </row>
    <row r="8" ht="18.75" customHeight="1" spans="1:8">
      <c r="A8" s="43"/>
      <c r="B8" s="44" t="s">
        <v>22</v>
      </c>
      <c r="C8" s="45">
        <v>600000</v>
      </c>
      <c r="F8" s="46" t="s">
        <v>85</v>
      </c>
      <c r="G8" s="47" t="s">
        <v>19</v>
      </c>
      <c r="H8" s="26">
        <v>3217500</v>
      </c>
    </row>
    <row r="9" ht="18.75" customHeight="1" spans="1:8">
      <c r="A9" s="43"/>
      <c r="B9" s="44" t="s">
        <v>30</v>
      </c>
      <c r="C9" s="45">
        <v>3329400</v>
      </c>
      <c r="F9" s="46" t="s">
        <v>85</v>
      </c>
      <c r="G9" s="47" t="s">
        <v>22</v>
      </c>
      <c r="H9" s="26">
        <v>600000</v>
      </c>
    </row>
    <row r="10" ht="18.75" customHeight="1" spans="1:8">
      <c r="A10" s="43"/>
      <c r="B10" s="44" t="s">
        <v>31</v>
      </c>
      <c r="C10" s="45">
        <v>415816.4</v>
      </c>
      <c r="F10" s="46" t="s">
        <v>85</v>
      </c>
      <c r="G10" s="47" t="s">
        <v>30</v>
      </c>
      <c r="H10" s="26">
        <v>3329400</v>
      </c>
    </row>
    <row r="11" ht="18.75" customHeight="1" spans="1:8">
      <c r="A11" s="43"/>
      <c r="B11" s="44" t="s">
        <v>32</v>
      </c>
      <c r="C11" s="45">
        <v>39769024</v>
      </c>
      <c r="F11" s="46" t="s">
        <v>85</v>
      </c>
      <c r="G11" s="47" t="s">
        <v>31</v>
      </c>
      <c r="H11" s="26">
        <v>415816.4</v>
      </c>
    </row>
    <row r="12" ht="18.75" customHeight="1" spans="1:8">
      <c r="A12" s="40" t="s">
        <v>86</v>
      </c>
      <c r="B12" s="40" t="s">
        <v>16</v>
      </c>
      <c r="C12" s="41">
        <v>4445700</v>
      </c>
      <c r="F12" s="48" t="s">
        <v>85</v>
      </c>
      <c r="G12" s="47" t="s">
        <v>32</v>
      </c>
      <c r="H12" s="26">
        <v>39769024</v>
      </c>
    </row>
    <row r="13" ht="18.75" customHeight="1" spans="1:8">
      <c r="A13" s="43"/>
      <c r="B13" s="44" t="s">
        <v>24</v>
      </c>
      <c r="C13" s="45">
        <v>832600</v>
      </c>
      <c r="F13" s="46" t="s">
        <v>86</v>
      </c>
      <c r="G13" s="47" t="s">
        <v>16</v>
      </c>
      <c r="H13" s="26">
        <v>4445700</v>
      </c>
    </row>
    <row r="14" ht="18.75" customHeight="1" spans="1:8">
      <c r="A14" s="43"/>
      <c r="B14" s="44" t="s">
        <v>27</v>
      </c>
      <c r="C14" s="45">
        <v>1302212.5</v>
      </c>
      <c r="F14" s="46" t="s">
        <v>86</v>
      </c>
      <c r="G14" s="47" t="s">
        <v>24</v>
      </c>
      <c r="H14" s="26">
        <v>832600</v>
      </c>
    </row>
    <row r="15" ht="18.75" customHeight="1" spans="1:8">
      <c r="A15" s="43"/>
      <c r="B15" s="44" t="s">
        <v>33</v>
      </c>
      <c r="C15" s="45">
        <v>548000</v>
      </c>
      <c r="F15" s="46" t="s">
        <v>86</v>
      </c>
      <c r="G15" s="47" t="s">
        <v>27</v>
      </c>
      <c r="H15" s="26">
        <v>1302212.5</v>
      </c>
    </row>
    <row r="16" ht="18.75" customHeight="1" spans="1:8">
      <c r="A16" s="43"/>
      <c r="B16" s="44" t="s">
        <v>34</v>
      </c>
      <c r="C16" s="45">
        <v>2270000</v>
      </c>
      <c r="F16" s="46" t="s">
        <v>86</v>
      </c>
      <c r="G16" s="47" t="s">
        <v>33</v>
      </c>
      <c r="H16" s="26">
        <v>548000</v>
      </c>
    </row>
    <row r="17" ht="18.75" customHeight="1" spans="1:8">
      <c r="A17" s="40" t="s">
        <v>87</v>
      </c>
      <c r="B17" s="40" t="s">
        <v>15</v>
      </c>
      <c r="C17" s="41">
        <v>75715</v>
      </c>
      <c r="F17" s="48" t="s">
        <v>86</v>
      </c>
      <c r="G17" s="47" t="s">
        <v>34</v>
      </c>
      <c r="H17" s="26">
        <v>2270000</v>
      </c>
    </row>
    <row r="18" ht="18.75" customHeight="1" spans="1:8">
      <c r="A18" s="43"/>
      <c r="B18" s="44" t="s">
        <v>17</v>
      </c>
      <c r="C18" s="45">
        <v>2438763</v>
      </c>
      <c r="F18" s="46" t="s">
        <v>87</v>
      </c>
      <c r="G18" s="47" t="s">
        <v>15</v>
      </c>
      <c r="H18" s="26">
        <v>75715</v>
      </c>
    </row>
    <row r="19" ht="18.75" customHeight="1" spans="1:8">
      <c r="A19" s="43"/>
      <c r="B19" s="44" t="s">
        <v>20</v>
      </c>
      <c r="C19" s="45">
        <v>652861.7</v>
      </c>
      <c r="F19" s="46" t="s">
        <v>87</v>
      </c>
      <c r="G19" s="47" t="s">
        <v>17</v>
      </c>
      <c r="H19" s="26">
        <v>2438763</v>
      </c>
    </row>
    <row r="20" ht="18.75" customHeight="1" spans="1:8">
      <c r="A20" s="43"/>
      <c r="B20" s="44" t="s">
        <v>21</v>
      </c>
      <c r="C20" s="45">
        <v>1159036</v>
      </c>
      <c r="F20" s="46" t="s">
        <v>87</v>
      </c>
      <c r="G20" s="47" t="s">
        <v>20</v>
      </c>
      <c r="H20" s="26">
        <v>652861.7</v>
      </c>
    </row>
    <row r="21" ht="18.75" customHeight="1" spans="1:8">
      <c r="A21" s="49"/>
      <c r="B21" s="50" t="s">
        <v>23</v>
      </c>
      <c r="C21" s="51">
        <v>748566.2</v>
      </c>
      <c r="F21" s="46" t="s">
        <v>87</v>
      </c>
      <c r="G21" s="47" t="s">
        <v>21</v>
      </c>
      <c r="H21" s="26">
        <v>1159036</v>
      </c>
    </row>
    <row r="22" ht="18.75" customHeight="1" spans="1:8">
      <c r="A22" s="52"/>
      <c r="F22" s="48" t="s">
        <v>87</v>
      </c>
      <c r="G22" s="47" t="s">
        <v>23</v>
      </c>
      <c r="H22" s="26">
        <v>748566.2</v>
      </c>
    </row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ageMargins left="0.7" right="0.7" top="0.75" bottom="0.75" header="0" footer="0"/>
  <pageSetup paperSize="1" orientation="landscape"/>
  <headerFooter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222A35"/>
  </sheetPr>
  <dimension ref="A1:Z1000"/>
  <sheetViews>
    <sheetView showGridLines="0" workbookViewId="0">
      <selection activeCell="A1" sqref="A1"/>
    </sheetView>
  </sheetViews>
  <sheetFormatPr defaultColWidth="10.1" defaultRowHeight="15" customHeight="1"/>
  <cols>
    <col min="1" max="12" width="8.8" customWidth="1"/>
    <col min="13" max="26" width="8.5" customWidth="1"/>
  </cols>
  <sheetData>
    <row r="1" ht="18.75" customHeight="1" spans="1:26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8.75" customHeight="1" spans="1:26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8.75" customHeight="1" spans="1:26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8.75" customHeight="1" spans="1:26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8.75" customHeight="1" spans="1:26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8.75" customHeight="1" spans="1:26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8.75" customHeight="1" spans="1:26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8.75" customHeight="1" spans="1:26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8.75" customHeight="1" spans="1:26">
      <c r="A9" s="36"/>
      <c r="B9" s="36"/>
      <c r="C9" s="36"/>
      <c r="D9" s="36"/>
      <c r="E9" s="36"/>
      <c r="F9" s="36"/>
      <c r="G9" s="36"/>
      <c r="H9" s="36"/>
      <c r="I9" s="36"/>
      <c r="J9" s="37"/>
      <c r="K9" s="38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8.75" customHeight="1" spans="1:26">
      <c r="A10" s="36"/>
      <c r="B10" s="36"/>
      <c r="C10" s="36"/>
      <c r="D10" s="36"/>
      <c r="E10" s="36"/>
      <c r="F10" s="36"/>
      <c r="G10" s="36"/>
      <c r="H10" s="36"/>
      <c r="I10" s="36"/>
      <c r="J10" s="38"/>
      <c r="K10" s="38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8.75" customHeight="1" spans="1:26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8.75" customHeight="1" spans="1:26">
      <c r="A12" s="36"/>
      <c r="B12" s="36"/>
      <c r="C12" s="36"/>
      <c r="D12" s="36"/>
      <c r="E12" s="36"/>
      <c r="F12" s="36"/>
      <c r="G12" s="36"/>
      <c r="H12" s="36"/>
      <c r="I12" s="36"/>
      <c r="J12" s="39"/>
      <c r="K12" s="38"/>
      <c r="L12" s="38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8.75" customHeight="1" spans="1:26">
      <c r="A13" s="36"/>
      <c r="B13" s="36"/>
      <c r="C13" s="36"/>
      <c r="D13" s="36"/>
      <c r="E13" s="36"/>
      <c r="F13" s="36"/>
      <c r="G13" s="36"/>
      <c r="H13" s="36"/>
      <c r="I13" s="36"/>
      <c r="J13" s="38"/>
      <c r="K13" s="38"/>
      <c r="L13" s="38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8.75" customHeight="1" spans="1:26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8.75" customHeight="1" spans="1:26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8.75" customHeight="1" spans="1:2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8.75" customHeight="1" spans="1:26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8.75" customHeight="1" spans="1:26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8.75" customHeight="1" spans="1:26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8.75" customHeight="1" spans="1:26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8.75" customHeight="1" spans="1:26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8.75" customHeight="1" spans="1:26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8.75" customHeight="1" spans="1:26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8.75" customHeight="1" spans="1:26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8.75" customHeight="1" spans="1:26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8.75" customHeight="1" spans="1: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8.75" customHeight="1" spans="1:26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8.75" customHeight="1" spans="1:26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8.75" customHeight="1" spans="1:26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8.75" customHeight="1" spans="1:26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8.75" customHeight="1" spans="1:26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8.75" customHeight="1" spans="1:26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8.75" customHeight="1" spans="1:26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8.75" customHeight="1" spans="1:26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8.75" customHeight="1" spans="1:26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8.75" customHeight="1" spans="1:2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8.75" customHeight="1" spans="1:26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8.75" customHeight="1" spans="1:26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8.75" customHeight="1" spans="1:26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8.75" customHeight="1" spans="1:26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8.75" customHeight="1" spans="1:26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8.75" customHeight="1" spans="1:26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8.75" customHeight="1" spans="1:26">
      <c r="A43" s="36"/>
      <c r="B43" s="36"/>
      <c r="C43" s="36"/>
      <c r="D43" s="36">
        <v>2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8.75" customHeight="1" spans="1:26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8.75" customHeight="1" spans="1:26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8.75" customHeight="1" spans="1:2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8.75" customHeight="1" spans="1:26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8.75" customHeight="1" spans="1:26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8.75" customHeight="1" spans="1:26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8.75" customHeight="1" spans="1:26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8.75" customHeight="1" spans="1:26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8.75" customHeight="1" spans="1:26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8.75" customHeight="1" spans="1:26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8.75" customHeight="1" spans="1:26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8.75" customHeight="1" spans="1:26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8.75" customHeight="1" spans="1:2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8.75" customHeight="1" spans="1:26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8.75" customHeight="1" spans="1:26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8.75" customHeight="1" spans="1:26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8.75" customHeight="1" spans="1:26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8.75" customHeight="1" spans="1:26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8.75" customHeight="1" spans="1:26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8.75" customHeight="1" spans="1:26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8.75" customHeight="1" spans="1:26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8.75" customHeight="1" spans="1:26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8.75" customHeight="1" spans="1:2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8.75" customHeight="1" spans="1:26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8.75" customHeight="1" spans="1:26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8.75" customHeight="1" spans="1:26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8.75" customHeight="1" spans="1:26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8.75" customHeight="1" spans="1:26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8.75" customHeight="1" spans="1:26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8.75" customHeight="1" spans="1:26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8.75" customHeight="1" spans="1:26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8.75" customHeight="1" spans="1:26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8.75" customHeight="1" spans="1:2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8.75" customHeight="1" spans="1:26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8.75" customHeight="1" spans="1:26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8.75" customHeight="1" spans="1:26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8.75" customHeight="1" spans="1:26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8.75" customHeight="1" spans="1:26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8.75" customHeight="1" spans="1:26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8.75" customHeight="1" spans="1:26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8.75" customHeight="1" spans="1:26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8.75" customHeight="1" spans="1:26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8.75" customHeight="1" spans="1:2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8.75" customHeight="1" spans="1:26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8.75" customHeight="1" spans="1:26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8.75" customHeight="1" spans="1:26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8.75" customHeight="1" spans="1:26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8.75" customHeight="1" spans="1:26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8.75" customHeight="1" spans="1:26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8.75" customHeight="1" spans="1:26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8.75" customHeight="1" spans="1:26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8.75" customHeight="1" spans="1:26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8.75" customHeight="1" spans="1:2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8.75" customHeight="1" spans="1:26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8.75" customHeight="1" spans="1:26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8.75" customHeight="1" spans="1:26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8.75" customHeight="1" spans="1:26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8.75" customHeight="1" spans="1:26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8.75" customHeight="1" spans="1:26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8.75" customHeight="1" spans="1:26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8.75" customHeight="1" spans="1:26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8.75" customHeight="1" spans="1:26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8.75" customHeight="1" spans="1:2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8.75" customHeight="1" spans="1:26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8.75" customHeight="1" spans="1:26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8.75" customHeight="1" spans="1:26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8.75" customHeight="1" spans="1:26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8.75" customHeight="1" spans="1:26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8.75" customHeight="1" spans="1:26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8.75" customHeight="1" spans="1:26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8.75" customHeight="1" spans="1:26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8.75" customHeight="1" spans="1:26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8.75" customHeight="1" spans="1:2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8.75" customHeight="1" spans="1:26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8.75" customHeight="1" spans="1:26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8.75" customHeight="1" spans="1:26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8.75" customHeight="1" spans="1:26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8.75" customHeight="1" spans="1:26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8.75" customHeight="1" spans="1:26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8.75" customHeight="1" spans="1:26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8.75" customHeight="1" spans="1:26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8.75" customHeight="1" spans="1:26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8.75" customHeight="1" spans="1: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8.75" customHeight="1" spans="1:26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8.75" customHeight="1" spans="1:26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8.75" customHeight="1" spans="1:26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8.75" customHeight="1" spans="1:26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8.75" customHeight="1" spans="1:26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8.75" customHeight="1" spans="1:26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8.75" customHeight="1" spans="1:26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8.75" customHeight="1" spans="1:26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8.75" customHeight="1" spans="1:26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8.75" customHeight="1" spans="1:2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8.75" customHeight="1" spans="1:26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8.75" customHeight="1" spans="1:26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8.75" customHeight="1" spans="1:26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8.75" customHeight="1" spans="1:26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8.75" customHeight="1" spans="1:26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8.75" customHeight="1" spans="1:26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8.75" customHeight="1" spans="1:26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8.75" customHeight="1" spans="1:26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8.75" customHeight="1" spans="1:26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8.75" customHeight="1" spans="1:2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8.75" customHeight="1" spans="1:26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8.75" customHeight="1" spans="1:26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8.75" customHeight="1" spans="1:26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8.75" customHeight="1" spans="1:26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8.75" customHeight="1" spans="1:26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8.75" customHeight="1" spans="1:26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8.75" customHeight="1" spans="1:26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8.75" customHeight="1" spans="1:26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8.75" customHeight="1" spans="1:26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8.75" customHeight="1" spans="1:2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8.75" customHeight="1" spans="1:26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8.75" customHeight="1" spans="1:26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8.75" customHeight="1" spans="1:26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8.75" customHeight="1" spans="1:26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8.75" customHeight="1" spans="1:26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8.75" customHeight="1" spans="1:26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8.75" customHeight="1" spans="1:26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8.75" customHeight="1" spans="1:26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8.75" customHeight="1" spans="1:26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8.75" customHeight="1" spans="1:2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8.75" customHeight="1" spans="1:26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8.75" customHeight="1" spans="1:26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8.75" customHeight="1" spans="1:26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8.75" customHeight="1" spans="1:26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8.75" customHeight="1" spans="1:26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8.75" customHeight="1" spans="1:26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8.75" customHeight="1" spans="1:26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8.75" customHeight="1" spans="1:26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8.75" customHeight="1" spans="1:26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8.75" customHeight="1" spans="1:2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8.75" customHeight="1" spans="1:26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8.75" customHeight="1" spans="1:26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8.75" customHeight="1" spans="1:26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8.75" customHeight="1" spans="1:26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8.75" customHeight="1" spans="1:26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8.75" customHeight="1" spans="1:26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8.75" customHeight="1" spans="1:26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8.75" customHeight="1" spans="1:26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8.75" customHeight="1" spans="1:26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8.75" customHeight="1" spans="1:2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8.75" customHeight="1" spans="1:26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8.75" customHeight="1" spans="1:26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8.75" customHeight="1" spans="1:26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8.75" customHeight="1" spans="1:26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8.75" customHeight="1" spans="1:26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8.75" customHeight="1" spans="1:26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8.75" customHeight="1" spans="1:26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8.75" customHeight="1" spans="1:26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8.75" customHeight="1" spans="1:26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8.75" customHeight="1" spans="1:2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8.75" customHeight="1" spans="1:26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8.75" customHeight="1" spans="1:26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8.75" customHeight="1" spans="1:26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8.75" customHeight="1" spans="1:26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8.75" customHeight="1" spans="1:26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8.75" customHeight="1" spans="1:26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8.75" customHeight="1" spans="1:26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8.75" customHeight="1" spans="1:26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8.75" customHeight="1" spans="1:26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8.75" customHeight="1" spans="1:2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8.75" customHeight="1" spans="1:26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8.75" customHeight="1" spans="1:26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8.75" customHeight="1" spans="1:26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8.75" customHeight="1" spans="1:26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8.75" customHeight="1" spans="1:26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8.75" customHeight="1" spans="1:26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8.75" customHeight="1" spans="1:26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8.75" customHeight="1" spans="1:26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8.75" customHeight="1" spans="1:26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8.75" customHeight="1" spans="1:2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8.75" customHeight="1" spans="1:26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8.75" customHeight="1" spans="1:26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8.75" customHeight="1" spans="1:26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8.75" customHeight="1" spans="1:26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8.75" customHeight="1" spans="1:26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8.75" customHeight="1" spans="1:26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8.75" customHeight="1" spans="1:26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8.75" customHeight="1" spans="1:26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8.75" customHeight="1" spans="1:26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8.75" customHeight="1" spans="1: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8.75" customHeight="1" spans="1:26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8.75" customHeight="1" spans="1:26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8.75" customHeight="1" spans="1:26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8.75" customHeight="1" spans="1:26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8.75" customHeight="1" spans="1:26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8.75" customHeight="1" spans="1:26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8.75" customHeight="1" spans="1:26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8.75" customHeight="1" spans="1:26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8.75" customHeight="1" spans="1:26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8.75" customHeight="1" spans="1:2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8.75" customHeight="1" spans="1:26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8.75" customHeight="1" spans="1:26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8.75" customHeight="1" spans="1:26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8.75" customHeight="1" spans="1:26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8.75" customHeight="1" spans="1:26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8.75" customHeight="1" spans="1:26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8.75" customHeight="1" spans="1:26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8.75" customHeight="1" spans="1:26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8.75" customHeight="1" spans="1:26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8.75" customHeight="1" spans="1:2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8.75" customHeight="1" spans="1:26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8.75" customHeight="1" spans="1:26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8.75" customHeight="1" spans="1:26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8.75" customHeight="1" spans="1:26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8.75" customHeight="1" spans="1:26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8.75" customHeight="1" spans="1:26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8.75" customHeight="1" spans="1:26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8.75" customHeight="1" spans="1:26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8.75" customHeight="1" spans="1:26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8.75" customHeight="1" spans="1:2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8.75" customHeight="1" spans="1:26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8.75" customHeight="1" spans="1:26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8.75" customHeight="1" spans="1:26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8.75" customHeight="1" spans="1:26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8.75" customHeight="1" spans="1:26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8.75" customHeight="1" spans="1:26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8.75" customHeight="1" spans="1:26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8.75" customHeight="1" spans="1:26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8.75" customHeight="1" spans="1:26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8.75" customHeight="1" spans="1:2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8.75" customHeight="1" spans="1:26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8.75" customHeight="1" spans="1:26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8.75" customHeight="1" spans="1:26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8.75" customHeight="1" spans="1:26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8.75" customHeight="1" spans="1:26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8.75" customHeight="1" spans="1:26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8.75" customHeight="1" spans="1:26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8.75" customHeight="1" spans="1:26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8.75" customHeight="1" spans="1:26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8.75" customHeight="1" spans="1:2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8.75" customHeight="1" spans="1:26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8.75" customHeight="1" spans="1:26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8.75" customHeight="1" spans="1:26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8.75" customHeight="1" spans="1:26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8.75" customHeight="1" spans="1:26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8.75" customHeight="1" spans="1:26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8.75" customHeight="1" spans="1:26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8.75" customHeight="1" spans="1:26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8.75" customHeight="1" spans="1:26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8.75" customHeight="1" spans="1:2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8.75" customHeight="1" spans="1:26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8.75" customHeight="1" spans="1:26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8.75" customHeight="1" spans="1:26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8.75" customHeight="1" spans="1:26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8.75" customHeight="1" spans="1:26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8.75" customHeight="1" spans="1:26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8.75" customHeight="1" spans="1:26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8.75" customHeight="1" spans="1:26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8.75" customHeight="1" spans="1:26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8.75" customHeight="1" spans="1:2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8.75" customHeight="1" spans="1:26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8.75" customHeight="1" spans="1:26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8.75" customHeight="1" spans="1:26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8.75" customHeight="1" spans="1:26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8.75" customHeight="1" spans="1:26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8.75" customHeight="1" spans="1:26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8.75" customHeight="1" spans="1:26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8.75" customHeight="1" spans="1:26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8.75" customHeight="1" spans="1:26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8.75" customHeight="1" spans="1:2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8.75" customHeight="1" spans="1:26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8.75" customHeight="1" spans="1:26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8.75" customHeight="1" spans="1:26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8.75" customHeight="1" spans="1:26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8.75" customHeight="1" spans="1:26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8.75" customHeight="1" spans="1:26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8.75" customHeight="1" spans="1:26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8.75" customHeight="1" spans="1:26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8.75" customHeight="1" spans="1:26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8.75" customHeight="1" spans="1:2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8.75" customHeight="1" spans="1:26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8.75" customHeight="1" spans="1:26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8.75" customHeight="1" spans="1:26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8.75" customHeight="1" spans="1:26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8.75" customHeight="1" spans="1:26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8.75" customHeight="1" spans="1:26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8.75" customHeight="1" spans="1:26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8.75" customHeight="1" spans="1:26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8.75" customHeight="1" spans="1:26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8.75" customHeight="1" spans="1: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8.75" customHeight="1" spans="1:26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8.75" customHeight="1" spans="1:26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8.75" customHeight="1" spans="1:26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8.75" customHeight="1" spans="1:26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8.75" customHeight="1" spans="1:26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8.75" customHeight="1" spans="1:26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8.75" customHeight="1" spans="1:26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8.75" customHeight="1" spans="1:26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8.75" customHeight="1" spans="1:26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8.75" customHeight="1" spans="1:2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8.75" customHeight="1" spans="1:26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8.75" customHeight="1" spans="1:26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8.75" customHeight="1" spans="1:26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8.75" customHeight="1" spans="1:26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8.75" customHeight="1" spans="1:26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8.75" customHeight="1" spans="1:26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8.75" customHeight="1" spans="1:26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8.75" customHeight="1" spans="1:26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8.75" customHeight="1" spans="1:26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8.75" customHeight="1" spans="1:2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8.75" customHeight="1" spans="1:26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8.75" customHeight="1" spans="1:26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8.75" customHeight="1" spans="1:26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8.75" customHeight="1" spans="1:26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8.75" customHeight="1" spans="1:26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8.75" customHeight="1" spans="1:26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8.75" customHeight="1" spans="1:26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8.75" customHeight="1" spans="1:26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8.75" customHeight="1" spans="1:26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8.75" customHeight="1" spans="1:2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8.75" customHeight="1" spans="1:26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8.75" customHeight="1" spans="1:26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8.75" customHeight="1" spans="1:26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8.75" customHeight="1" spans="1:26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8.75" customHeight="1" spans="1:26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8.75" customHeight="1" spans="1:26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8.75" customHeight="1" spans="1:26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8.75" customHeight="1" spans="1:26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8.75" customHeight="1" spans="1:26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8.75" customHeight="1" spans="1:2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8.75" customHeight="1" spans="1:26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8.75" customHeight="1" spans="1:26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8.75" customHeight="1" spans="1:26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8.75" customHeight="1" spans="1:26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8.75" customHeight="1" spans="1:26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8.75" customHeight="1" spans="1:26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8.75" customHeight="1" spans="1:26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8.75" customHeight="1" spans="1:26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8.75" customHeight="1" spans="1:26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8.75" customHeight="1" spans="1:2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8.75" customHeight="1" spans="1:26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8.75" customHeight="1" spans="1:26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8.75" customHeight="1" spans="1:26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8.75" customHeight="1" spans="1:26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8.75" customHeight="1" spans="1:26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8.75" customHeight="1" spans="1:26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8.75" customHeight="1" spans="1:26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8.75" customHeight="1" spans="1:26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8.75" customHeight="1" spans="1:26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8.75" customHeight="1" spans="1:2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8.75" customHeight="1" spans="1:26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8.75" customHeight="1" spans="1:26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8.75" customHeight="1" spans="1:26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8.75" customHeight="1" spans="1:26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8.75" customHeight="1" spans="1:26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8.75" customHeight="1" spans="1:26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8.75" customHeight="1" spans="1:26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8.75" customHeight="1" spans="1:26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8.75" customHeight="1" spans="1:26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8.75" customHeight="1" spans="1:2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8.75" customHeight="1" spans="1:26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8.75" customHeight="1" spans="1:26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8.75" customHeight="1" spans="1:26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8.75" customHeight="1" spans="1:26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8.75" customHeight="1" spans="1:26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8.75" customHeight="1" spans="1:26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8.75" customHeight="1" spans="1:26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8.75" customHeight="1" spans="1:26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8.75" customHeight="1" spans="1:26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8.75" customHeight="1" spans="1:2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8.75" customHeight="1" spans="1:26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8.75" customHeight="1" spans="1:26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8.75" customHeight="1" spans="1:26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8.75" customHeight="1" spans="1:26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8.75" customHeight="1" spans="1:26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8.75" customHeight="1" spans="1:26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8.75" customHeight="1" spans="1:26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8.75" customHeight="1" spans="1:26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8.75" customHeight="1" spans="1:26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8.75" customHeight="1" spans="1:2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8.75" customHeight="1" spans="1:26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8.75" customHeight="1" spans="1:26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8.75" customHeight="1" spans="1:26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8.75" customHeight="1" spans="1:26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8.75" customHeight="1" spans="1:26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8.75" customHeight="1" spans="1:26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8.75" customHeight="1" spans="1:26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8.75" customHeight="1" spans="1:26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8.75" customHeight="1" spans="1:26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8.75" customHeight="1" spans="1: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8.75" customHeight="1" spans="1:26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8.75" customHeight="1" spans="1:26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8.75" customHeight="1" spans="1:26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8.75" customHeight="1" spans="1:26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8.75" customHeight="1" spans="1:26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8.75" customHeight="1" spans="1:26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8.75" customHeight="1" spans="1:26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8.75" customHeight="1" spans="1:26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8.75" customHeight="1" spans="1:26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8.75" customHeight="1" spans="1:2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8.75" customHeight="1" spans="1:26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8.75" customHeight="1" spans="1:26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8.75" customHeight="1" spans="1:26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8.75" customHeight="1" spans="1:26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8.75" customHeight="1" spans="1:26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8.75" customHeight="1" spans="1:26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8.75" customHeight="1" spans="1:26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8.75" customHeight="1" spans="1:26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8.75" customHeight="1" spans="1:26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8.75" customHeight="1" spans="1:2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8.75" customHeight="1" spans="1:26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8.75" customHeight="1" spans="1:26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8.75" customHeight="1" spans="1:26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8.75" customHeight="1" spans="1:26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8.75" customHeight="1" spans="1:26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8.75" customHeight="1" spans="1:26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8.75" customHeight="1" spans="1:26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8.75" customHeight="1" spans="1:26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8.75" customHeight="1" spans="1:26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8.75" customHeight="1" spans="1:2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8.75" customHeight="1" spans="1:26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8.75" customHeight="1" spans="1:26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8.75" customHeight="1" spans="1:26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8.75" customHeight="1" spans="1:26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8.75" customHeight="1" spans="1:26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8.75" customHeight="1" spans="1:26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8.75" customHeight="1" spans="1:26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8.75" customHeight="1" spans="1:26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8.75" customHeight="1" spans="1:26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8.75" customHeight="1" spans="1:2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8.75" customHeight="1" spans="1:26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8.75" customHeight="1" spans="1:26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8.75" customHeight="1" spans="1:26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8.75" customHeight="1" spans="1:26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8.75" customHeight="1" spans="1:26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8.75" customHeight="1" spans="1:26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8.75" customHeight="1" spans="1:26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8.75" customHeight="1" spans="1:26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8.75" customHeight="1" spans="1:26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8.75" customHeight="1" spans="1:2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8.75" customHeight="1" spans="1:26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8.75" customHeight="1" spans="1:26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8.75" customHeight="1" spans="1:26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8.75" customHeight="1" spans="1:26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8.75" customHeight="1" spans="1:26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8.75" customHeight="1" spans="1:26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8.75" customHeight="1" spans="1:26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8.75" customHeight="1" spans="1:26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8.75" customHeight="1" spans="1:26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8.75" customHeight="1" spans="1:2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8.75" customHeight="1" spans="1:26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8.75" customHeight="1" spans="1:26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8.75" customHeight="1" spans="1:26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8.75" customHeight="1" spans="1:26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8.75" customHeight="1" spans="1:26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8.75" customHeight="1" spans="1:26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8.75" customHeight="1" spans="1:26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8.75" customHeight="1" spans="1:26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8.75" customHeight="1" spans="1:26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8.75" customHeight="1" spans="1:2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8.75" customHeight="1" spans="1:26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8.75" customHeight="1" spans="1:26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8.75" customHeight="1" spans="1:26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8.75" customHeight="1" spans="1:26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8.75" customHeight="1" spans="1:26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8.75" customHeight="1" spans="1:26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8.75" customHeight="1" spans="1:26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8.75" customHeight="1" spans="1:26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8.75" customHeight="1" spans="1:26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8.75" customHeight="1" spans="1:2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8.75" customHeight="1" spans="1:26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8.75" customHeight="1" spans="1:26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8.75" customHeight="1" spans="1:26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8.75" customHeight="1" spans="1:26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8.75" customHeight="1" spans="1:26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8.75" customHeight="1" spans="1:26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8.75" customHeight="1" spans="1:26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8.75" customHeight="1" spans="1:26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8.75" customHeight="1" spans="1:26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8.75" customHeight="1" spans="1:2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8.75" customHeight="1" spans="1:26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8.75" customHeight="1" spans="1:26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8.75" customHeight="1" spans="1:26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8.75" customHeight="1" spans="1:26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8.75" customHeight="1" spans="1:26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8.75" customHeight="1" spans="1:26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8.75" customHeight="1" spans="1:26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8.75" customHeight="1" spans="1:26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8.75" customHeight="1" spans="1:26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8.75" customHeight="1" spans="1: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8.75" customHeight="1" spans="1:26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8.75" customHeight="1" spans="1:26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8.75" customHeight="1" spans="1:26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8.75" customHeight="1" spans="1:26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8.75" customHeight="1" spans="1:26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8.75" customHeight="1" spans="1:26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8.75" customHeight="1" spans="1:26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8.75" customHeight="1" spans="1:26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8.75" customHeight="1" spans="1:26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8.75" customHeight="1" spans="1:2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8.75" customHeight="1" spans="1:26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8.75" customHeight="1" spans="1:26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8.75" customHeight="1" spans="1:26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8.75" customHeight="1" spans="1:26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8.75" customHeight="1" spans="1:26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8.75" customHeight="1" spans="1:26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8.75" customHeight="1" spans="1:26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8.75" customHeight="1" spans="1:26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8.75" customHeight="1" spans="1:26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8.75" customHeight="1" spans="1:2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8.75" customHeight="1" spans="1:26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8.75" customHeight="1" spans="1:26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8.75" customHeight="1" spans="1:26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8.75" customHeight="1" spans="1:26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8.75" customHeight="1" spans="1:26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8.75" customHeight="1" spans="1:26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8.75" customHeight="1" spans="1:26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8.75" customHeight="1" spans="1:26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8.75" customHeight="1" spans="1:26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8.75" customHeight="1" spans="1:2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8.75" customHeight="1" spans="1:26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8.75" customHeight="1" spans="1:26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8.75" customHeight="1" spans="1:26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8.75" customHeight="1" spans="1:26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8.75" customHeight="1" spans="1:26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8.75" customHeight="1" spans="1:26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8.75" customHeight="1" spans="1:26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8.75" customHeight="1" spans="1:26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8.75" customHeight="1" spans="1:26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8.75" customHeight="1" spans="1:2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8.75" customHeight="1" spans="1:26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8.75" customHeight="1" spans="1:26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8.75" customHeight="1" spans="1:26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8.75" customHeight="1" spans="1:26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8.75" customHeight="1" spans="1:26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8.75" customHeight="1" spans="1:26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8.75" customHeight="1" spans="1:26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8.75" customHeight="1" spans="1:26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8.75" customHeight="1" spans="1:26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8.75" customHeight="1" spans="1:2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8.75" customHeight="1" spans="1:26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8.75" customHeight="1" spans="1:26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8.75" customHeight="1" spans="1:26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8.75" customHeight="1" spans="1:26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8.75" customHeight="1" spans="1:26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8.75" customHeight="1" spans="1:26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8.75" customHeight="1" spans="1:26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8.75" customHeight="1" spans="1:26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8.75" customHeight="1" spans="1:26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8.75" customHeight="1" spans="1:2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8.75" customHeight="1" spans="1:26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8.75" customHeight="1" spans="1:26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8.75" customHeight="1" spans="1:26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8.75" customHeight="1" spans="1:26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8.75" customHeight="1" spans="1:26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8.75" customHeight="1" spans="1:26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8.75" customHeight="1" spans="1:26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8.75" customHeight="1" spans="1:26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8.75" customHeight="1" spans="1:26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8.75" customHeight="1" spans="1:2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8.75" customHeight="1" spans="1:26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8.75" customHeight="1" spans="1:26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8.75" customHeight="1" spans="1:26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8.75" customHeight="1" spans="1:26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8.75" customHeight="1" spans="1:26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8.75" customHeight="1" spans="1:26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8.75" customHeight="1" spans="1:26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8.75" customHeight="1" spans="1:26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8.75" customHeight="1" spans="1:26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8.75" customHeight="1" spans="1:2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8.75" customHeight="1" spans="1:26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8.75" customHeight="1" spans="1:26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8.75" customHeight="1" spans="1:26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8.75" customHeight="1" spans="1:26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8.75" customHeight="1" spans="1:26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8.75" customHeight="1" spans="1:26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8.75" customHeight="1" spans="1:26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8.75" customHeight="1" spans="1:26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8.75" customHeight="1" spans="1:26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8.75" customHeight="1" spans="1:2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8.75" customHeight="1" spans="1:26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8.75" customHeight="1" spans="1:26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8.75" customHeight="1" spans="1:26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8.75" customHeight="1" spans="1:26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8.75" customHeight="1" spans="1:26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8.75" customHeight="1" spans="1:26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8.75" customHeight="1" spans="1:26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8.75" customHeight="1" spans="1:26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8.75" customHeight="1" spans="1:26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8.75" customHeight="1" spans="1: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8.75" customHeight="1" spans="1:26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8.75" customHeight="1" spans="1:26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8.75" customHeight="1" spans="1:26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8.75" customHeight="1" spans="1:26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8.75" customHeight="1" spans="1:26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8.75" customHeight="1" spans="1:26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8.75" customHeight="1" spans="1:26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8.75" customHeight="1" spans="1:26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8.75" customHeight="1" spans="1:26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8.75" customHeight="1" spans="1:2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8.75" customHeight="1" spans="1:26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8.75" customHeight="1" spans="1:26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8.75" customHeight="1" spans="1:26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8.75" customHeight="1" spans="1:26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8.75" customHeight="1" spans="1:26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8.75" customHeight="1" spans="1:26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8.75" customHeight="1" spans="1:26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8.75" customHeight="1" spans="1:26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8.75" customHeight="1" spans="1:26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8.75" customHeight="1" spans="1:2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8.75" customHeight="1" spans="1:26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8.75" customHeight="1" spans="1:26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8.75" customHeight="1" spans="1:26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8.75" customHeight="1" spans="1:26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8.75" customHeight="1" spans="1:26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8.75" customHeight="1" spans="1:26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8.75" customHeight="1" spans="1:26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8.75" customHeight="1" spans="1:26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8.75" customHeight="1" spans="1:26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8.75" customHeight="1" spans="1:2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8.75" customHeight="1" spans="1:26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8.75" customHeight="1" spans="1:26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8.75" customHeight="1" spans="1:26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8.75" customHeight="1" spans="1:26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8.75" customHeight="1" spans="1:26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8.75" customHeight="1" spans="1:26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8.75" customHeight="1" spans="1:26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8.75" customHeight="1" spans="1:26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8.75" customHeight="1" spans="1:26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8.75" customHeight="1" spans="1:2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8.75" customHeight="1" spans="1:26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8.75" customHeight="1" spans="1:26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8.75" customHeight="1" spans="1:26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8.75" customHeight="1" spans="1:26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8.75" customHeight="1" spans="1:26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8.75" customHeight="1" spans="1:26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8.75" customHeight="1" spans="1:26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8.75" customHeight="1" spans="1:26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8.75" customHeight="1" spans="1:26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8.75" customHeight="1" spans="1:2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8.75" customHeight="1" spans="1:26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8.75" customHeight="1" spans="1:26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8.75" customHeight="1" spans="1:26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8.75" customHeight="1" spans="1:26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8.75" customHeight="1" spans="1:26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8.75" customHeight="1" spans="1:26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8.75" customHeight="1" spans="1:26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8.75" customHeight="1" spans="1:26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8.75" customHeight="1" spans="1:26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8.75" customHeight="1" spans="1:2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8.75" customHeight="1" spans="1:26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8.75" customHeight="1" spans="1:26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8.75" customHeight="1" spans="1:26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8.75" customHeight="1" spans="1:26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8.75" customHeight="1" spans="1:26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8.75" customHeight="1" spans="1:26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8.75" customHeight="1" spans="1:26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8.75" customHeight="1" spans="1:26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8.75" customHeight="1" spans="1:26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8.75" customHeight="1" spans="1:2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8.75" customHeight="1" spans="1:26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8.75" customHeight="1" spans="1:26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8.75" customHeight="1" spans="1:26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8.75" customHeight="1" spans="1:26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8.75" customHeight="1" spans="1:26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8.75" customHeight="1" spans="1:26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8.75" customHeight="1" spans="1:26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8.75" customHeight="1" spans="1:26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8.75" customHeight="1" spans="1:26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8.75" customHeight="1" spans="1:2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8.75" customHeight="1" spans="1:26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8.75" customHeight="1" spans="1:26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8.75" customHeight="1" spans="1:26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8.75" customHeight="1" spans="1:26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8.75" customHeight="1" spans="1:26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8.75" customHeight="1" spans="1:26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8.75" customHeight="1" spans="1:26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8.75" customHeight="1" spans="1:26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8.75" customHeight="1" spans="1:26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8.75" customHeight="1" spans="1:2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8.75" customHeight="1" spans="1:26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8.75" customHeight="1" spans="1:26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8.75" customHeight="1" spans="1:26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8.75" customHeight="1" spans="1:26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8.75" customHeight="1" spans="1:26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8.75" customHeight="1" spans="1:26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8.75" customHeight="1" spans="1:26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8.75" customHeight="1" spans="1:26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8.75" customHeight="1" spans="1:26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8.75" customHeight="1" spans="1: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8.75" customHeight="1" spans="1:26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8.75" customHeight="1" spans="1:26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8.75" customHeight="1" spans="1:26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8.75" customHeight="1" spans="1:26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8.75" customHeight="1" spans="1:26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8.75" customHeight="1" spans="1:26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8.75" customHeight="1" spans="1:26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8.75" customHeight="1" spans="1:26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8.75" customHeight="1" spans="1:26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8.75" customHeight="1" spans="1:2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8.75" customHeight="1" spans="1:26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8.75" customHeight="1" spans="1:26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8.75" customHeight="1" spans="1:26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8.75" customHeight="1" spans="1:26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8.75" customHeight="1" spans="1:26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8.75" customHeight="1" spans="1:26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8.75" customHeight="1" spans="1:26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8.75" customHeight="1" spans="1:26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8.75" customHeight="1" spans="1:26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8.75" customHeight="1" spans="1:2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8.75" customHeight="1" spans="1:26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8.75" customHeight="1" spans="1:26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8.75" customHeight="1" spans="1:26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8.75" customHeight="1" spans="1:26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8.75" customHeight="1" spans="1:26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8.75" customHeight="1" spans="1:26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8.75" customHeight="1" spans="1:26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8.75" customHeight="1" spans="1:26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8.75" customHeight="1" spans="1:26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8.75" customHeight="1" spans="1:2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8.75" customHeight="1" spans="1:26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8.75" customHeight="1" spans="1:26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8.75" customHeight="1" spans="1:26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8.75" customHeight="1" spans="1:26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8.75" customHeight="1" spans="1:26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8.75" customHeight="1" spans="1:26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8.75" customHeight="1" spans="1:26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8.75" customHeight="1" spans="1:26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8.75" customHeight="1" spans="1:26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8.75" customHeight="1" spans="1:2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8.75" customHeight="1" spans="1:26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8.75" customHeight="1" spans="1:26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8.75" customHeight="1" spans="1:26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8.75" customHeight="1" spans="1:26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8.75" customHeight="1" spans="1:26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8.75" customHeight="1" spans="1:26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8.75" customHeight="1" spans="1:26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8.75" customHeight="1" spans="1:26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8.75" customHeight="1" spans="1:26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8.75" customHeight="1" spans="1:2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8.75" customHeight="1" spans="1:26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8.75" customHeight="1" spans="1:26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8.75" customHeight="1" spans="1:26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8.75" customHeight="1" spans="1:26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8.75" customHeight="1" spans="1:26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8.75" customHeight="1" spans="1:26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8.75" customHeight="1" spans="1:26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8.75" customHeight="1" spans="1:26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8.75" customHeight="1" spans="1:26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8.75" customHeight="1" spans="1:2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8.75" customHeight="1" spans="1:26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8.75" customHeight="1" spans="1:26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8.75" customHeight="1" spans="1:26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8.75" customHeight="1" spans="1:26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8.75" customHeight="1" spans="1:26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8.75" customHeight="1" spans="1:26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8.75" customHeight="1" spans="1:26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8.75" customHeight="1" spans="1:26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8.75" customHeight="1" spans="1:26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8.75" customHeight="1" spans="1:2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8.75" customHeight="1" spans="1:26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8.75" customHeight="1" spans="1:26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8.75" customHeight="1" spans="1:26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8.75" customHeight="1" spans="1:26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8.75" customHeight="1" spans="1:26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8.75" customHeight="1" spans="1:26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8.75" customHeight="1" spans="1:26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8.75" customHeight="1" spans="1:26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8.75" customHeight="1" spans="1:26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8.75" customHeight="1" spans="1:2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8.75" customHeight="1" spans="1:26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8.75" customHeight="1" spans="1:26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8.75" customHeight="1" spans="1:26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8.75" customHeight="1" spans="1:26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8.75" customHeight="1" spans="1:26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8.75" customHeight="1" spans="1:26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8.75" customHeight="1" spans="1:26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8.75" customHeight="1" spans="1:26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8.75" customHeight="1" spans="1:26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8.75" customHeight="1" spans="1:2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8.75" customHeight="1" spans="1:26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8.75" customHeight="1" spans="1:26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8.75" customHeight="1" spans="1:26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8.75" customHeight="1" spans="1:26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8.75" customHeight="1" spans="1:26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8.75" customHeight="1" spans="1:26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8.75" customHeight="1" spans="1:26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8.75" customHeight="1" spans="1:26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8.75" customHeight="1" spans="1:26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8.75" customHeight="1" spans="1: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8.75" customHeight="1" spans="1:26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8.75" customHeight="1" spans="1:26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8.75" customHeight="1" spans="1:26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8.75" customHeight="1" spans="1:26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8.75" customHeight="1" spans="1:26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8.75" customHeight="1" spans="1:26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8.75" customHeight="1" spans="1:26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8.75" customHeight="1" spans="1:26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8.75" customHeight="1" spans="1:26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8.75" customHeight="1" spans="1:2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8.75" customHeight="1" spans="1:26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8.75" customHeight="1" spans="1:26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8.75" customHeight="1" spans="1:26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8.75" customHeight="1" spans="1:26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8.75" customHeight="1" spans="1:26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8.75" customHeight="1" spans="1:26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8.75" customHeight="1" spans="1:26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8.75" customHeight="1" spans="1:26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8.75" customHeight="1" spans="1:26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8.75" customHeight="1" spans="1:2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8.75" customHeight="1" spans="1:26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8.75" customHeight="1" spans="1:26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8.75" customHeight="1" spans="1:26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8.75" customHeight="1" spans="1:26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8.75" customHeight="1" spans="1:26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8.75" customHeight="1" spans="1:26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8.75" customHeight="1" spans="1:26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8.75" customHeight="1" spans="1:26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8.75" customHeight="1" spans="1:26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8.75" customHeight="1" spans="1:2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8.75" customHeight="1" spans="1:26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8.75" customHeight="1" spans="1:26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8.75" customHeight="1" spans="1:26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8.75" customHeight="1" spans="1:26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8.75" customHeight="1" spans="1:26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8.75" customHeight="1" spans="1:26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8.75" customHeight="1" spans="1:26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8.75" customHeight="1" spans="1:26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8.75" customHeight="1" spans="1:26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8.75" customHeight="1" spans="1:2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8.75" customHeight="1" spans="1:26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8.75" customHeight="1" spans="1:26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8.75" customHeight="1" spans="1:26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8.75" customHeight="1" spans="1:26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8.75" customHeight="1" spans="1:26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8.75" customHeight="1" spans="1:26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8.75" customHeight="1" spans="1:26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8.75" customHeight="1" spans="1:26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8.75" customHeight="1" spans="1:26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8.75" customHeight="1" spans="1:2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8.75" customHeight="1" spans="1:26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8.75" customHeight="1" spans="1:26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8.75" customHeight="1" spans="1:26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8.75" customHeight="1" spans="1:26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8.75" customHeight="1" spans="1:26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8.75" customHeight="1" spans="1:26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8.75" customHeight="1" spans="1:26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8.75" customHeight="1" spans="1:26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8.75" customHeight="1" spans="1:26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8.75" customHeight="1" spans="1:2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8.75" customHeight="1" spans="1:26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8.75" customHeight="1" spans="1:26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8.75" customHeight="1" spans="1:26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8.75" customHeight="1" spans="1:26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8.75" customHeight="1" spans="1:26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8.75" customHeight="1" spans="1:26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8.75" customHeight="1" spans="1:26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8.75" customHeight="1" spans="1:26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8.75" customHeight="1" spans="1:26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8.75" customHeight="1" spans="1:2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8.75" customHeight="1" spans="1:26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8.75" customHeight="1" spans="1:26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8.75" customHeight="1" spans="1:26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8.75" customHeight="1" spans="1:26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8.75" customHeight="1" spans="1:26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8.75" customHeight="1" spans="1:26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8.75" customHeight="1" spans="1:26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8.75" customHeight="1" spans="1:26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8.75" customHeight="1" spans="1:26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8.75" customHeight="1" spans="1:2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8.75" customHeight="1" spans="1:26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8.75" customHeight="1" spans="1:26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8.75" customHeight="1" spans="1:26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8.75" customHeight="1" spans="1:26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8.75" customHeight="1" spans="1:26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8.75" customHeight="1" spans="1:26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8.75" customHeight="1" spans="1:26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8.75" customHeight="1" spans="1:26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8.75" customHeight="1" spans="1:26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8.75" customHeight="1" spans="1:2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8.75" customHeight="1" spans="1:26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8.75" customHeight="1" spans="1:26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8.75" customHeight="1" spans="1:26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8.75" customHeight="1" spans="1:26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8.75" customHeight="1" spans="1:26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8.75" customHeight="1" spans="1:26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8.75" customHeight="1" spans="1:26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8.75" customHeight="1" spans="1:26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8.75" customHeight="1" spans="1:26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8.75" customHeight="1" spans="1: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8.75" customHeight="1" spans="1:26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8.75" customHeight="1" spans="1:26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8.75" customHeight="1" spans="1:26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8.75" customHeight="1" spans="1:26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8.75" customHeight="1" spans="1:26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8.75" customHeight="1" spans="1:26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8.75" customHeight="1" spans="1:26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8.75" customHeight="1" spans="1:26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8.75" customHeight="1" spans="1:26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8.75" customHeight="1" spans="1:2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8.75" customHeight="1" spans="1:26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8.75" customHeight="1" spans="1:26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8.75" customHeight="1" spans="1:26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8.75" customHeight="1" spans="1:26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8.75" customHeight="1" spans="1:26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8.75" customHeight="1" spans="1:26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8.75" customHeight="1" spans="1:26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8.75" customHeight="1" spans="1:26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8.75" customHeight="1" spans="1:26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8.75" customHeight="1" spans="1:2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8.75" customHeight="1" spans="1:26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8.75" customHeight="1" spans="1:26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8.75" customHeight="1" spans="1:26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8.75" customHeight="1" spans="1:26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8.75" customHeight="1" spans="1:26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8.75" customHeight="1" spans="1:26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8.75" customHeight="1" spans="1:26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8.75" customHeight="1" spans="1:26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8.75" customHeight="1" spans="1:26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8.75" customHeight="1" spans="1:2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8.75" customHeight="1" spans="1:26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8.75" customHeight="1" spans="1:26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8.75" customHeight="1" spans="1:26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8.75" customHeight="1" spans="1:26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8.75" customHeight="1" spans="1:26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8.75" customHeight="1" spans="1:26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8.75" customHeight="1" spans="1:26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8.75" customHeight="1" spans="1:26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8.75" customHeight="1" spans="1:26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8.75" customHeight="1" spans="1:2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8.75" customHeight="1" spans="1:26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8.75" customHeight="1" spans="1:26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8.75" customHeight="1" spans="1:26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8.75" customHeight="1" spans="1:26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8.75" customHeight="1" spans="1:26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8.75" customHeight="1" spans="1:26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8.75" customHeight="1" spans="1:26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8.75" customHeight="1" spans="1:26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8.75" customHeight="1" spans="1:26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8.75" customHeight="1" spans="1:2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8.75" customHeight="1" spans="1:26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8.75" customHeight="1" spans="1:26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8.75" customHeight="1" spans="1:26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8.75" customHeight="1" spans="1:26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8.75" customHeight="1" spans="1:26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8.75" customHeight="1" spans="1:26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8.75" customHeight="1" spans="1:26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8.75" customHeight="1" spans="1:26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8.75" customHeight="1" spans="1:26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8.75" customHeight="1" spans="1:2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8.75" customHeight="1" spans="1:26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8.75" customHeight="1" spans="1:26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8.75" customHeight="1" spans="1:26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8.75" customHeight="1" spans="1:26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8.75" customHeight="1" spans="1:26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8.75" customHeight="1" spans="1:26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8.75" customHeight="1" spans="1:26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8.75" customHeight="1" spans="1:26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8.75" customHeight="1" spans="1:26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8.75" customHeight="1" spans="1:2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8.75" customHeight="1" spans="1:26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8.75" customHeight="1" spans="1:26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8.75" customHeight="1" spans="1:26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8.75" customHeight="1" spans="1:26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2">
    <mergeCell ref="J9:K10"/>
    <mergeCell ref="J12:L13"/>
  </mergeCells>
  <pageMargins left="0.7" right="0.7" top="0.75" bottom="0.75" header="0" footer="0"/>
  <pageSetup paperSize="1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33C0B"/>
  </sheetPr>
  <dimension ref="A1:U1000"/>
  <sheetViews>
    <sheetView workbookViewId="0">
      <pane ySplit="4" topLeftCell="A5" activePane="bottomLeft" state="frozen"/>
      <selection/>
      <selection pane="bottomLeft" activeCell="B6" sqref="B6"/>
    </sheetView>
  </sheetViews>
  <sheetFormatPr defaultColWidth="10.1" defaultRowHeight="15" customHeight="1"/>
  <cols>
    <col min="1" max="1" width="22.4" customWidth="1"/>
    <col min="2" max="2" width="13.9" customWidth="1"/>
    <col min="3" max="3" width="10.9" customWidth="1"/>
    <col min="4" max="4" width="16.7" customWidth="1"/>
    <col min="5" max="5" width="19.1" customWidth="1"/>
    <col min="6" max="6" width="17.1" customWidth="1"/>
    <col min="7" max="7" width="19" customWidth="1"/>
    <col min="8" max="8" width="17.1" customWidth="1"/>
    <col min="9" max="9" width="16" customWidth="1"/>
    <col min="10" max="10" width="12.1" customWidth="1"/>
    <col min="11" max="11" width="11.9" customWidth="1"/>
    <col min="12" max="14" width="13.5" customWidth="1"/>
    <col min="15" max="15" width="12.4" customWidth="1"/>
    <col min="16" max="16" width="13.5" customWidth="1"/>
    <col min="17" max="17" width="11.8" customWidth="1"/>
    <col min="18" max="18" width="12.7" customWidth="1"/>
    <col min="19" max="19" width="11.9" customWidth="1"/>
    <col min="20" max="20" width="12.4" customWidth="1"/>
    <col min="21" max="26" width="8.5" customWidth="1"/>
  </cols>
  <sheetData>
    <row r="1" ht="18.75" customHeight="1" spans="1:14">
      <c r="A1" s="16" t="s">
        <v>92</v>
      </c>
      <c r="B1" s="17"/>
      <c r="C1" s="17"/>
      <c r="D1" s="17"/>
      <c r="E1" s="17"/>
      <c r="F1" s="17"/>
      <c r="G1" s="18"/>
      <c r="H1" s="19"/>
      <c r="I1" s="19"/>
      <c r="J1" s="19"/>
      <c r="K1" s="19"/>
      <c r="L1" s="19"/>
      <c r="N1" s="26"/>
    </row>
    <row r="2" ht="18.75" customHeight="1" spans="1:14">
      <c r="A2" s="16" t="s">
        <v>93</v>
      </c>
      <c r="B2" s="17"/>
      <c r="C2" s="17"/>
      <c r="D2" s="17"/>
      <c r="E2" s="17"/>
      <c r="F2" s="17"/>
      <c r="G2" s="18"/>
      <c r="H2" s="19"/>
      <c r="I2" s="27"/>
      <c r="J2" s="19"/>
      <c r="K2" s="19"/>
      <c r="L2" s="19"/>
      <c r="N2" s="26"/>
    </row>
    <row r="3" ht="18.75" customHeight="1" spans="7:14">
      <c r="G3" s="20"/>
      <c r="N3" s="26"/>
    </row>
    <row r="4" ht="18.75" customHeight="1" spans="1:17">
      <c r="A4" s="21" t="s">
        <v>47</v>
      </c>
      <c r="B4" s="21" t="s">
        <v>13</v>
      </c>
      <c r="C4" s="21" t="s">
        <v>94</v>
      </c>
      <c r="D4" s="21" t="s">
        <v>36</v>
      </c>
      <c r="E4" s="21" t="s">
        <v>95</v>
      </c>
      <c r="F4" s="21" t="s">
        <v>96</v>
      </c>
      <c r="G4" s="22" t="s">
        <v>97</v>
      </c>
      <c r="H4" s="21" t="s">
        <v>98</v>
      </c>
      <c r="I4" s="28" t="s">
        <v>99</v>
      </c>
      <c r="J4" s="28" t="s">
        <v>100</v>
      </c>
      <c r="K4" s="28" t="s">
        <v>101</v>
      </c>
      <c r="L4" s="28" t="s">
        <v>102</v>
      </c>
      <c r="M4" s="28" t="s">
        <v>103</v>
      </c>
      <c r="N4" s="29" t="s">
        <v>104</v>
      </c>
      <c r="O4" s="2" t="s">
        <v>49</v>
      </c>
      <c r="P4" s="2" t="s">
        <v>60</v>
      </c>
      <c r="Q4" s="3" t="s">
        <v>105</v>
      </c>
    </row>
    <row r="5" ht="18.75" customHeight="1" spans="1:21">
      <c r="A5" s="23" t="s">
        <v>85</v>
      </c>
      <c r="B5" s="23" t="s">
        <v>22</v>
      </c>
      <c r="C5" s="24">
        <v>10000</v>
      </c>
      <c r="D5" s="23" t="s">
        <v>39</v>
      </c>
      <c r="E5" s="23">
        <v>0.05</v>
      </c>
      <c r="F5" s="24">
        <f t="shared" ref="F5:F42" si="0">C5-(C5*E5)</f>
        <v>9500</v>
      </c>
      <c r="G5" s="24">
        <v>7500</v>
      </c>
      <c r="H5" s="24">
        <f t="shared" ref="H5:H42" si="1">F5-G5</f>
        <v>2000</v>
      </c>
      <c r="I5" s="15">
        <v>100</v>
      </c>
      <c r="J5" s="30">
        <v>200</v>
      </c>
      <c r="K5" s="31">
        <f t="shared" ref="K5:K42" si="2">SUM(I5:J5)</f>
        <v>300</v>
      </c>
      <c r="L5" s="32">
        <f>'[1]product list'!$H5*'[1]product list'!$I5</f>
        <v>0</v>
      </c>
      <c r="M5" s="32">
        <f>'[1]product list'!$J5*'[1]product list'!$H5</f>
        <v>0</v>
      </c>
      <c r="N5" s="33">
        <f t="shared" ref="N5:N42" si="3">K5*H5</f>
        <v>600000</v>
      </c>
      <c r="O5" s="5" t="s">
        <v>50</v>
      </c>
      <c r="P5" s="5" t="s">
        <v>66</v>
      </c>
      <c r="Q5" s="7" t="s">
        <v>106</v>
      </c>
      <c r="U5" s="26"/>
    </row>
    <row r="6" ht="18.75" customHeight="1" spans="1:21">
      <c r="A6" s="15" t="s">
        <v>86</v>
      </c>
      <c r="B6" s="15" t="s">
        <v>33</v>
      </c>
      <c r="C6" s="25">
        <v>3000</v>
      </c>
      <c r="D6" s="15" t="s">
        <v>37</v>
      </c>
      <c r="E6" s="15">
        <v>0.2</v>
      </c>
      <c r="F6" s="25">
        <f t="shared" si="0"/>
        <v>2400</v>
      </c>
      <c r="G6" s="25">
        <v>1400</v>
      </c>
      <c r="H6" s="25">
        <f t="shared" si="1"/>
        <v>1000</v>
      </c>
      <c r="I6" s="15">
        <v>200</v>
      </c>
      <c r="J6" s="15">
        <v>348</v>
      </c>
      <c r="K6" s="31">
        <f t="shared" si="2"/>
        <v>548</v>
      </c>
      <c r="L6" s="25">
        <f>'[1]product list'!$H6*'[1]product list'!$I6</f>
        <v>0</v>
      </c>
      <c r="M6" s="25">
        <f>'[1]product list'!$J6*'[1]product list'!$H6</f>
        <v>0</v>
      </c>
      <c r="N6" s="33">
        <f t="shared" si="3"/>
        <v>548000</v>
      </c>
      <c r="O6" s="9" t="s">
        <v>61</v>
      </c>
      <c r="P6" s="9" t="s">
        <v>72</v>
      </c>
      <c r="Q6" s="11" t="s">
        <v>107</v>
      </c>
      <c r="S6" s="15">
        <v>2020</v>
      </c>
      <c r="T6" s="15"/>
      <c r="U6" s="26"/>
    </row>
    <row r="7" ht="18.75" customHeight="1" spans="1:21">
      <c r="A7" s="23" t="s">
        <v>84</v>
      </c>
      <c r="B7" s="23" t="s">
        <v>29</v>
      </c>
      <c r="C7" s="24">
        <v>1000</v>
      </c>
      <c r="D7" s="23" t="s">
        <v>38</v>
      </c>
      <c r="E7" s="23">
        <v>0.5</v>
      </c>
      <c r="F7" s="24">
        <f t="shared" si="0"/>
        <v>500</v>
      </c>
      <c r="G7" s="24">
        <v>250</v>
      </c>
      <c r="H7" s="24">
        <f t="shared" si="1"/>
        <v>250</v>
      </c>
      <c r="I7" s="15">
        <v>240</v>
      </c>
      <c r="J7" s="15">
        <v>392</v>
      </c>
      <c r="K7" s="31">
        <f t="shared" si="2"/>
        <v>632</v>
      </c>
      <c r="L7" s="25">
        <f>'[1]product list'!$H7*'[1]product list'!$I7</f>
        <v>0</v>
      </c>
      <c r="M7" s="25">
        <f>'[1]product list'!$J7*'[1]product list'!$H7</f>
        <v>0</v>
      </c>
      <c r="N7" s="33">
        <f t="shared" si="3"/>
        <v>158000</v>
      </c>
      <c r="O7" s="5" t="s">
        <v>75</v>
      </c>
      <c r="P7" s="5" t="s">
        <v>78</v>
      </c>
      <c r="Q7" s="7" t="s">
        <v>108</v>
      </c>
      <c r="S7" s="15" t="s">
        <v>109</v>
      </c>
      <c r="T7" s="15"/>
      <c r="U7" s="26"/>
    </row>
    <row r="8" ht="18.75" customHeight="1" spans="1:21">
      <c r="A8" s="15" t="s">
        <v>87</v>
      </c>
      <c r="B8" s="15" t="s">
        <v>23</v>
      </c>
      <c r="C8" s="25">
        <v>799</v>
      </c>
      <c r="D8" s="15" t="s">
        <v>40</v>
      </c>
      <c r="E8" s="15">
        <v>0.4</v>
      </c>
      <c r="F8" s="25">
        <f t="shared" si="0"/>
        <v>479.4</v>
      </c>
      <c r="G8" s="25">
        <v>350</v>
      </c>
      <c r="H8" s="25">
        <f t="shared" si="1"/>
        <v>129.4</v>
      </c>
      <c r="I8" s="15">
        <v>130</v>
      </c>
      <c r="J8" s="15">
        <v>493</v>
      </c>
      <c r="K8" s="31">
        <f t="shared" si="2"/>
        <v>623</v>
      </c>
      <c r="L8" s="25">
        <f>'[1]product list'!$H8*'[1]product list'!$I8</f>
        <v>0</v>
      </c>
      <c r="M8" s="25">
        <f>'[1]product list'!$J8*'[1]product list'!$H8</f>
        <v>0</v>
      </c>
      <c r="N8" s="33">
        <f t="shared" si="3"/>
        <v>80616.2</v>
      </c>
      <c r="O8" s="9" t="s">
        <v>77</v>
      </c>
      <c r="P8" s="9" t="s">
        <v>66</v>
      </c>
      <c r="Q8" s="11" t="s">
        <v>106</v>
      </c>
      <c r="S8" s="15" t="s">
        <v>110</v>
      </c>
      <c r="T8" s="25" t="e">
        <f>DSUM('[1]product list'!$A$4:$N$42,L4,S7:S8)</f>
        <v>#VALUE!</v>
      </c>
      <c r="U8" s="26"/>
    </row>
    <row r="9" ht="18.75" customHeight="1" spans="1:21">
      <c r="A9" s="23" t="s">
        <v>84</v>
      </c>
      <c r="B9" s="23" t="s">
        <v>18</v>
      </c>
      <c r="C9" s="24">
        <v>899</v>
      </c>
      <c r="D9" s="23" t="s">
        <v>37</v>
      </c>
      <c r="E9" s="23">
        <v>0.3</v>
      </c>
      <c r="F9" s="24">
        <f t="shared" si="0"/>
        <v>629.3</v>
      </c>
      <c r="G9" s="24">
        <v>500</v>
      </c>
      <c r="H9" s="24">
        <f t="shared" si="1"/>
        <v>129.3</v>
      </c>
      <c r="I9" s="15">
        <v>879</v>
      </c>
      <c r="J9" s="15">
        <v>329</v>
      </c>
      <c r="K9" s="31">
        <f t="shared" si="2"/>
        <v>1208</v>
      </c>
      <c r="L9" s="25">
        <f>'[1]product list'!$H9*'[1]product list'!$I9</f>
        <v>0</v>
      </c>
      <c r="M9" s="25">
        <f>'[1]product list'!$J9*'[1]product list'!$H9</f>
        <v>0</v>
      </c>
      <c r="N9" s="33">
        <f t="shared" si="3"/>
        <v>156194.4</v>
      </c>
      <c r="O9" s="5" t="s">
        <v>57</v>
      </c>
      <c r="P9" s="5" t="s">
        <v>80</v>
      </c>
      <c r="Q9" s="7" t="s">
        <v>108</v>
      </c>
      <c r="U9" s="26"/>
    </row>
    <row r="10" ht="18.75" customHeight="1" spans="1:21">
      <c r="A10" s="15" t="s">
        <v>85</v>
      </c>
      <c r="B10" s="15" t="s">
        <v>32</v>
      </c>
      <c r="C10" s="25">
        <v>48000</v>
      </c>
      <c r="D10" s="15" t="s">
        <v>39</v>
      </c>
      <c r="E10" s="15">
        <v>0.25</v>
      </c>
      <c r="F10" s="25">
        <f t="shared" si="0"/>
        <v>36000</v>
      </c>
      <c r="G10" s="25">
        <v>33000</v>
      </c>
      <c r="H10" s="25">
        <f t="shared" si="1"/>
        <v>3000</v>
      </c>
      <c r="I10" s="15">
        <v>900</v>
      </c>
      <c r="J10" s="15">
        <v>250</v>
      </c>
      <c r="K10" s="31">
        <f t="shared" si="2"/>
        <v>1150</v>
      </c>
      <c r="L10" s="25">
        <f>'[1]product list'!$H10*'[1]product list'!$I10</f>
        <v>0</v>
      </c>
      <c r="M10" s="25">
        <f>'[1]product list'!$J10*'[1]product list'!$H10</f>
        <v>0</v>
      </c>
      <c r="N10" s="33">
        <f t="shared" si="3"/>
        <v>3450000</v>
      </c>
      <c r="O10" s="9" t="s">
        <v>69</v>
      </c>
      <c r="P10" s="9" t="s">
        <v>80</v>
      </c>
      <c r="Q10" s="11" t="s">
        <v>108</v>
      </c>
      <c r="S10" s="15">
        <v>2021</v>
      </c>
      <c r="T10" s="15"/>
      <c r="U10" s="26"/>
    </row>
    <row r="11" ht="18.75" customHeight="1" spans="1:21">
      <c r="A11" s="23" t="s">
        <v>86</v>
      </c>
      <c r="B11" s="23" t="s">
        <v>34</v>
      </c>
      <c r="C11" s="24">
        <v>2000</v>
      </c>
      <c r="D11" s="23" t="s">
        <v>40</v>
      </c>
      <c r="E11" s="23">
        <v>0.15</v>
      </c>
      <c r="F11" s="24">
        <f t="shared" si="0"/>
        <v>1700</v>
      </c>
      <c r="G11" s="24">
        <v>1200</v>
      </c>
      <c r="H11" s="24">
        <f t="shared" si="1"/>
        <v>500</v>
      </c>
      <c r="I11" s="15">
        <v>580</v>
      </c>
      <c r="J11" s="15">
        <v>2800</v>
      </c>
      <c r="K11" s="31">
        <f t="shared" si="2"/>
        <v>3380</v>
      </c>
      <c r="L11" s="25">
        <f>'[1]product list'!$H11*'[1]product list'!$I11</f>
        <v>0</v>
      </c>
      <c r="M11" s="25">
        <f>'[1]product list'!$J11*'[1]product list'!$H11</f>
        <v>0</v>
      </c>
      <c r="N11" s="33">
        <f t="shared" si="3"/>
        <v>1690000</v>
      </c>
      <c r="O11" s="5" t="s">
        <v>73</v>
      </c>
      <c r="P11" s="5" t="s">
        <v>66</v>
      </c>
      <c r="Q11" s="7" t="s">
        <v>108</v>
      </c>
      <c r="S11" s="15" t="s">
        <v>109</v>
      </c>
      <c r="T11" s="15"/>
      <c r="U11" s="26"/>
    </row>
    <row r="12" ht="18.75" customHeight="1" spans="1:21">
      <c r="A12" s="15" t="s">
        <v>86</v>
      </c>
      <c r="B12" s="15" t="s">
        <v>27</v>
      </c>
      <c r="C12" s="25">
        <v>600</v>
      </c>
      <c r="D12" s="15" t="s">
        <v>38</v>
      </c>
      <c r="E12" s="15">
        <v>0.05</v>
      </c>
      <c r="F12" s="25">
        <f t="shared" si="0"/>
        <v>570</v>
      </c>
      <c r="G12" s="25">
        <v>400</v>
      </c>
      <c r="H12" s="25">
        <f t="shared" si="1"/>
        <v>170</v>
      </c>
      <c r="I12" s="15">
        <v>459</v>
      </c>
      <c r="J12" s="15">
        <v>4904</v>
      </c>
      <c r="K12" s="31">
        <f t="shared" si="2"/>
        <v>5363</v>
      </c>
      <c r="L12" s="25">
        <f>'[1]product list'!$H12*'[1]product list'!$I12</f>
        <v>0</v>
      </c>
      <c r="M12" s="25">
        <f>'[1]product list'!$J12*'[1]product list'!$H12</f>
        <v>0</v>
      </c>
      <c r="N12" s="33">
        <f t="shared" si="3"/>
        <v>911710</v>
      </c>
      <c r="O12" s="9" t="s">
        <v>73</v>
      </c>
      <c r="P12" s="9" t="s">
        <v>66</v>
      </c>
      <c r="Q12" s="11" t="s">
        <v>107</v>
      </c>
      <c r="S12" s="15" t="s">
        <v>110</v>
      </c>
      <c r="T12" s="25" t="e">
        <f>DSUM('[1]product list'!$A$4:$N$42,M4,S11:S12)</f>
        <v>#VALUE!</v>
      </c>
      <c r="U12" s="26"/>
    </row>
    <row r="13" ht="18.75" customHeight="1" spans="1:21">
      <c r="A13" s="23" t="s">
        <v>87</v>
      </c>
      <c r="B13" s="23" t="s">
        <v>20</v>
      </c>
      <c r="C13" s="24">
        <v>699</v>
      </c>
      <c r="D13" s="23" t="s">
        <v>39</v>
      </c>
      <c r="E13" s="23">
        <v>0.5</v>
      </c>
      <c r="F13" s="24">
        <f t="shared" si="0"/>
        <v>349.5</v>
      </c>
      <c r="G13" s="24">
        <v>200</v>
      </c>
      <c r="H13" s="24">
        <f t="shared" si="1"/>
        <v>149.5</v>
      </c>
      <c r="I13" s="15">
        <v>329</v>
      </c>
      <c r="J13" s="15">
        <v>3459</v>
      </c>
      <c r="K13" s="31">
        <f t="shared" si="2"/>
        <v>3788</v>
      </c>
      <c r="L13" s="25">
        <f>'[1]product list'!$H13*'[1]product list'!$I13</f>
        <v>0</v>
      </c>
      <c r="M13" s="25">
        <f>'[1]product list'!$J13*'[1]product list'!$H13</f>
        <v>0</v>
      </c>
      <c r="N13" s="33">
        <f t="shared" si="3"/>
        <v>566306</v>
      </c>
      <c r="O13" s="5" t="s">
        <v>77</v>
      </c>
      <c r="P13" s="5" t="s">
        <v>66</v>
      </c>
      <c r="Q13" s="7" t="s">
        <v>107</v>
      </c>
      <c r="U13" s="26"/>
    </row>
    <row r="14" ht="18.75" customHeight="1" spans="1:21">
      <c r="A14" s="15" t="s">
        <v>87</v>
      </c>
      <c r="B14" s="15" t="s">
        <v>17</v>
      </c>
      <c r="C14" s="25">
        <v>1599</v>
      </c>
      <c r="D14" s="15" t="s">
        <v>39</v>
      </c>
      <c r="E14" s="15">
        <v>0.4</v>
      </c>
      <c r="F14" s="25">
        <f t="shared" si="0"/>
        <v>959.4</v>
      </c>
      <c r="G14" s="25">
        <v>800</v>
      </c>
      <c r="H14" s="25">
        <f t="shared" si="1"/>
        <v>159.4</v>
      </c>
      <c r="I14" s="15">
        <v>400</v>
      </c>
      <c r="J14" s="15">
        <v>3000</v>
      </c>
      <c r="K14" s="31">
        <f t="shared" si="2"/>
        <v>3400</v>
      </c>
      <c r="L14" s="25">
        <f>'[1]product list'!$H14*'[1]product list'!$I14</f>
        <v>0</v>
      </c>
      <c r="M14" s="25">
        <f>'[1]product list'!$J14*'[1]product list'!$H14</f>
        <v>0</v>
      </c>
      <c r="N14" s="33">
        <f t="shared" si="3"/>
        <v>541960</v>
      </c>
      <c r="O14" s="9" t="s">
        <v>77</v>
      </c>
      <c r="P14" s="9" t="s">
        <v>66</v>
      </c>
      <c r="Q14" s="11" t="s">
        <v>107</v>
      </c>
      <c r="U14" s="26"/>
    </row>
    <row r="15" ht="18.75" customHeight="1" spans="1:21">
      <c r="A15" s="23" t="s">
        <v>85</v>
      </c>
      <c r="B15" s="23" t="s">
        <v>31</v>
      </c>
      <c r="C15" s="24">
        <v>1799</v>
      </c>
      <c r="D15" s="23" t="s">
        <v>38</v>
      </c>
      <c r="E15" s="23">
        <v>0.2</v>
      </c>
      <c r="F15" s="24">
        <f t="shared" si="0"/>
        <v>1439.2</v>
      </c>
      <c r="G15" s="24">
        <v>1300</v>
      </c>
      <c r="H15" s="24">
        <f t="shared" si="1"/>
        <v>139.2</v>
      </c>
      <c r="I15" s="15">
        <v>1000</v>
      </c>
      <c r="J15" s="15">
        <v>445</v>
      </c>
      <c r="K15" s="31">
        <f t="shared" si="2"/>
        <v>1445</v>
      </c>
      <c r="L15" s="25">
        <f>'[1]product list'!$H15*'[1]product list'!$I15</f>
        <v>0</v>
      </c>
      <c r="M15" s="25">
        <f>'[1]product list'!$J15*'[1]product list'!$H15</f>
        <v>0</v>
      </c>
      <c r="N15" s="33">
        <f t="shared" si="3"/>
        <v>201144</v>
      </c>
      <c r="O15" s="5" t="s">
        <v>50</v>
      </c>
      <c r="P15" s="5" t="s">
        <v>66</v>
      </c>
      <c r="Q15" s="7" t="s">
        <v>108</v>
      </c>
      <c r="U15" s="26"/>
    </row>
    <row r="16" ht="18.75" customHeight="1" spans="1:21">
      <c r="A16" s="15" t="s">
        <v>86</v>
      </c>
      <c r="B16" s="15" t="s">
        <v>24</v>
      </c>
      <c r="C16" s="25">
        <v>2000</v>
      </c>
      <c r="D16" s="15" t="s">
        <v>39</v>
      </c>
      <c r="E16" s="15">
        <v>0.1</v>
      </c>
      <c r="F16" s="25">
        <f t="shared" si="0"/>
        <v>1800</v>
      </c>
      <c r="G16" s="25">
        <v>1600</v>
      </c>
      <c r="H16" s="25">
        <f t="shared" si="1"/>
        <v>200</v>
      </c>
      <c r="I16" s="15">
        <v>384</v>
      </c>
      <c r="J16" s="15">
        <v>2940</v>
      </c>
      <c r="K16" s="31">
        <f t="shared" si="2"/>
        <v>3324</v>
      </c>
      <c r="L16" s="25">
        <f>'[1]product list'!$H16*'[1]product list'!$I16</f>
        <v>0</v>
      </c>
      <c r="M16" s="25">
        <f>'[1]product list'!$J16*'[1]product list'!$H16</f>
        <v>0</v>
      </c>
      <c r="N16" s="33">
        <f t="shared" si="3"/>
        <v>664800</v>
      </c>
      <c r="O16" s="9" t="s">
        <v>56</v>
      </c>
      <c r="P16" s="9" t="s">
        <v>70</v>
      </c>
      <c r="Q16" s="11" t="s">
        <v>108</v>
      </c>
      <c r="U16" s="26"/>
    </row>
    <row r="17" ht="18.75" customHeight="1" spans="1:21">
      <c r="A17" s="23" t="s">
        <v>84</v>
      </c>
      <c r="B17" s="23" t="s">
        <v>25</v>
      </c>
      <c r="C17" s="24">
        <v>5000</v>
      </c>
      <c r="D17" s="23" t="s">
        <v>37</v>
      </c>
      <c r="E17" s="23">
        <v>0.2</v>
      </c>
      <c r="F17" s="24">
        <f t="shared" si="0"/>
        <v>4000</v>
      </c>
      <c r="G17" s="24">
        <v>3500</v>
      </c>
      <c r="H17" s="24">
        <f t="shared" si="1"/>
        <v>500</v>
      </c>
      <c r="I17" s="15">
        <v>190</v>
      </c>
      <c r="J17" s="15">
        <v>2000</v>
      </c>
      <c r="K17" s="31">
        <f t="shared" si="2"/>
        <v>2190</v>
      </c>
      <c r="L17" s="25">
        <f>'[1]product list'!$H17*'[1]product list'!$I17</f>
        <v>0</v>
      </c>
      <c r="M17" s="25">
        <f>'[1]product list'!$J17*'[1]product list'!$H17</f>
        <v>0</v>
      </c>
      <c r="N17" s="33">
        <f t="shared" si="3"/>
        <v>1095000</v>
      </c>
      <c r="O17" s="5" t="s">
        <v>65</v>
      </c>
      <c r="P17" s="5" t="s">
        <v>76</v>
      </c>
      <c r="Q17" s="7" t="s">
        <v>106</v>
      </c>
      <c r="U17" s="26"/>
    </row>
    <row r="18" ht="18.75" customHeight="1" spans="1:21">
      <c r="A18" s="15" t="s">
        <v>87</v>
      </c>
      <c r="B18" s="15" t="s">
        <v>15</v>
      </c>
      <c r="C18" s="25">
        <v>599</v>
      </c>
      <c r="D18" s="15" t="s">
        <v>40</v>
      </c>
      <c r="E18" s="15">
        <v>0.25</v>
      </c>
      <c r="F18" s="25">
        <f t="shared" si="0"/>
        <v>449.25</v>
      </c>
      <c r="G18" s="25">
        <v>250</v>
      </c>
      <c r="H18" s="25">
        <f t="shared" si="1"/>
        <v>199.25</v>
      </c>
      <c r="I18" s="15">
        <v>80</v>
      </c>
      <c r="J18" s="15">
        <v>300</v>
      </c>
      <c r="K18" s="31">
        <f t="shared" si="2"/>
        <v>380</v>
      </c>
      <c r="L18" s="25">
        <f>'[1]product list'!$H18*'[1]product list'!$I18</f>
        <v>0</v>
      </c>
      <c r="M18" s="25">
        <f>'[1]product list'!$J18*'[1]product list'!$H18</f>
        <v>0</v>
      </c>
      <c r="N18" s="33">
        <f t="shared" si="3"/>
        <v>75715</v>
      </c>
      <c r="O18" s="9" t="s">
        <v>59</v>
      </c>
      <c r="P18" s="9" t="s">
        <v>70</v>
      </c>
      <c r="Q18" s="11" t="s">
        <v>107</v>
      </c>
      <c r="U18" s="26"/>
    </row>
    <row r="19" ht="18.75" customHeight="1" spans="1:21">
      <c r="A19" s="23" t="s">
        <v>86</v>
      </c>
      <c r="B19" s="23" t="s">
        <v>16</v>
      </c>
      <c r="C19" s="24">
        <v>6000</v>
      </c>
      <c r="D19" s="23" t="s">
        <v>40</v>
      </c>
      <c r="E19" s="23">
        <v>0.15</v>
      </c>
      <c r="F19" s="24">
        <f t="shared" si="0"/>
        <v>5100</v>
      </c>
      <c r="G19" s="24">
        <v>3500</v>
      </c>
      <c r="H19" s="24">
        <f t="shared" si="1"/>
        <v>1600</v>
      </c>
      <c r="I19" s="15">
        <v>432</v>
      </c>
      <c r="J19" s="15">
        <v>789</v>
      </c>
      <c r="K19" s="31">
        <f t="shared" si="2"/>
        <v>1221</v>
      </c>
      <c r="L19" s="25">
        <f>'[1]product list'!$H19*'[1]product list'!$I19</f>
        <v>0</v>
      </c>
      <c r="M19" s="25">
        <f>'[1]product list'!$J19*'[1]product list'!$H19</f>
        <v>0</v>
      </c>
      <c r="N19" s="33">
        <f t="shared" si="3"/>
        <v>1953600</v>
      </c>
      <c r="O19" s="5" t="s">
        <v>54</v>
      </c>
      <c r="P19" s="5" t="s">
        <v>68</v>
      </c>
      <c r="Q19" s="7" t="s">
        <v>107</v>
      </c>
      <c r="U19" s="26"/>
    </row>
    <row r="20" ht="18.75" customHeight="1" spans="1:21">
      <c r="A20" s="15" t="s">
        <v>85</v>
      </c>
      <c r="B20" s="15" t="s">
        <v>19</v>
      </c>
      <c r="C20" s="25">
        <v>35000</v>
      </c>
      <c r="D20" s="15" t="s">
        <v>39</v>
      </c>
      <c r="E20" s="15">
        <v>0.05</v>
      </c>
      <c r="F20" s="25">
        <f t="shared" si="0"/>
        <v>33250</v>
      </c>
      <c r="G20" s="25">
        <v>30000</v>
      </c>
      <c r="H20" s="25">
        <f t="shared" si="1"/>
        <v>3250</v>
      </c>
      <c r="I20" s="15">
        <v>100</v>
      </c>
      <c r="J20" s="15">
        <v>890</v>
      </c>
      <c r="K20" s="31">
        <f t="shared" si="2"/>
        <v>990</v>
      </c>
      <c r="L20" s="25">
        <f>'[1]product list'!$H20*'[1]product list'!$I20</f>
        <v>0</v>
      </c>
      <c r="M20" s="25">
        <f>'[1]product list'!$J20*'[1]product list'!$H20</f>
        <v>0</v>
      </c>
      <c r="N20" s="33">
        <f t="shared" si="3"/>
        <v>3217500</v>
      </c>
      <c r="O20" s="9" t="s">
        <v>50</v>
      </c>
      <c r="P20" s="9" t="s">
        <v>66</v>
      </c>
      <c r="Q20" s="11" t="s">
        <v>107</v>
      </c>
      <c r="U20" s="26"/>
    </row>
    <row r="21" ht="18.75" customHeight="1" spans="1:21">
      <c r="A21" s="23" t="s">
        <v>86</v>
      </c>
      <c r="B21" s="23" t="s">
        <v>16</v>
      </c>
      <c r="C21" s="24">
        <v>7834</v>
      </c>
      <c r="D21" s="23" t="s">
        <v>40</v>
      </c>
      <c r="E21" s="23">
        <v>0.5</v>
      </c>
      <c r="F21" s="24">
        <f t="shared" si="0"/>
        <v>3917</v>
      </c>
      <c r="G21" s="24">
        <v>2000</v>
      </c>
      <c r="H21" s="24">
        <f t="shared" si="1"/>
        <v>1917</v>
      </c>
      <c r="I21" s="15">
        <v>400</v>
      </c>
      <c r="J21" s="15">
        <v>900</v>
      </c>
      <c r="K21" s="31">
        <f t="shared" si="2"/>
        <v>1300</v>
      </c>
      <c r="L21" s="25">
        <f>'[1]product list'!$H21*'[1]product list'!$I21</f>
        <v>0</v>
      </c>
      <c r="M21" s="25">
        <f>'[1]product list'!$J21*'[1]product list'!$H21</f>
        <v>0</v>
      </c>
      <c r="N21" s="33">
        <f t="shared" si="3"/>
        <v>2492100</v>
      </c>
      <c r="O21" s="5" t="s">
        <v>53</v>
      </c>
      <c r="P21" s="5" t="s">
        <v>68</v>
      </c>
      <c r="Q21" s="7" t="s">
        <v>108</v>
      </c>
      <c r="U21" s="26"/>
    </row>
    <row r="22" ht="18.75" customHeight="1" spans="1:21">
      <c r="A22" s="15" t="s">
        <v>84</v>
      </c>
      <c r="B22" s="15" t="s">
        <v>28</v>
      </c>
      <c r="C22" s="25">
        <v>698</v>
      </c>
      <c r="D22" s="15" t="s">
        <v>38</v>
      </c>
      <c r="E22" s="15">
        <v>0.2</v>
      </c>
      <c r="F22" s="25">
        <f t="shared" si="0"/>
        <v>558.4</v>
      </c>
      <c r="G22" s="25">
        <v>400</v>
      </c>
      <c r="H22" s="25">
        <f t="shared" si="1"/>
        <v>158.4</v>
      </c>
      <c r="I22" s="15">
        <v>389</v>
      </c>
      <c r="J22" s="15">
        <v>900</v>
      </c>
      <c r="K22" s="31">
        <f t="shared" si="2"/>
        <v>1289</v>
      </c>
      <c r="L22" s="25">
        <f>'[1]product list'!$H22*'[1]product list'!$I22</f>
        <v>0</v>
      </c>
      <c r="M22" s="25">
        <f>'[1]product list'!$J22*'[1]product list'!$H22</f>
        <v>0</v>
      </c>
      <c r="N22" s="33">
        <f t="shared" si="3"/>
        <v>204177.6</v>
      </c>
      <c r="O22" s="9" t="s">
        <v>67</v>
      </c>
      <c r="P22" s="9" t="s">
        <v>82</v>
      </c>
      <c r="Q22" s="11" t="s">
        <v>108</v>
      </c>
      <c r="U22" s="26"/>
    </row>
    <row r="23" ht="18.75" customHeight="1" spans="1:21">
      <c r="A23" s="23" t="s">
        <v>87</v>
      </c>
      <c r="B23" s="23" t="s">
        <v>21</v>
      </c>
      <c r="C23" s="24">
        <v>999</v>
      </c>
      <c r="D23" s="23" t="s">
        <v>37</v>
      </c>
      <c r="E23" s="23">
        <v>0.1</v>
      </c>
      <c r="F23" s="24">
        <f t="shared" si="0"/>
        <v>899.1</v>
      </c>
      <c r="G23" s="24">
        <v>699</v>
      </c>
      <c r="H23" s="24">
        <f t="shared" si="1"/>
        <v>200.1</v>
      </c>
      <c r="I23" s="15">
        <v>300</v>
      </c>
      <c r="J23" s="15">
        <v>890</v>
      </c>
      <c r="K23" s="31">
        <f t="shared" si="2"/>
        <v>1190</v>
      </c>
      <c r="L23" s="25">
        <f>'[1]product list'!$H23*'[1]product list'!$I23</f>
        <v>0</v>
      </c>
      <c r="M23" s="25">
        <f>'[1]product list'!$J23*'[1]product list'!$H23</f>
        <v>0</v>
      </c>
      <c r="N23" s="33">
        <f t="shared" si="3"/>
        <v>238119</v>
      </c>
      <c r="O23" s="5" t="s">
        <v>52</v>
      </c>
      <c r="P23" s="5" t="s">
        <v>76</v>
      </c>
      <c r="Q23" s="7" t="s">
        <v>108</v>
      </c>
      <c r="U23" s="26"/>
    </row>
    <row r="24" ht="18.75" customHeight="1" spans="1:21">
      <c r="A24" s="15" t="s">
        <v>86</v>
      </c>
      <c r="B24" s="15" t="s">
        <v>27</v>
      </c>
      <c r="C24" s="25">
        <v>1000</v>
      </c>
      <c r="D24" s="15" t="s">
        <v>39</v>
      </c>
      <c r="E24" s="15">
        <v>0.3</v>
      </c>
      <c r="F24" s="25">
        <f t="shared" si="0"/>
        <v>700</v>
      </c>
      <c r="G24" s="25">
        <v>600</v>
      </c>
      <c r="H24" s="25">
        <f t="shared" si="1"/>
        <v>100</v>
      </c>
      <c r="I24" s="15">
        <v>200</v>
      </c>
      <c r="J24" s="15">
        <v>490</v>
      </c>
      <c r="K24" s="31">
        <f t="shared" si="2"/>
        <v>690</v>
      </c>
      <c r="L24" s="25">
        <f>'[1]product list'!$H24*'[1]product list'!$I24</f>
        <v>0</v>
      </c>
      <c r="M24" s="25">
        <f>'[1]product list'!$J24*'[1]product list'!$H24</f>
        <v>0</v>
      </c>
      <c r="N24" s="33">
        <f t="shared" si="3"/>
        <v>69000</v>
      </c>
      <c r="O24" s="9" t="s">
        <v>51</v>
      </c>
      <c r="P24" s="9" t="s">
        <v>76</v>
      </c>
      <c r="Q24" s="11" t="s">
        <v>106</v>
      </c>
      <c r="U24" s="26"/>
    </row>
    <row r="25" ht="18.75" customHeight="1" spans="1:21">
      <c r="A25" s="23" t="s">
        <v>84</v>
      </c>
      <c r="B25" s="23" t="s">
        <v>18</v>
      </c>
      <c r="C25" s="24">
        <v>1500</v>
      </c>
      <c r="D25" s="23" t="s">
        <v>38</v>
      </c>
      <c r="E25" s="23">
        <v>0.05</v>
      </c>
      <c r="F25" s="24">
        <f t="shared" si="0"/>
        <v>1425</v>
      </c>
      <c r="G25" s="24">
        <v>1350</v>
      </c>
      <c r="H25" s="24">
        <f t="shared" si="1"/>
        <v>75</v>
      </c>
      <c r="I25" s="15">
        <v>450</v>
      </c>
      <c r="J25" s="15">
        <v>879</v>
      </c>
      <c r="K25" s="31">
        <f t="shared" si="2"/>
        <v>1329</v>
      </c>
      <c r="L25" s="25">
        <f>'[1]product list'!$H25*'[1]product list'!$I25</f>
        <v>0</v>
      </c>
      <c r="M25" s="25">
        <f>'[1]product list'!$J25*'[1]product list'!$H25</f>
        <v>0</v>
      </c>
      <c r="N25" s="33">
        <f t="shared" si="3"/>
        <v>99675</v>
      </c>
      <c r="O25" s="5" t="s">
        <v>57</v>
      </c>
      <c r="P25" s="5" t="s">
        <v>80</v>
      </c>
      <c r="Q25" s="7" t="s">
        <v>106</v>
      </c>
      <c r="U25" s="26"/>
    </row>
    <row r="26" ht="18.75" customHeight="1" spans="1:21">
      <c r="A26" s="15" t="s">
        <v>84</v>
      </c>
      <c r="B26" s="15" t="s">
        <v>25</v>
      </c>
      <c r="C26" s="25">
        <v>10000</v>
      </c>
      <c r="D26" s="15" t="s">
        <v>37</v>
      </c>
      <c r="E26" s="15">
        <v>0.3</v>
      </c>
      <c r="F26" s="25">
        <f t="shared" si="0"/>
        <v>7000</v>
      </c>
      <c r="G26" s="25">
        <v>5500</v>
      </c>
      <c r="H26" s="25">
        <f t="shared" si="1"/>
        <v>1500</v>
      </c>
      <c r="I26" s="15">
        <v>230</v>
      </c>
      <c r="J26" s="15">
        <v>4590</v>
      </c>
      <c r="K26" s="31">
        <f t="shared" si="2"/>
        <v>4820</v>
      </c>
      <c r="L26" s="25">
        <f>'[1]product list'!$H26*'[1]product list'!$I26</f>
        <v>0</v>
      </c>
      <c r="M26" s="25">
        <f>'[1]product list'!$J26*'[1]product list'!$H26</f>
        <v>0</v>
      </c>
      <c r="N26" s="33">
        <f t="shared" si="3"/>
        <v>7230000</v>
      </c>
      <c r="O26" s="9" t="s">
        <v>75</v>
      </c>
      <c r="P26" s="9" t="s">
        <v>78</v>
      </c>
      <c r="Q26" s="11" t="s">
        <v>108</v>
      </c>
      <c r="U26" s="26"/>
    </row>
    <row r="27" ht="18.75" customHeight="1" spans="1:21">
      <c r="A27" s="23" t="s">
        <v>87</v>
      </c>
      <c r="B27" s="23" t="s">
        <v>17</v>
      </c>
      <c r="C27" s="24">
        <v>1699</v>
      </c>
      <c r="D27" s="23" t="s">
        <v>40</v>
      </c>
      <c r="E27" s="23">
        <v>0.5</v>
      </c>
      <c r="F27" s="24">
        <f t="shared" si="0"/>
        <v>849.5</v>
      </c>
      <c r="G27" s="24">
        <v>699</v>
      </c>
      <c r="H27" s="24">
        <f t="shared" si="1"/>
        <v>150.5</v>
      </c>
      <c r="I27" s="15">
        <v>340</v>
      </c>
      <c r="J27" s="15">
        <v>2349</v>
      </c>
      <c r="K27" s="31">
        <f t="shared" si="2"/>
        <v>2689</v>
      </c>
      <c r="L27" s="25">
        <f>'[1]product list'!$H27*'[1]product list'!$I27</f>
        <v>0</v>
      </c>
      <c r="M27" s="25">
        <f>'[1]product list'!$J27*'[1]product list'!$H27</f>
        <v>0</v>
      </c>
      <c r="N27" s="33">
        <f t="shared" si="3"/>
        <v>404694.5</v>
      </c>
      <c r="O27" s="5" t="s">
        <v>83</v>
      </c>
      <c r="P27" s="5" t="s">
        <v>64</v>
      </c>
      <c r="Q27" s="7" t="s">
        <v>106</v>
      </c>
      <c r="U27" s="26"/>
    </row>
    <row r="28" ht="18.75" customHeight="1" spans="1:21">
      <c r="A28" s="15" t="s">
        <v>85</v>
      </c>
      <c r="B28" s="15" t="s">
        <v>32</v>
      </c>
      <c r="C28" s="25">
        <v>49000</v>
      </c>
      <c r="D28" s="15" t="s">
        <v>39</v>
      </c>
      <c r="E28" s="15">
        <v>0.2</v>
      </c>
      <c r="F28" s="25">
        <f t="shared" si="0"/>
        <v>39200</v>
      </c>
      <c r="G28" s="25">
        <v>35000</v>
      </c>
      <c r="H28" s="25">
        <f t="shared" si="1"/>
        <v>4200</v>
      </c>
      <c r="I28" s="15">
        <v>506</v>
      </c>
      <c r="J28" s="15">
        <v>5940</v>
      </c>
      <c r="K28" s="31">
        <f t="shared" si="2"/>
        <v>6446</v>
      </c>
      <c r="L28" s="25">
        <f>'[1]product list'!$H28*'[1]product list'!$I28</f>
        <v>0</v>
      </c>
      <c r="M28" s="25">
        <f>'[1]product list'!$J28*'[1]product list'!$H28</f>
        <v>0</v>
      </c>
      <c r="N28" s="33">
        <f t="shared" si="3"/>
        <v>27073200</v>
      </c>
      <c r="O28" s="9" t="s">
        <v>69</v>
      </c>
      <c r="P28" s="9" t="s">
        <v>80</v>
      </c>
      <c r="Q28" s="11" t="s">
        <v>108</v>
      </c>
      <c r="U28" s="26"/>
    </row>
    <row r="29" ht="18.75" customHeight="1" spans="1:21">
      <c r="A29" s="23" t="s">
        <v>85</v>
      </c>
      <c r="B29" s="23" t="s">
        <v>31</v>
      </c>
      <c r="C29" s="24">
        <v>2099</v>
      </c>
      <c r="D29" s="23" t="s">
        <v>40</v>
      </c>
      <c r="E29" s="23">
        <v>0.3</v>
      </c>
      <c r="F29" s="24">
        <f t="shared" si="0"/>
        <v>1469.3</v>
      </c>
      <c r="G29" s="24">
        <v>1300</v>
      </c>
      <c r="H29" s="24">
        <f t="shared" si="1"/>
        <v>169.3</v>
      </c>
      <c r="I29" s="15">
        <v>340</v>
      </c>
      <c r="J29" s="15">
        <v>928</v>
      </c>
      <c r="K29" s="31">
        <f t="shared" si="2"/>
        <v>1268</v>
      </c>
      <c r="L29" s="25">
        <f>'[1]product list'!$H29*'[1]product list'!$I29</f>
        <v>0</v>
      </c>
      <c r="M29" s="25">
        <f>'[1]product list'!$J29*'[1]product list'!$H29</f>
        <v>0</v>
      </c>
      <c r="N29" s="33">
        <f t="shared" si="3"/>
        <v>214672.4</v>
      </c>
      <c r="O29" s="5" t="s">
        <v>81</v>
      </c>
      <c r="P29" s="5" t="s">
        <v>82</v>
      </c>
      <c r="Q29" s="7" t="s">
        <v>106</v>
      </c>
      <c r="U29" s="26"/>
    </row>
    <row r="30" ht="18.75" customHeight="1" spans="1:21">
      <c r="A30" s="15" t="s">
        <v>85</v>
      </c>
      <c r="B30" s="15" t="s">
        <v>30</v>
      </c>
      <c r="C30" s="25">
        <v>3000</v>
      </c>
      <c r="D30" s="15" t="s">
        <v>38</v>
      </c>
      <c r="E30" s="15">
        <v>0.2</v>
      </c>
      <c r="F30" s="25">
        <f t="shared" si="0"/>
        <v>2400</v>
      </c>
      <c r="G30" s="25">
        <v>1800</v>
      </c>
      <c r="H30" s="25">
        <f t="shared" si="1"/>
        <v>600</v>
      </c>
      <c r="I30" s="15">
        <v>559</v>
      </c>
      <c r="J30" s="15">
        <v>4990</v>
      </c>
      <c r="K30" s="31">
        <f t="shared" si="2"/>
        <v>5549</v>
      </c>
      <c r="L30" s="25">
        <f>'[1]product list'!$H30*'[1]product list'!$I30</f>
        <v>0</v>
      </c>
      <c r="M30" s="25">
        <f>'[1]product list'!$J30*'[1]product list'!$H30</f>
        <v>0</v>
      </c>
      <c r="N30" s="33">
        <f t="shared" si="3"/>
        <v>3329400</v>
      </c>
      <c r="O30" s="9" t="s">
        <v>58</v>
      </c>
      <c r="P30" s="9" t="s">
        <v>74</v>
      </c>
      <c r="Q30" s="11" t="s">
        <v>107</v>
      </c>
      <c r="U30" s="26"/>
    </row>
    <row r="31" ht="18.75" customHeight="1" spans="1:21">
      <c r="A31" s="23" t="s">
        <v>86</v>
      </c>
      <c r="B31" s="23" t="s">
        <v>24</v>
      </c>
      <c r="C31" s="24">
        <v>1500</v>
      </c>
      <c r="D31" s="23" t="s">
        <v>37</v>
      </c>
      <c r="E31" s="23">
        <v>0.1</v>
      </c>
      <c r="F31" s="24">
        <f t="shared" si="0"/>
        <v>1350</v>
      </c>
      <c r="G31" s="24">
        <v>1150</v>
      </c>
      <c r="H31" s="24">
        <f t="shared" si="1"/>
        <v>200</v>
      </c>
      <c r="I31" s="15">
        <v>490</v>
      </c>
      <c r="J31" s="15">
        <v>349</v>
      </c>
      <c r="K31" s="31">
        <f t="shared" si="2"/>
        <v>839</v>
      </c>
      <c r="L31" s="25">
        <f>'[1]product list'!$H31*'[1]product list'!$I31</f>
        <v>0</v>
      </c>
      <c r="M31" s="25">
        <f>'[1]product list'!$J31*'[1]product list'!$H31</f>
        <v>0</v>
      </c>
      <c r="N31" s="33">
        <f t="shared" si="3"/>
        <v>167800</v>
      </c>
      <c r="O31" s="5" t="s">
        <v>71</v>
      </c>
      <c r="P31" s="5" t="s">
        <v>80</v>
      </c>
      <c r="Q31" s="7" t="s">
        <v>107</v>
      </c>
      <c r="U31" s="26"/>
    </row>
    <row r="32" ht="18.75" customHeight="1" spans="1:21">
      <c r="A32" s="15" t="s">
        <v>84</v>
      </c>
      <c r="B32" s="15" t="s">
        <v>25</v>
      </c>
      <c r="C32" s="25">
        <v>4099</v>
      </c>
      <c r="D32" s="15" t="s">
        <v>39</v>
      </c>
      <c r="E32" s="15">
        <v>0.4</v>
      </c>
      <c r="F32" s="25">
        <f t="shared" si="0"/>
        <v>2459.4</v>
      </c>
      <c r="G32" s="25">
        <v>2000</v>
      </c>
      <c r="H32" s="25">
        <f t="shared" si="1"/>
        <v>459.4</v>
      </c>
      <c r="I32" s="15">
        <v>530</v>
      </c>
      <c r="J32" s="15">
        <v>3900</v>
      </c>
      <c r="K32" s="31">
        <f t="shared" si="2"/>
        <v>4430</v>
      </c>
      <c r="L32" s="25">
        <f>'[1]product list'!$H32*'[1]product list'!$I32</f>
        <v>0</v>
      </c>
      <c r="M32" s="25">
        <f>'[1]product list'!$J32*'[1]product list'!$H32</f>
        <v>0</v>
      </c>
      <c r="N32" s="33">
        <f t="shared" si="3"/>
        <v>2035142</v>
      </c>
      <c r="O32" s="9" t="s">
        <v>65</v>
      </c>
      <c r="P32" s="9" t="s">
        <v>76</v>
      </c>
      <c r="Q32" s="11" t="s">
        <v>107</v>
      </c>
      <c r="U32" s="26"/>
    </row>
    <row r="33" ht="18.75" customHeight="1" spans="1:21">
      <c r="A33" s="23" t="s">
        <v>87</v>
      </c>
      <c r="B33" s="23" t="s">
        <v>17</v>
      </c>
      <c r="C33" s="24">
        <v>899</v>
      </c>
      <c r="D33" s="23" t="s">
        <v>37</v>
      </c>
      <c r="E33" s="23">
        <v>0.5</v>
      </c>
      <c r="F33" s="24">
        <f t="shared" si="0"/>
        <v>449.5</v>
      </c>
      <c r="G33" s="24">
        <v>280</v>
      </c>
      <c r="H33" s="24">
        <f t="shared" si="1"/>
        <v>169.5</v>
      </c>
      <c r="I33" s="15">
        <v>4900</v>
      </c>
      <c r="J33" s="15">
        <v>3903</v>
      </c>
      <c r="K33" s="31">
        <f t="shared" si="2"/>
        <v>8803</v>
      </c>
      <c r="L33" s="25">
        <f>'[1]product list'!$H33*'[1]product list'!$I33</f>
        <v>0</v>
      </c>
      <c r="M33" s="25">
        <f>'[1]product list'!$J33*'[1]product list'!$H33</f>
        <v>0</v>
      </c>
      <c r="N33" s="33">
        <f t="shared" si="3"/>
        <v>1492108.5</v>
      </c>
      <c r="O33" s="5" t="s">
        <v>55</v>
      </c>
      <c r="P33" s="5" t="s">
        <v>74</v>
      </c>
      <c r="Q33" s="7" t="s">
        <v>107</v>
      </c>
      <c r="U33" s="26"/>
    </row>
    <row r="34" ht="18.75" customHeight="1" spans="1:21">
      <c r="A34" s="15" t="s">
        <v>84</v>
      </c>
      <c r="B34" s="15" t="s">
        <v>28</v>
      </c>
      <c r="C34" s="25">
        <v>4000</v>
      </c>
      <c r="D34" s="15" t="s">
        <v>40</v>
      </c>
      <c r="E34" s="15">
        <v>0.5</v>
      </c>
      <c r="F34" s="25">
        <f t="shared" si="0"/>
        <v>2000</v>
      </c>
      <c r="G34" s="25">
        <v>1600</v>
      </c>
      <c r="H34" s="25">
        <f t="shared" si="1"/>
        <v>400</v>
      </c>
      <c r="I34" s="15">
        <v>400</v>
      </c>
      <c r="J34" s="15">
        <v>556</v>
      </c>
      <c r="K34" s="31">
        <f t="shared" si="2"/>
        <v>956</v>
      </c>
      <c r="L34" s="25">
        <f>'[1]product list'!$H34*'[1]product list'!$I34</f>
        <v>0</v>
      </c>
      <c r="M34" s="25">
        <f>'[1]product list'!$J34*'[1]product list'!$H34</f>
        <v>0</v>
      </c>
      <c r="N34" s="33">
        <f t="shared" si="3"/>
        <v>382400</v>
      </c>
      <c r="O34" s="9" t="s">
        <v>75</v>
      </c>
      <c r="P34" s="9" t="s">
        <v>78</v>
      </c>
      <c r="Q34" s="11" t="s">
        <v>107</v>
      </c>
      <c r="U34" s="26"/>
    </row>
    <row r="35" ht="18.75" customHeight="1" spans="1:21">
      <c r="A35" s="23" t="s">
        <v>87</v>
      </c>
      <c r="B35" s="23" t="s">
        <v>20</v>
      </c>
      <c r="C35" s="24">
        <v>599</v>
      </c>
      <c r="D35" s="23" t="s">
        <v>38</v>
      </c>
      <c r="E35" s="23">
        <v>0.3</v>
      </c>
      <c r="F35" s="24">
        <f t="shared" si="0"/>
        <v>419.3</v>
      </c>
      <c r="G35" s="24">
        <v>350</v>
      </c>
      <c r="H35" s="24">
        <f t="shared" si="1"/>
        <v>69.3</v>
      </c>
      <c r="I35" s="15">
        <v>400</v>
      </c>
      <c r="J35" s="15">
        <v>849</v>
      </c>
      <c r="K35" s="31">
        <f t="shared" si="2"/>
        <v>1249</v>
      </c>
      <c r="L35" s="25">
        <f>'[1]product list'!$H35*'[1]product list'!$I35</f>
        <v>0</v>
      </c>
      <c r="M35" s="25">
        <f>'[1]product list'!$J35*'[1]product list'!$H35</f>
        <v>0</v>
      </c>
      <c r="N35" s="33">
        <f t="shared" si="3"/>
        <v>86555.7</v>
      </c>
      <c r="O35" s="5" t="s">
        <v>67</v>
      </c>
      <c r="P35" s="5" t="s">
        <v>82</v>
      </c>
      <c r="Q35" s="7" t="s">
        <v>107</v>
      </c>
      <c r="U35" s="26"/>
    </row>
    <row r="36" ht="18.75" customHeight="1" spans="1:21">
      <c r="A36" s="15" t="s">
        <v>85</v>
      </c>
      <c r="B36" s="15" t="s">
        <v>32</v>
      </c>
      <c r="C36" s="25">
        <v>47999</v>
      </c>
      <c r="D36" s="15" t="s">
        <v>39</v>
      </c>
      <c r="E36" s="15">
        <v>0.2</v>
      </c>
      <c r="F36" s="25">
        <f t="shared" si="0"/>
        <v>38399.2</v>
      </c>
      <c r="G36" s="25">
        <v>35000</v>
      </c>
      <c r="H36" s="25">
        <f t="shared" si="1"/>
        <v>3399.2</v>
      </c>
      <c r="I36" s="15">
        <v>500</v>
      </c>
      <c r="J36" s="15">
        <v>2220</v>
      </c>
      <c r="K36" s="31">
        <f t="shared" si="2"/>
        <v>2720</v>
      </c>
      <c r="L36" s="25">
        <f>'[1]product list'!$H36*'[1]product list'!$I36</f>
        <v>0</v>
      </c>
      <c r="M36" s="25">
        <f>'[1]product list'!$J36*'[1]product list'!$H36</f>
        <v>0</v>
      </c>
      <c r="N36" s="33">
        <f t="shared" si="3"/>
        <v>9245823.99999999</v>
      </c>
      <c r="O36" s="9" t="s">
        <v>69</v>
      </c>
      <c r="P36" s="9" t="s">
        <v>80</v>
      </c>
      <c r="Q36" s="11" t="s">
        <v>108</v>
      </c>
      <c r="U36" s="26"/>
    </row>
    <row r="37" ht="18.75" customHeight="1" spans="1:21">
      <c r="A37" s="23" t="s">
        <v>86</v>
      </c>
      <c r="B37" s="23" t="s">
        <v>34</v>
      </c>
      <c r="C37" s="24">
        <v>1000</v>
      </c>
      <c r="D37" s="23" t="s">
        <v>40</v>
      </c>
      <c r="E37" s="23">
        <v>0.3</v>
      </c>
      <c r="F37" s="24">
        <f t="shared" si="0"/>
        <v>700</v>
      </c>
      <c r="G37" s="24">
        <v>500</v>
      </c>
      <c r="H37" s="24">
        <f t="shared" si="1"/>
        <v>200</v>
      </c>
      <c r="I37" s="15">
        <v>600</v>
      </c>
      <c r="J37" s="15">
        <v>2300</v>
      </c>
      <c r="K37" s="31">
        <f t="shared" si="2"/>
        <v>2900</v>
      </c>
      <c r="L37" s="25">
        <f>'[1]product list'!$H37*'[1]product list'!$I37</f>
        <v>0</v>
      </c>
      <c r="M37" s="25">
        <f>'[1]product list'!$J37*'[1]product list'!$H37</f>
        <v>0</v>
      </c>
      <c r="N37" s="33">
        <f t="shared" si="3"/>
        <v>580000</v>
      </c>
      <c r="O37" s="5" t="s">
        <v>51</v>
      </c>
      <c r="P37" s="5" t="s">
        <v>76</v>
      </c>
      <c r="Q37" s="7" t="s">
        <v>108</v>
      </c>
      <c r="S37" s="26"/>
      <c r="U37" s="26"/>
    </row>
    <row r="38" ht="18.75" customHeight="1" spans="1:21">
      <c r="A38" s="15" t="s">
        <v>86</v>
      </c>
      <c r="B38" s="15" t="s">
        <v>27</v>
      </c>
      <c r="C38" s="25">
        <v>699</v>
      </c>
      <c r="D38" s="15" t="s">
        <v>38</v>
      </c>
      <c r="E38" s="15">
        <v>0.25</v>
      </c>
      <c r="F38" s="25">
        <f t="shared" si="0"/>
        <v>524.25</v>
      </c>
      <c r="G38" s="25">
        <v>450</v>
      </c>
      <c r="H38" s="25">
        <f t="shared" si="1"/>
        <v>74.25</v>
      </c>
      <c r="I38" s="15">
        <v>390</v>
      </c>
      <c r="J38" s="15">
        <v>3940</v>
      </c>
      <c r="K38" s="31">
        <f t="shared" si="2"/>
        <v>4330</v>
      </c>
      <c r="L38" s="25">
        <f>'[1]product list'!$H38*'[1]product list'!$I38</f>
        <v>0</v>
      </c>
      <c r="M38" s="25">
        <f>'[1]product list'!$J38*'[1]product list'!$H38</f>
        <v>0</v>
      </c>
      <c r="N38" s="33">
        <f t="shared" si="3"/>
        <v>321502.5</v>
      </c>
      <c r="O38" s="9" t="s">
        <v>51</v>
      </c>
      <c r="P38" s="9" t="s">
        <v>76</v>
      </c>
      <c r="Q38" s="11" t="s">
        <v>106</v>
      </c>
      <c r="U38" s="26"/>
    </row>
    <row r="39" ht="18.75" customHeight="1" spans="1:21">
      <c r="A39" s="23" t="s">
        <v>84</v>
      </c>
      <c r="B39" s="23" t="s">
        <v>28</v>
      </c>
      <c r="C39" s="24">
        <v>3000</v>
      </c>
      <c r="D39" s="23" t="s">
        <v>37</v>
      </c>
      <c r="E39" s="23">
        <v>0.35</v>
      </c>
      <c r="F39" s="24">
        <f t="shared" si="0"/>
        <v>1950</v>
      </c>
      <c r="G39" s="24">
        <v>1750</v>
      </c>
      <c r="H39" s="24">
        <f t="shared" si="1"/>
        <v>200</v>
      </c>
      <c r="I39" s="15">
        <v>323</v>
      </c>
      <c r="J39" s="15">
        <v>2300</v>
      </c>
      <c r="K39" s="31">
        <f t="shared" si="2"/>
        <v>2623</v>
      </c>
      <c r="L39" s="25">
        <f>'[1]product list'!$H39*'[1]product list'!$I39</f>
        <v>0</v>
      </c>
      <c r="M39" s="25">
        <f>'[1]product list'!$J39*'[1]product list'!$H39</f>
        <v>0</v>
      </c>
      <c r="N39" s="33">
        <f t="shared" si="3"/>
        <v>524600</v>
      </c>
      <c r="O39" s="5" t="s">
        <v>63</v>
      </c>
      <c r="P39" s="5" t="s">
        <v>62</v>
      </c>
      <c r="Q39" s="7" t="s">
        <v>108</v>
      </c>
      <c r="U39" s="26"/>
    </row>
    <row r="40" ht="18.75" customHeight="1" spans="1:21">
      <c r="A40" s="15" t="s">
        <v>84</v>
      </c>
      <c r="B40" s="15" t="s">
        <v>26</v>
      </c>
      <c r="C40" s="25">
        <v>4999</v>
      </c>
      <c r="D40" s="15" t="s">
        <v>39</v>
      </c>
      <c r="E40" s="15">
        <v>0.5</v>
      </c>
      <c r="F40" s="25">
        <f t="shared" si="0"/>
        <v>2499.5</v>
      </c>
      <c r="G40" s="25">
        <v>2000</v>
      </c>
      <c r="H40" s="25">
        <f t="shared" si="1"/>
        <v>499.5</v>
      </c>
      <c r="I40" s="15">
        <v>323</v>
      </c>
      <c r="J40" s="15">
        <v>4900</v>
      </c>
      <c r="K40" s="31">
        <f t="shared" si="2"/>
        <v>5223</v>
      </c>
      <c r="L40" s="25">
        <f>'[1]product list'!$H40*'[1]product list'!$I40</f>
        <v>0</v>
      </c>
      <c r="M40" s="25">
        <f>'[1]product list'!$J40*'[1]product list'!$H40</f>
        <v>0</v>
      </c>
      <c r="N40" s="33">
        <f t="shared" si="3"/>
        <v>2608888.5</v>
      </c>
      <c r="O40" s="9" t="s">
        <v>79</v>
      </c>
      <c r="P40" s="9" t="s">
        <v>70</v>
      </c>
      <c r="Q40" s="11" t="s">
        <v>106</v>
      </c>
      <c r="U40" s="26"/>
    </row>
    <row r="41" ht="18.75" customHeight="1" spans="1:21">
      <c r="A41" s="23" t="s">
        <v>87</v>
      </c>
      <c r="B41" s="23" t="s">
        <v>23</v>
      </c>
      <c r="C41" s="24">
        <v>1400</v>
      </c>
      <c r="D41" s="23" t="s">
        <v>38</v>
      </c>
      <c r="E41" s="23">
        <v>0.5</v>
      </c>
      <c r="F41" s="24">
        <f t="shared" si="0"/>
        <v>700</v>
      </c>
      <c r="G41" s="24">
        <v>550</v>
      </c>
      <c r="H41" s="24">
        <f t="shared" si="1"/>
        <v>150</v>
      </c>
      <c r="I41" s="15">
        <v>453</v>
      </c>
      <c r="J41" s="15">
        <v>4000</v>
      </c>
      <c r="K41" s="31">
        <f t="shared" si="2"/>
        <v>4453</v>
      </c>
      <c r="L41" s="25">
        <f>'[1]product list'!$H41*'[1]product list'!$I41</f>
        <v>0</v>
      </c>
      <c r="M41" s="25">
        <f>'[1]product list'!$J41*'[1]product list'!$H41</f>
        <v>0</v>
      </c>
      <c r="N41" s="33">
        <f t="shared" si="3"/>
        <v>667950</v>
      </c>
      <c r="O41" s="5" t="s">
        <v>52</v>
      </c>
      <c r="P41" s="5" t="s">
        <v>76</v>
      </c>
      <c r="Q41" s="7" t="s">
        <v>108</v>
      </c>
      <c r="U41" s="26"/>
    </row>
    <row r="42" ht="18.75" customHeight="1" spans="1:21">
      <c r="A42" s="15" t="s">
        <v>87</v>
      </c>
      <c r="B42" s="15" t="s">
        <v>21</v>
      </c>
      <c r="C42" s="25">
        <v>599</v>
      </c>
      <c r="D42" s="15" t="s">
        <v>37</v>
      </c>
      <c r="E42" s="15">
        <v>0.1</v>
      </c>
      <c r="F42" s="25">
        <f t="shared" si="0"/>
        <v>539.1</v>
      </c>
      <c r="G42" s="25">
        <v>350</v>
      </c>
      <c r="H42" s="25">
        <f t="shared" si="1"/>
        <v>189.1</v>
      </c>
      <c r="I42" s="15">
        <v>870</v>
      </c>
      <c r="J42" s="15">
        <v>4000</v>
      </c>
      <c r="K42" s="31">
        <f t="shared" si="2"/>
        <v>4870</v>
      </c>
      <c r="L42" s="34">
        <f>'[1]product list'!$H42*'[1]product list'!$I42</f>
        <v>0</v>
      </c>
      <c r="M42" s="34">
        <f>'[1]product list'!$J42*'[1]product list'!$H42</f>
        <v>0</v>
      </c>
      <c r="N42" s="33">
        <f t="shared" si="3"/>
        <v>920917</v>
      </c>
      <c r="O42" s="13" t="s">
        <v>83</v>
      </c>
      <c r="P42" s="13" t="s">
        <v>78</v>
      </c>
      <c r="Q42" s="15" t="s">
        <v>108</v>
      </c>
      <c r="U42" s="26"/>
    </row>
    <row r="43" ht="18.75" customHeight="1" spans="1:21">
      <c r="A43" s="15" t="s">
        <v>111</v>
      </c>
      <c r="B43" s="15"/>
      <c r="C43" s="25"/>
      <c r="D43" s="15"/>
      <c r="E43" s="15"/>
      <c r="F43" s="25">
        <f t="shared" ref="F43:H43" si="4">SUM(F5:F42)</f>
        <v>209534.6</v>
      </c>
      <c r="G43" s="25">
        <f t="shared" si="4"/>
        <v>181078</v>
      </c>
      <c r="H43" s="25">
        <f t="shared" si="4"/>
        <v>28456.6</v>
      </c>
      <c r="I43" s="15"/>
      <c r="J43" s="15"/>
      <c r="K43" s="31">
        <f>SUM(K5:K42)</f>
        <v>99908</v>
      </c>
      <c r="L43" s="25">
        <f>SUBTOTAL(109,'[1]product list'!$L$5:$L$42)</f>
        <v>0</v>
      </c>
      <c r="M43" s="25">
        <f>SUBTOTAL(109,'[1]product list'!$M$5:$M$42)</f>
        <v>0</v>
      </c>
      <c r="N43" s="33">
        <f>SUM(N5:N42)</f>
        <v>76299272.3</v>
      </c>
      <c r="U43" s="26"/>
    </row>
    <row r="44" ht="18.75" customHeight="1" spans="6:21">
      <c r="F44" s="26">
        <f>F43*K43</f>
        <v>20934182816.8</v>
      </c>
      <c r="H44" s="26">
        <f>K43*G43</f>
        <v>18091140824</v>
      </c>
      <c r="I44" s="26">
        <f>H43*K43</f>
        <v>2843041992.8</v>
      </c>
      <c r="U44" s="26"/>
    </row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2">
    <mergeCell ref="A1:F1"/>
    <mergeCell ref="A2:F2"/>
  </mergeCells>
  <dataValidations count="4">
    <dataValidation type="list" allowBlank="1" showInputMessage="1" showErrorMessage="1" prompt="Category - Item Category" sqref="A5:A42">
      <formula1>"Electronics,Home &amp; Kitechen Appliance,Clothes,Skin Care"</formula1>
    </dataValidation>
    <dataValidation type="list" allowBlank="1" showInputMessage="1" showErrorMessage="1" prompt="Product only - Fill Product" sqref="B5:B42">
      <formula1>"Moisturizer,Lip Stick,Blush,Lip Balm,Face Wash,Kurta,Suit,Saree,Shirt,stylish Top,Nonstick Tawa,Utensil,Spoon Set,Wall Watch,decorative Items,Swelling Fan,Table Fan,Microwave,Television,Laptop"</formula1>
    </dataValidation>
    <dataValidation type="decimal" operator="between" allowBlank="1" showInputMessage="1" showErrorMessage="1" prompt="Price - Fill Price according to product" sqref="C5:C42">
      <formula1>500</formula1>
      <formula2>50000</formula2>
    </dataValidation>
    <dataValidation type="list" allowBlank="1" showInputMessage="1" showErrorMessage="1" prompt="Region - Only Region" sqref="D5:D42">
      <formula1>"East,South,West,North"</formula1>
    </dataValidation>
  </dataValidation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0.1" defaultRowHeight="15" customHeight="1" outlineLevelCol="5"/>
  <cols>
    <col min="1" max="1" width="22.4" customWidth="1"/>
    <col min="2" max="2" width="13.9" customWidth="1"/>
    <col min="3" max="3" width="13.1" customWidth="1"/>
    <col min="4" max="4" width="13.4" customWidth="1"/>
    <col min="5" max="5" width="11.5" customWidth="1"/>
    <col min="6" max="6" width="14.5" customWidth="1"/>
    <col min="7" max="26" width="8.5" customWidth="1"/>
  </cols>
  <sheetData>
    <row r="1" ht="18.75" customHeight="1"/>
    <row r="2" ht="18.75" customHeight="1"/>
    <row r="3" ht="18.75" customHeight="1"/>
    <row r="4" ht="18.75" customHeight="1" spans="1:6">
      <c r="A4" s="1" t="s">
        <v>47</v>
      </c>
      <c r="B4" s="1" t="s">
        <v>13</v>
      </c>
      <c r="C4" s="2" t="s">
        <v>49</v>
      </c>
      <c r="D4" s="2" t="s">
        <v>60</v>
      </c>
      <c r="E4" s="2" t="s">
        <v>112</v>
      </c>
      <c r="F4" s="3" t="s">
        <v>105</v>
      </c>
    </row>
    <row r="5" ht="18.75" customHeight="1" spans="1:6">
      <c r="A5" s="4" t="s">
        <v>85</v>
      </c>
      <c r="B5" s="4" t="s">
        <v>22</v>
      </c>
      <c r="C5" s="5" t="s">
        <v>50</v>
      </c>
      <c r="D5" s="5" t="s">
        <v>66</v>
      </c>
      <c r="E5" s="6">
        <v>45537</v>
      </c>
      <c r="F5" s="7" t="s">
        <v>106</v>
      </c>
    </row>
    <row r="6" ht="18.75" customHeight="1" spans="1:6">
      <c r="A6" s="8" t="s">
        <v>86</v>
      </c>
      <c r="B6" s="8" t="s">
        <v>33</v>
      </c>
      <c r="C6" s="9" t="s">
        <v>61</v>
      </c>
      <c r="D6" s="9" t="s">
        <v>72</v>
      </c>
      <c r="E6" s="10">
        <v>45539</v>
      </c>
      <c r="F6" s="11" t="s">
        <v>107</v>
      </c>
    </row>
    <row r="7" ht="18.75" customHeight="1" spans="1:6">
      <c r="A7" s="4" t="s">
        <v>84</v>
      </c>
      <c r="B7" s="4" t="s">
        <v>29</v>
      </c>
      <c r="C7" s="5" t="s">
        <v>75</v>
      </c>
      <c r="D7" s="5" t="s">
        <v>78</v>
      </c>
      <c r="E7" s="6">
        <v>45541</v>
      </c>
      <c r="F7" s="7" t="s">
        <v>108</v>
      </c>
    </row>
    <row r="8" ht="18.75" customHeight="1" spans="1:6">
      <c r="A8" s="8" t="s">
        <v>87</v>
      </c>
      <c r="B8" s="8" t="s">
        <v>23</v>
      </c>
      <c r="C8" s="9" t="s">
        <v>77</v>
      </c>
      <c r="D8" s="9" t="s">
        <v>113</v>
      </c>
      <c r="E8" s="10">
        <v>45543</v>
      </c>
      <c r="F8" s="11" t="s">
        <v>106</v>
      </c>
    </row>
    <row r="9" ht="18.75" customHeight="1" spans="1:6">
      <c r="A9" s="4" t="s">
        <v>84</v>
      </c>
      <c r="B9" s="4" t="s">
        <v>18</v>
      </c>
      <c r="C9" s="5" t="s">
        <v>57</v>
      </c>
      <c r="D9" s="5" t="s">
        <v>80</v>
      </c>
      <c r="E9" s="6">
        <v>45545</v>
      </c>
      <c r="F9" s="7" t="s">
        <v>108</v>
      </c>
    </row>
    <row r="10" ht="18.75" customHeight="1" spans="1:6">
      <c r="A10" s="8" t="s">
        <v>85</v>
      </c>
      <c r="B10" s="8" t="s">
        <v>32</v>
      </c>
      <c r="C10" s="9" t="s">
        <v>69</v>
      </c>
      <c r="D10" s="9" t="s">
        <v>80</v>
      </c>
      <c r="E10" s="10">
        <v>45547</v>
      </c>
      <c r="F10" s="11" t="s">
        <v>108</v>
      </c>
    </row>
    <row r="11" ht="18.75" customHeight="1" spans="1:6">
      <c r="A11" s="4" t="s">
        <v>86</v>
      </c>
      <c r="B11" s="4" t="s">
        <v>34</v>
      </c>
      <c r="C11" s="5" t="s">
        <v>73</v>
      </c>
      <c r="D11" s="5" t="s">
        <v>66</v>
      </c>
      <c r="E11" s="6">
        <v>45549</v>
      </c>
      <c r="F11" s="7" t="s">
        <v>108</v>
      </c>
    </row>
    <row r="12" ht="18.75" customHeight="1" spans="1:6">
      <c r="A12" s="8" t="s">
        <v>86</v>
      </c>
      <c r="B12" s="8" t="s">
        <v>27</v>
      </c>
      <c r="C12" s="9" t="s">
        <v>73</v>
      </c>
      <c r="D12" s="9" t="s">
        <v>66</v>
      </c>
      <c r="E12" s="10">
        <v>45551</v>
      </c>
      <c r="F12" s="11" t="s">
        <v>107</v>
      </c>
    </row>
    <row r="13" ht="18.75" customHeight="1" spans="1:6">
      <c r="A13" s="4" t="s">
        <v>87</v>
      </c>
      <c r="B13" s="4" t="s">
        <v>20</v>
      </c>
      <c r="C13" s="5" t="s">
        <v>77</v>
      </c>
      <c r="D13" s="5" t="s">
        <v>113</v>
      </c>
      <c r="E13" s="6">
        <v>45553</v>
      </c>
      <c r="F13" s="7" t="s">
        <v>107</v>
      </c>
    </row>
    <row r="14" ht="18.75" customHeight="1" spans="1:6">
      <c r="A14" s="8" t="s">
        <v>87</v>
      </c>
      <c r="B14" s="8" t="s">
        <v>17</v>
      </c>
      <c r="C14" s="9" t="s">
        <v>77</v>
      </c>
      <c r="D14" s="9" t="s">
        <v>113</v>
      </c>
      <c r="E14" s="10">
        <v>45555</v>
      </c>
      <c r="F14" s="11" t="s">
        <v>107</v>
      </c>
    </row>
    <row r="15" ht="18.75" customHeight="1" spans="1:6">
      <c r="A15" s="4" t="s">
        <v>85</v>
      </c>
      <c r="B15" s="4" t="s">
        <v>31</v>
      </c>
      <c r="C15" s="5" t="s">
        <v>50</v>
      </c>
      <c r="D15" s="5" t="s">
        <v>66</v>
      </c>
      <c r="E15" s="6">
        <v>45557</v>
      </c>
      <c r="F15" s="7" t="s">
        <v>108</v>
      </c>
    </row>
    <row r="16" ht="18.75" customHeight="1" spans="1:6">
      <c r="A16" s="8" t="s">
        <v>86</v>
      </c>
      <c r="B16" s="8" t="s">
        <v>24</v>
      </c>
      <c r="C16" s="9" t="s">
        <v>56</v>
      </c>
      <c r="D16" s="9" t="s">
        <v>70</v>
      </c>
      <c r="E16" s="10">
        <v>45559</v>
      </c>
      <c r="F16" s="11" t="s">
        <v>108</v>
      </c>
    </row>
    <row r="17" ht="18.75" customHeight="1" spans="1:6">
      <c r="A17" s="4" t="s">
        <v>84</v>
      </c>
      <c r="B17" s="4" t="s">
        <v>25</v>
      </c>
      <c r="C17" s="5" t="s">
        <v>65</v>
      </c>
      <c r="D17" s="5" t="s">
        <v>76</v>
      </c>
      <c r="E17" s="6">
        <v>45561</v>
      </c>
      <c r="F17" s="7" t="s">
        <v>106</v>
      </c>
    </row>
    <row r="18" ht="18.75" customHeight="1" spans="1:6">
      <c r="A18" s="8" t="s">
        <v>87</v>
      </c>
      <c r="B18" s="8" t="s">
        <v>15</v>
      </c>
      <c r="C18" s="9" t="s">
        <v>59</v>
      </c>
      <c r="D18" s="9" t="s">
        <v>114</v>
      </c>
      <c r="E18" s="10">
        <v>45563</v>
      </c>
      <c r="F18" s="11" t="s">
        <v>107</v>
      </c>
    </row>
    <row r="19" ht="18.75" customHeight="1" spans="1:6">
      <c r="A19" s="4" t="s">
        <v>86</v>
      </c>
      <c r="B19" s="4" t="s">
        <v>16</v>
      </c>
      <c r="C19" s="5" t="s">
        <v>54</v>
      </c>
      <c r="D19" s="5" t="s">
        <v>68</v>
      </c>
      <c r="E19" s="6">
        <v>45565</v>
      </c>
      <c r="F19" s="7" t="s">
        <v>107</v>
      </c>
    </row>
    <row r="20" ht="18.75" customHeight="1" spans="1:6">
      <c r="A20" s="8" t="s">
        <v>85</v>
      </c>
      <c r="B20" s="8" t="s">
        <v>19</v>
      </c>
      <c r="C20" s="9" t="s">
        <v>50</v>
      </c>
      <c r="D20" s="9" t="s">
        <v>66</v>
      </c>
      <c r="E20" s="10">
        <v>45567</v>
      </c>
      <c r="F20" s="11" t="s">
        <v>107</v>
      </c>
    </row>
    <row r="21" ht="18.75" customHeight="1" spans="1:6">
      <c r="A21" s="4" t="s">
        <v>86</v>
      </c>
      <c r="B21" s="4" t="s">
        <v>16</v>
      </c>
      <c r="C21" s="5" t="s">
        <v>53</v>
      </c>
      <c r="D21" s="5" t="s">
        <v>68</v>
      </c>
      <c r="E21" s="6">
        <v>45569</v>
      </c>
      <c r="F21" s="7" t="s">
        <v>108</v>
      </c>
    </row>
    <row r="22" ht="18.75" customHeight="1" spans="1:6">
      <c r="A22" s="8" t="s">
        <v>84</v>
      </c>
      <c r="B22" s="8" t="s">
        <v>28</v>
      </c>
      <c r="C22" s="9" t="s">
        <v>67</v>
      </c>
      <c r="D22" s="9" t="s">
        <v>82</v>
      </c>
      <c r="E22" s="10">
        <v>45571</v>
      </c>
      <c r="F22" s="11" t="s">
        <v>108</v>
      </c>
    </row>
    <row r="23" ht="18.75" customHeight="1" spans="1:6">
      <c r="A23" s="4" t="s">
        <v>87</v>
      </c>
      <c r="B23" s="4" t="s">
        <v>21</v>
      </c>
      <c r="C23" s="5" t="s">
        <v>52</v>
      </c>
      <c r="D23" s="5" t="s">
        <v>76</v>
      </c>
      <c r="E23" s="6">
        <v>45573</v>
      </c>
      <c r="F23" s="7" t="s">
        <v>108</v>
      </c>
    </row>
    <row r="24" ht="18.75" customHeight="1" spans="1:6">
      <c r="A24" s="8" t="s">
        <v>86</v>
      </c>
      <c r="B24" s="8" t="s">
        <v>27</v>
      </c>
      <c r="C24" s="9" t="s">
        <v>51</v>
      </c>
      <c r="D24" s="9" t="s">
        <v>76</v>
      </c>
      <c r="E24" s="10">
        <v>45575</v>
      </c>
      <c r="F24" s="11" t="s">
        <v>106</v>
      </c>
    </row>
    <row r="25" ht="18.75" customHeight="1" spans="1:6">
      <c r="A25" s="4" t="s">
        <v>84</v>
      </c>
      <c r="B25" s="4" t="s">
        <v>18</v>
      </c>
      <c r="C25" s="5" t="s">
        <v>57</v>
      </c>
      <c r="D25" s="5" t="s">
        <v>80</v>
      </c>
      <c r="E25" s="6">
        <v>45577</v>
      </c>
      <c r="F25" s="7" t="s">
        <v>106</v>
      </c>
    </row>
    <row r="26" ht="18.75" customHeight="1" spans="1:6">
      <c r="A26" s="8" t="s">
        <v>84</v>
      </c>
      <c r="B26" s="8" t="s">
        <v>25</v>
      </c>
      <c r="C26" s="9" t="s">
        <v>75</v>
      </c>
      <c r="D26" s="9" t="s">
        <v>78</v>
      </c>
      <c r="E26" s="10">
        <v>45579</v>
      </c>
      <c r="F26" s="11" t="s">
        <v>108</v>
      </c>
    </row>
    <row r="27" ht="18.75" customHeight="1" spans="1:6">
      <c r="A27" s="4" t="s">
        <v>87</v>
      </c>
      <c r="B27" s="4" t="s">
        <v>17</v>
      </c>
      <c r="C27" s="5" t="s">
        <v>83</v>
      </c>
      <c r="D27" s="5" t="s">
        <v>64</v>
      </c>
      <c r="E27" s="6">
        <v>45581</v>
      </c>
      <c r="F27" s="7" t="s">
        <v>106</v>
      </c>
    </row>
    <row r="28" ht="18.75" customHeight="1" spans="1:6">
      <c r="A28" s="8" t="s">
        <v>85</v>
      </c>
      <c r="B28" s="8" t="s">
        <v>32</v>
      </c>
      <c r="C28" s="9" t="s">
        <v>69</v>
      </c>
      <c r="D28" s="9" t="s">
        <v>80</v>
      </c>
      <c r="E28" s="10">
        <v>45583</v>
      </c>
      <c r="F28" s="11" t="s">
        <v>108</v>
      </c>
    </row>
    <row r="29" ht="18.75" customHeight="1" spans="1:6">
      <c r="A29" s="4" t="s">
        <v>85</v>
      </c>
      <c r="B29" s="4" t="s">
        <v>31</v>
      </c>
      <c r="C29" s="5" t="s">
        <v>81</v>
      </c>
      <c r="D29" s="5" t="s">
        <v>82</v>
      </c>
      <c r="E29" s="6">
        <v>45585</v>
      </c>
      <c r="F29" s="7" t="s">
        <v>106</v>
      </c>
    </row>
    <row r="30" ht="18.75" customHeight="1" spans="1:6">
      <c r="A30" s="8" t="s">
        <v>85</v>
      </c>
      <c r="B30" s="8" t="s">
        <v>30</v>
      </c>
      <c r="C30" s="9" t="s">
        <v>58</v>
      </c>
      <c r="D30" s="9" t="s">
        <v>115</v>
      </c>
      <c r="E30" s="10">
        <v>45587</v>
      </c>
      <c r="F30" s="11" t="s">
        <v>107</v>
      </c>
    </row>
    <row r="31" ht="18.75" customHeight="1" spans="1:6">
      <c r="A31" s="4" t="s">
        <v>86</v>
      </c>
      <c r="B31" s="4" t="s">
        <v>24</v>
      </c>
      <c r="C31" s="5" t="s">
        <v>71</v>
      </c>
      <c r="D31" s="5" t="s">
        <v>80</v>
      </c>
      <c r="E31" s="6">
        <v>45589</v>
      </c>
      <c r="F31" s="7" t="s">
        <v>107</v>
      </c>
    </row>
    <row r="32" ht="18.75" customHeight="1" spans="1:6">
      <c r="A32" s="8" t="s">
        <v>84</v>
      </c>
      <c r="B32" s="8" t="s">
        <v>25</v>
      </c>
      <c r="C32" s="9" t="s">
        <v>65</v>
      </c>
      <c r="D32" s="9" t="s">
        <v>76</v>
      </c>
      <c r="E32" s="10">
        <v>45591</v>
      </c>
      <c r="F32" s="11" t="s">
        <v>107</v>
      </c>
    </row>
    <row r="33" ht="18.75" customHeight="1" spans="1:6">
      <c r="A33" s="4" t="s">
        <v>87</v>
      </c>
      <c r="B33" s="4" t="s">
        <v>17</v>
      </c>
      <c r="C33" s="5" t="s">
        <v>55</v>
      </c>
      <c r="D33" s="5" t="s">
        <v>74</v>
      </c>
      <c r="E33" s="6">
        <v>45593</v>
      </c>
      <c r="F33" s="7" t="s">
        <v>107</v>
      </c>
    </row>
    <row r="34" ht="18.75" customHeight="1" spans="1:6">
      <c r="A34" s="8" t="s">
        <v>84</v>
      </c>
      <c r="B34" s="8" t="s">
        <v>28</v>
      </c>
      <c r="C34" s="9" t="s">
        <v>75</v>
      </c>
      <c r="D34" s="9" t="s">
        <v>78</v>
      </c>
      <c r="E34" s="10">
        <v>45595</v>
      </c>
      <c r="F34" s="11" t="s">
        <v>107</v>
      </c>
    </row>
    <row r="35" ht="18.75" customHeight="1" spans="1:6">
      <c r="A35" s="4" t="s">
        <v>87</v>
      </c>
      <c r="B35" s="4" t="s">
        <v>20</v>
      </c>
      <c r="C35" s="5" t="s">
        <v>67</v>
      </c>
      <c r="D35" s="5" t="s">
        <v>82</v>
      </c>
      <c r="E35" s="6">
        <v>45597</v>
      </c>
      <c r="F35" s="7" t="s">
        <v>107</v>
      </c>
    </row>
    <row r="36" ht="18.75" customHeight="1" spans="1:6">
      <c r="A36" s="8" t="s">
        <v>85</v>
      </c>
      <c r="B36" s="8" t="s">
        <v>32</v>
      </c>
      <c r="C36" s="9" t="s">
        <v>69</v>
      </c>
      <c r="D36" s="9" t="s">
        <v>80</v>
      </c>
      <c r="E36" s="10">
        <v>45599</v>
      </c>
      <c r="F36" s="11" t="s">
        <v>108</v>
      </c>
    </row>
    <row r="37" ht="18.75" customHeight="1" spans="1:6">
      <c r="A37" s="4" t="s">
        <v>86</v>
      </c>
      <c r="B37" s="4" t="s">
        <v>34</v>
      </c>
      <c r="C37" s="5" t="s">
        <v>51</v>
      </c>
      <c r="D37" s="5" t="s">
        <v>76</v>
      </c>
      <c r="E37" s="6">
        <v>45601</v>
      </c>
      <c r="F37" s="7" t="s">
        <v>108</v>
      </c>
    </row>
    <row r="38" ht="18.75" customHeight="1" spans="1:6">
      <c r="A38" s="8" t="s">
        <v>86</v>
      </c>
      <c r="B38" s="8" t="s">
        <v>27</v>
      </c>
      <c r="C38" s="9" t="s">
        <v>51</v>
      </c>
      <c r="D38" s="9" t="s">
        <v>76</v>
      </c>
      <c r="E38" s="10">
        <v>45603</v>
      </c>
      <c r="F38" s="11" t="s">
        <v>106</v>
      </c>
    </row>
    <row r="39" ht="18.75" customHeight="1" spans="1:6">
      <c r="A39" s="4" t="s">
        <v>84</v>
      </c>
      <c r="B39" s="4" t="s">
        <v>28</v>
      </c>
      <c r="C39" s="5" t="s">
        <v>63</v>
      </c>
      <c r="D39" s="5" t="s">
        <v>62</v>
      </c>
      <c r="E39" s="6">
        <v>45605</v>
      </c>
      <c r="F39" s="7" t="s">
        <v>108</v>
      </c>
    </row>
    <row r="40" ht="18.75" customHeight="1" spans="1:6">
      <c r="A40" s="8" t="s">
        <v>84</v>
      </c>
      <c r="B40" s="8" t="s">
        <v>26</v>
      </c>
      <c r="C40" s="9" t="s">
        <v>79</v>
      </c>
      <c r="D40" s="9" t="s">
        <v>116</v>
      </c>
      <c r="E40" s="10">
        <v>45607</v>
      </c>
      <c r="F40" s="11" t="s">
        <v>106</v>
      </c>
    </row>
    <row r="41" ht="18.75" customHeight="1" spans="1:6">
      <c r="A41" s="4" t="s">
        <v>87</v>
      </c>
      <c r="B41" s="4" t="s">
        <v>23</v>
      </c>
      <c r="C41" s="5" t="s">
        <v>52</v>
      </c>
      <c r="D41" s="5" t="s">
        <v>76</v>
      </c>
      <c r="E41" s="6">
        <v>45609</v>
      </c>
      <c r="F41" s="7" t="s">
        <v>108</v>
      </c>
    </row>
    <row r="42" ht="18.75" customHeight="1" spans="1:6">
      <c r="A42" s="12" t="s">
        <v>87</v>
      </c>
      <c r="B42" s="12" t="s">
        <v>21</v>
      </c>
      <c r="C42" s="13" t="s">
        <v>83</v>
      </c>
      <c r="D42" s="13" t="s">
        <v>64</v>
      </c>
      <c r="E42" s="14">
        <v>45611</v>
      </c>
      <c r="F42" s="15" t="s">
        <v>108</v>
      </c>
    </row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dataValidations count="2">
    <dataValidation type="list" allowBlank="1" showInputMessage="1" showErrorMessage="1" prompt="Category - Item Category" sqref="A5:A42">
      <formula1>"Electronics,Home &amp; Kitechen Appliance,Clothes,Skin Care"</formula1>
    </dataValidation>
    <dataValidation type="list" allowBlank="1" showInputMessage="1" showErrorMessage="1" prompt="Product only - Fill Product" sqref="B5:B42">
      <formula1>"Moisturizer,Lip Stick,Blush,Lip Balm,Face Wash,Kurta,Suit,Saree,Shirt,stylish Top,Nonstick Tawa,Utensil,Spoon Set,Wall Watch,decorative Items,Swelling Fan,Table Fan,Microwave,Television,Laptop"</formula1>
    </dataValidation>
  </dataValidation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PIVOT TABLE</vt:lpstr>
      <vt:lpstr>Sheet1</vt:lpstr>
      <vt:lpstr>Dashboard</vt:lpstr>
      <vt:lpstr>TABLE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Gyanpriya Misra</cp:lastModifiedBy>
  <dcterms:created xsi:type="dcterms:W3CDTF">2025-01-06T12:17:00Z</dcterms:created>
  <dcterms:modified xsi:type="dcterms:W3CDTF">2025-08-23T09:30:17Z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495574E29CA3421C86F25CC6B733847F_12</vt:lpwstr>
  </property>
  <property fmtid="{D5CDD505-2E9C-101B-9397-08002B2CF9AE}" pid="3" name="KSOProductBuildVer">
    <vt:lpwstr>1033-12.2.0.22530</vt:lpwstr>
  </property>
</Properties>
</file>