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G:\"/>
    </mc:Choice>
  </mc:AlternateContent>
  <xr:revisionPtr revIDLastSave="0" documentId="13_ncr:1_{0A5E6885-173E-4EE0-B14E-89E7275546C2}" xr6:coauthVersionLast="47" xr6:coauthVersionMax="47" xr10:uidLastSave="{00000000-0000-0000-0000-000000000000}"/>
  <bookViews>
    <workbookView xWindow="-108" yWindow="-108" windowWidth="23256" windowHeight="12576" xr2:uid="{5FF3E4B9-4756-4A42-ADEB-F23DF99258AC}"/>
  </bookViews>
  <sheets>
    <sheet name="DASHBOARD" sheetId="2" r:id="rId1"/>
    <sheet name="Processing" sheetId="3" r:id="rId2"/>
    <sheet name="Data" sheetId="5" r:id="rId3"/>
    <sheet name="Resources" sheetId="1" r:id="rId4"/>
    <sheet name="Control" sheetId="4" r:id="rId5"/>
  </sheets>
  <definedNames>
    <definedName name="mydata">Data!$A$1:$AE$193</definedName>
    <definedName name="Slicer_Departments">#N/A</definedName>
    <definedName name="Slicer_Name_Month">#N/A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3" l="1"/>
  <c r="AD3" i="3"/>
  <c r="AD4" i="3"/>
  <c r="AD5" i="3"/>
  <c r="AD6" i="3"/>
  <c r="AD1" i="3"/>
  <c r="D11" i="3"/>
  <c r="B20" i="3"/>
  <c r="B21" i="3"/>
  <c r="B22" i="3"/>
  <c r="B23" i="3"/>
  <c r="B24" i="3" l="1"/>
  <c r="A2" i="3"/>
  <c r="N6" i="3"/>
  <c r="N7" i="3"/>
  <c r="N8" i="3"/>
  <c r="N5" i="3"/>
  <c r="C8" i="3"/>
  <c r="J31" i="3"/>
  <c r="I42" i="3"/>
  <c r="I40" i="3"/>
  <c r="I38" i="3"/>
  <c r="J30" i="3"/>
  <c r="C15" i="3"/>
  <c r="J26" i="3"/>
  <c r="C9" i="3"/>
  <c r="I37" i="3"/>
  <c r="H21" i="3"/>
  <c r="C12" i="3"/>
  <c r="C7" i="3"/>
  <c r="I44" i="3"/>
  <c r="C13" i="3"/>
  <c r="I45" i="3"/>
  <c r="H29" i="3"/>
  <c r="J27" i="3"/>
  <c r="H22" i="3"/>
  <c r="C6" i="3"/>
  <c r="J22" i="3"/>
  <c r="J21" i="3"/>
  <c r="J20" i="3"/>
  <c r="H23" i="3"/>
  <c r="H31" i="3"/>
  <c r="C11" i="3"/>
  <c r="H28" i="3"/>
  <c r="I46" i="3"/>
  <c r="J25" i="3"/>
  <c r="J23" i="3"/>
  <c r="J29" i="3"/>
  <c r="C10" i="3"/>
  <c r="C5" i="3"/>
  <c r="H20" i="3"/>
  <c r="J24" i="3"/>
  <c r="I35" i="3"/>
  <c r="I41" i="3"/>
  <c r="I36" i="3"/>
  <c r="H30" i="3"/>
  <c r="H24" i="3"/>
  <c r="H26" i="3"/>
  <c r="C16" i="3"/>
  <c r="H27" i="3"/>
  <c r="I43" i="3"/>
  <c r="J28" i="3"/>
  <c r="I39" i="3"/>
  <c r="H25" i="3"/>
  <c r="C14" i="3"/>
  <c r="Q25" i="3"/>
  <c r="Y10" i="3"/>
  <c r="Y1" i="3"/>
  <c r="P20" i="3"/>
  <c r="D16" i="3"/>
  <c r="P21" i="3"/>
  <c r="Y5" i="3"/>
  <c r="P24" i="3"/>
  <c r="Q24" i="3"/>
  <c r="D5" i="3"/>
  <c r="Y6" i="3"/>
  <c r="D15" i="3"/>
  <c r="D8" i="3"/>
  <c r="Y4" i="3"/>
  <c r="Y2" i="3"/>
  <c r="H4" i="3"/>
  <c r="P23" i="3"/>
  <c r="D14" i="3"/>
  <c r="Y9" i="3"/>
  <c r="D6" i="3"/>
  <c r="D13" i="3"/>
  <c r="D9" i="3"/>
  <c r="Q21" i="3"/>
  <c r="Y3" i="3"/>
  <c r="D7" i="3"/>
  <c r="D10" i="3"/>
  <c r="Q23" i="3"/>
  <c r="D12" i="3"/>
  <c r="P22" i="3"/>
  <c r="Y7" i="3"/>
  <c r="Q20" i="3"/>
  <c r="P25" i="3"/>
  <c r="Y8" i="3"/>
  <c r="Q22" i="3"/>
  <c r="H32" i="3" l="1"/>
  <c r="C24" i="3" s="1"/>
  <c r="P14" i="3"/>
  <c r="P15" i="3"/>
  <c r="P16" i="3"/>
  <c r="P13" i="3"/>
  <c r="K29" i="3"/>
  <c r="K31" i="3"/>
  <c r="K23" i="3"/>
  <c r="K28" i="3"/>
  <c r="K30" i="3"/>
  <c r="K26" i="3"/>
  <c r="K21" i="3"/>
  <c r="K25" i="3"/>
  <c r="K27" i="3"/>
  <c r="K20" i="3"/>
  <c r="O14" i="3" a="1"/>
  <c r="O14" i="3" s="1"/>
  <c r="K24" i="3"/>
  <c r="K22" i="3"/>
  <c r="AE1" i="3"/>
  <c r="AE6" i="3"/>
  <c r="AE5" i="3"/>
  <c r="AE4" i="3"/>
  <c r="AE3" i="3"/>
  <c r="AE2" i="3"/>
  <c r="J35" i="3"/>
  <c r="J45" i="3"/>
  <c r="J44" i="3"/>
  <c r="J43" i="3"/>
  <c r="J42" i="3"/>
  <c r="J40" i="3"/>
  <c r="J41" i="3"/>
  <c r="J39" i="3"/>
  <c r="J37" i="3"/>
  <c r="J46" i="3"/>
  <c r="J38" i="3"/>
  <c r="J36" i="3"/>
  <c r="I20" i="3"/>
  <c r="I30" i="3"/>
  <c r="L30" i="3" s="1"/>
  <c r="I29" i="3"/>
  <c r="L29" i="3" s="1"/>
  <c r="I28" i="3"/>
  <c r="L28" i="3" s="1"/>
  <c r="I27" i="3"/>
  <c r="L27" i="3" s="1"/>
  <c r="I25" i="3"/>
  <c r="L25" i="3" s="1"/>
  <c r="I26" i="3"/>
  <c r="L26" i="3" s="1"/>
  <c r="I24" i="3"/>
  <c r="L24" i="3" s="1"/>
  <c r="I22" i="3"/>
  <c r="L22" i="3" s="1"/>
  <c r="I31" i="3"/>
  <c r="L31" i="3" s="1"/>
  <c r="I23" i="3"/>
  <c r="L23" i="3" s="1"/>
  <c r="I21" i="3"/>
  <c r="L21" i="3" s="1"/>
  <c r="E5" i="3"/>
  <c r="F5" i="3"/>
  <c r="F15" i="3"/>
  <c r="E15" i="3"/>
  <c r="F14" i="3"/>
  <c r="E14" i="3"/>
  <c r="F13" i="3"/>
  <c r="E13" i="3"/>
  <c r="E12" i="3"/>
  <c r="F12" i="3"/>
  <c r="E10" i="3"/>
  <c r="F10" i="3"/>
  <c r="E11" i="3"/>
  <c r="F11" i="3"/>
  <c r="E9" i="3"/>
  <c r="F9" i="3"/>
  <c r="F7" i="3"/>
  <c r="E7" i="3"/>
  <c r="F16" i="3"/>
  <c r="E16" i="3"/>
  <c r="F8" i="3"/>
  <c r="E8" i="3"/>
  <c r="F6" i="3"/>
  <c r="E6" i="3"/>
  <c r="I14" i="3" l="1"/>
  <c r="J14" i="3" s="1"/>
  <c r="M14" i="3" s="1"/>
  <c r="O13" i="3" a="1"/>
  <c r="O13" i="3" s="1"/>
  <c r="O16" i="3" a="1"/>
  <c r="O16" i="3" s="1"/>
  <c r="I16" i="3" s="1"/>
  <c r="O15" i="3" a="1"/>
  <c r="O15" i="3" s="1"/>
  <c r="I15" i="3" s="1"/>
  <c r="K36" i="3"/>
  <c r="K44" i="3"/>
  <c r="K35" i="3"/>
  <c r="K37" i="3"/>
  <c r="K45" i="3"/>
  <c r="K38" i="3"/>
  <c r="K46" i="3"/>
  <c r="K40" i="3"/>
  <c r="K41" i="3"/>
  <c r="K39" i="3"/>
  <c r="K42" i="3"/>
  <c r="K43" i="3"/>
  <c r="L20" i="3"/>
  <c r="AG1" i="3"/>
  <c r="AG5" i="3"/>
  <c r="Q38" i="3" s="1"/>
  <c r="T38" i="3" s="1"/>
  <c r="AG4" i="3"/>
  <c r="Q37" i="3" s="1"/>
  <c r="T37" i="3" s="1"/>
  <c r="AG3" i="3"/>
  <c r="Q36" i="3" s="1"/>
  <c r="T36" i="3" s="1"/>
  <c r="AG6" i="3"/>
  <c r="AG2" i="3"/>
  <c r="K14" i="3" l="1"/>
  <c r="L14" i="3" s="1"/>
  <c r="I13" i="3"/>
  <c r="K13" i="3" s="1"/>
  <c r="L13" i="3" s="1"/>
  <c r="J15" i="3"/>
  <c r="M15" i="3" s="1"/>
  <c r="K15" i="3"/>
  <c r="L15" i="3" s="1"/>
  <c r="J16" i="3"/>
  <c r="M16" i="3" s="1"/>
  <c r="K16" i="3"/>
  <c r="L16" i="3" s="1"/>
  <c r="AF4" i="3" a="1"/>
  <c r="AF4" i="3" s="1"/>
  <c r="P37" i="3" s="1"/>
  <c r="R37" i="3" s="1"/>
  <c r="V37" i="3" s="1"/>
  <c r="AF3" i="3" a="1"/>
  <c r="AF3" i="3" s="1"/>
  <c r="P36" i="3" s="1"/>
  <c r="R36" i="3" s="1"/>
  <c r="V36" i="3" s="1"/>
  <c r="AF5" i="3" a="1"/>
  <c r="AF5" i="3" s="1"/>
  <c r="P38" i="3" s="1"/>
  <c r="R38" i="3" s="1"/>
  <c r="V38" i="3" s="1"/>
  <c r="AF6" i="3" a="1"/>
  <c r="AF6" i="3" s="1"/>
  <c r="P39" i="3" s="1"/>
  <c r="R39" i="3" s="1"/>
  <c r="V39" i="3" s="1"/>
  <c r="Q39" i="3"/>
  <c r="T39" i="3" s="1"/>
  <c r="AF2" i="3" a="1"/>
  <c r="AF2" i="3" s="1"/>
  <c r="P35" i="3" s="1"/>
  <c r="R35" i="3" s="1"/>
  <c r="V35" i="3" s="1"/>
  <c r="Q35" i="3"/>
  <c r="T35" i="3" s="1"/>
  <c r="AF1" i="3" a="1"/>
  <c r="AF1" i="3" s="1"/>
  <c r="P34" i="3" s="1"/>
  <c r="R34" i="3" s="1"/>
  <c r="Q34" i="3"/>
  <c r="J13" i="3" l="1"/>
  <c r="M13" i="3" s="1"/>
  <c r="S35" i="3"/>
  <c r="W36" i="3"/>
  <c r="U35" i="3"/>
  <c r="U39" i="3"/>
  <c r="S39" i="3"/>
  <c r="U34" i="3"/>
  <c r="U37" i="3"/>
  <c r="W35" i="3"/>
  <c r="W37" i="3"/>
  <c r="W39" i="3"/>
  <c r="U38" i="3"/>
  <c r="S37" i="3"/>
  <c r="S38" i="3"/>
  <c r="U36" i="3"/>
  <c r="S36" i="3"/>
  <c r="W38" i="3"/>
  <c r="T34" i="3" l="1"/>
  <c r="S34" i="3" s="1"/>
  <c r="AA2" i="3"/>
  <c r="AA3" i="3"/>
  <c r="B36" i="3" s="1"/>
  <c r="AA4" i="3"/>
  <c r="B37" i="3" s="1"/>
  <c r="AA5" i="3"/>
  <c r="B38" i="3" s="1"/>
  <c r="AA6" i="3"/>
  <c r="AA7" i="3"/>
  <c r="AA8" i="3"/>
  <c r="AA9" i="3"/>
  <c r="AA10" i="3"/>
  <c r="AA1" i="3"/>
  <c r="Z2" i="3" l="1" a="1"/>
  <c r="Z2" i="3" s="1"/>
  <c r="A35" i="3" s="1"/>
  <c r="Z6" i="3" a="1"/>
  <c r="Z6" i="3" s="1"/>
  <c r="Z7" i="3" a="1"/>
  <c r="Z7" i="3" s="1"/>
  <c r="Z8" i="3" a="1"/>
  <c r="Z8" i="3" s="1"/>
  <c r="Z9" i="3" a="1"/>
  <c r="Z9" i="3" s="1"/>
  <c r="Z5" i="3" a="1"/>
  <c r="Z5" i="3" s="1"/>
  <c r="A38" i="3" s="1"/>
  <c r="B35" i="3"/>
  <c r="V34" i="3"/>
  <c r="W34" i="3" s="1"/>
  <c r="Z3" i="3" a="1"/>
  <c r="Z3" i="3" s="1"/>
  <c r="A36" i="3" s="1"/>
  <c r="Z4" i="3" a="1"/>
  <c r="Z4" i="3" s="1"/>
  <c r="A37" i="3" s="1"/>
  <c r="Z10" i="3" a="1"/>
  <c r="Z10" i="3" s="1"/>
  <c r="B34" i="3"/>
  <c r="Z1" i="3" a="1"/>
  <c r="Z1" i="3" s="1"/>
  <c r="A34" i="3" s="1"/>
  <c r="C35" i="3" l="1"/>
  <c r="C34" i="3"/>
  <c r="C36" i="3"/>
  <c r="C37" i="3"/>
  <c r="C38" i="3"/>
  <c r="C21" i="3" l="1"/>
  <c r="E21" i="3" s="1"/>
  <c r="C22" i="3"/>
  <c r="C23" i="3"/>
  <c r="C20" i="3"/>
  <c r="R5" i="3" a="1"/>
  <c r="R5" i="3" s="1"/>
  <c r="R6" i="3" a="1"/>
  <c r="R6" i="3" s="1"/>
  <c r="R7" i="3" a="1"/>
  <c r="R7" i="3" s="1"/>
  <c r="R8" i="3" a="1"/>
  <c r="R8" i="3" s="1"/>
  <c r="R9" i="3" a="1"/>
  <c r="R9" i="3" s="1"/>
  <c r="R4" i="3" a="1"/>
  <c r="R4" i="3" s="1"/>
  <c r="Q5" i="3" a="1"/>
  <c r="Q5" i="3" s="1"/>
  <c r="Q6" i="3" a="1"/>
  <c r="Q6" i="3" s="1"/>
  <c r="Q7" i="3" a="1"/>
  <c r="Q7" i="3" s="1"/>
  <c r="Q8" i="3" a="1"/>
  <c r="Q8" i="3" s="1"/>
  <c r="Q9" i="3" a="1"/>
  <c r="Q9" i="3" s="1"/>
  <c r="Q4" i="3" a="1"/>
  <c r="Q4" i="3" s="1"/>
  <c r="P5" i="3" a="1"/>
  <c r="P5" i="3" s="1"/>
  <c r="P6" i="3" a="1"/>
  <c r="P6" i="3" s="1"/>
  <c r="P7" i="3" a="1"/>
  <c r="P7" i="3" s="1"/>
  <c r="P8" i="3" a="1"/>
  <c r="P8" i="3" s="1"/>
  <c r="P9" i="3" a="1"/>
  <c r="P9" i="3" s="1"/>
  <c r="P4" i="3" a="1"/>
  <c r="P4" i="3" s="1"/>
  <c r="O5" i="3" a="1"/>
  <c r="O5" i="3" s="1"/>
  <c r="O6" i="3" a="1"/>
  <c r="O6" i="3" s="1"/>
  <c r="O7" i="3" a="1"/>
  <c r="O7" i="3" s="1"/>
  <c r="O8" i="3" a="1"/>
  <c r="O8" i="3" s="1"/>
  <c r="O9" i="3" a="1"/>
  <c r="O9" i="3" s="1"/>
  <c r="O4" i="3" a="1"/>
  <c r="O4" i="3" s="1"/>
  <c r="S5" i="3"/>
  <c r="S6" i="3"/>
  <c r="S7" i="3"/>
  <c r="S8" i="3"/>
  <c r="S9" i="3"/>
  <c r="S4" i="3"/>
  <c r="T5" i="3"/>
  <c r="T4" i="3" s="1" a="1"/>
  <c r="T4" i="3" s="1"/>
  <c r="D20" i="3" l="1"/>
  <c r="F20" i="3" s="1"/>
  <c r="E20" i="3"/>
  <c r="D23" i="3"/>
  <c r="F23" i="3" s="1"/>
  <c r="E23" i="3"/>
  <c r="D22" i="3"/>
  <c r="F22" i="3" s="1"/>
  <c r="E22" i="3"/>
  <c r="D21" i="3"/>
  <c r="F21" i="3" s="1"/>
  <c r="H5" i="3" l="1"/>
  <c r="J4" i="3" s="1"/>
  <c r="I5" i="3" l="1"/>
  <c r="K4" i="3" s="1"/>
  <c r="I4"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<sst xmlns="http://schemas.openxmlformats.org/spreadsheetml/2006/main" count="552" uniqueCount="112">
  <si>
    <t>Month</t>
  </si>
  <si>
    <t>indent</t>
  </si>
  <si>
    <t>Marker</t>
  </si>
  <si>
    <t>x</t>
  </si>
  <si>
    <t>y</t>
  </si>
  <si>
    <t>JAN</t>
  </si>
  <si>
    <t>FEB</t>
  </si>
  <si>
    <t>MAR</t>
  </si>
  <si>
    <t>APR</t>
  </si>
  <si>
    <t>MAY</t>
  </si>
  <si>
    <t>JUN</t>
  </si>
  <si>
    <t>JUL</t>
  </si>
  <si>
    <t>AUG</t>
  </si>
  <si>
    <t>SEP</t>
  </si>
  <si>
    <t>OCT</t>
  </si>
  <si>
    <t>NOV</t>
  </si>
  <si>
    <t>DEC</t>
  </si>
  <si>
    <t>X</t>
  </si>
  <si>
    <t>Y</t>
  </si>
  <si>
    <t>Year</t>
  </si>
  <si>
    <t>Total Annual Profit</t>
  </si>
  <si>
    <t>Mark</t>
  </si>
  <si>
    <t>Label</t>
  </si>
  <si>
    <t>Product 1</t>
  </si>
  <si>
    <t>Product 2</t>
  </si>
  <si>
    <t>Product 3</t>
  </si>
  <si>
    <t>Product 4</t>
  </si>
  <si>
    <t>Product 5</t>
  </si>
  <si>
    <t>Product 6</t>
  </si>
  <si>
    <t>Product 7</t>
  </si>
  <si>
    <t>Product 8</t>
  </si>
  <si>
    <t>Product 9</t>
  </si>
  <si>
    <t>SORT</t>
  </si>
  <si>
    <t>mark</t>
  </si>
  <si>
    <t>Product 10</t>
  </si>
  <si>
    <t>data1</t>
  </si>
  <si>
    <t>data2</t>
  </si>
  <si>
    <t>Influx of New Clients</t>
  </si>
  <si>
    <t>Name Month</t>
  </si>
  <si>
    <t>Northern District</t>
  </si>
  <si>
    <t>Departments</t>
  </si>
  <si>
    <t>Eastern District</t>
  </si>
  <si>
    <t>Southern District</t>
  </si>
  <si>
    <t>Western District</t>
  </si>
  <si>
    <t>Row Labels</t>
  </si>
  <si>
    <t>Grand Total</t>
  </si>
  <si>
    <t>Sum of Influx of New Clients</t>
  </si>
  <si>
    <t>Regular Clients</t>
  </si>
  <si>
    <t>Sales</t>
  </si>
  <si>
    <t>Costs</t>
  </si>
  <si>
    <t>Sum of Costs</t>
  </si>
  <si>
    <t>Sum of Sales</t>
  </si>
  <si>
    <t>Average of Regular Clients</t>
  </si>
  <si>
    <t>Bathroom</t>
  </si>
  <si>
    <t>Bedroom</t>
  </si>
  <si>
    <t>Kitchen</t>
  </si>
  <si>
    <t>Garden</t>
  </si>
  <si>
    <t>Decor</t>
  </si>
  <si>
    <t xml:space="preserve"> inventory</t>
  </si>
  <si>
    <t>sales</t>
  </si>
  <si>
    <t>Bathroom-I</t>
  </si>
  <si>
    <t>Bedroom-I</t>
  </si>
  <si>
    <t>Kitchen-I</t>
  </si>
  <si>
    <t>Garden-I</t>
  </si>
  <si>
    <t>Decor-I</t>
  </si>
  <si>
    <t>Bathroom-S</t>
  </si>
  <si>
    <t>Bedroom-S</t>
  </si>
  <si>
    <t>Kitchen-S</t>
  </si>
  <si>
    <t>Garden-S</t>
  </si>
  <si>
    <t>Decor-S</t>
  </si>
  <si>
    <t>Sum of Bathroom-I</t>
  </si>
  <si>
    <t>Sum of Bedroom-I</t>
  </si>
  <si>
    <t>Sum of Kitchen-I</t>
  </si>
  <si>
    <t>Sum of Garden-I</t>
  </si>
  <si>
    <t>Sum of Decor-I</t>
  </si>
  <si>
    <t>Sum of Bathroom-S</t>
  </si>
  <si>
    <t>Sum of Bedroom-S</t>
  </si>
  <si>
    <t>Sum of Kitchen-S</t>
  </si>
  <si>
    <t>Sum of Garden-S</t>
  </si>
  <si>
    <t>Sum of Decor-S</t>
  </si>
  <si>
    <t>Average Check</t>
  </si>
  <si>
    <t>Sum of Average Check</t>
  </si>
  <si>
    <t>Sum of Product 1</t>
  </si>
  <si>
    <t>Sum of Product 2</t>
  </si>
  <si>
    <t>Sum of Product 3</t>
  </si>
  <si>
    <t>Sum of Product 4</t>
  </si>
  <si>
    <t>Sum of Product 5</t>
  </si>
  <si>
    <t>Sum of Product 6</t>
  </si>
  <si>
    <t>Sum of Product 7</t>
  </si>
  <si>
    <t>Sum of Product 8</t>
  </si>
  <si>
    <t>Sum of Product 9</t>
  </si>
  <si>
    <t>Sum of Product 10</t>
  </si>
  <si>
    <t>KPI Sales</t>
  </si>
  <si>
    <t>KPI New Clients</t>
  </si>
  <si>
    <t>KPI Average Check</t>
  </si>
  <si>
    <t>KPI Costs</t>
  </si>
  <si>
    <t>KPI Plan 1</t>
  </si>
  <si>
    <t>KPI Plan 2</t>
  </si>
  <si>
    <t>KPI Plan 3</t>
  </si>
  <si>
    <t>KPI Plan 4</t>
  </si>
  <si>
    <t>Fact</t>
  </si>
  <si>
    <t>Costs L2</t>
  </si>
  <si>
    <t>Plan</t>
  </si>
  <si>
    <t>Top-5 Products</t>
  </si>
  <si>
    <t>Product Categories</t>
  </si>
  <si>
    <t>Remains &amp; Sales</t>
  </si>
  <si>
    <t>Living</t>
  </si>
  <si>
    <t>Living-I</t>
  </si>
  <si>
    <t>Living-S</t>
  </si>
  <si>
    <t>Sum of Living-I</t>
  </si>
  <si>
    <t>Sum of Living-S</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</si>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</sst>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
  </numFmts>
  <fonts count="8" x14ac:knownFonts="1">
    <font>
      <sz val="11"/>
      <color theme="1"/>
      <name val="Aptos Narrow"/>
      <family val="2"/>
      <scheme val="minor"/>
    </font>
    <font>
      <b/>
      <sz val="11"/>
      <color theme="1"/>
      <name val="Aptos Narrow"/>
      <family val="2"/>
      <scheme val="minor"/>
    </font>
    <font>
      <sz val="8"/>
      <name val="Aptos Narrow"/>
      <family val="2"/>
      <scheme val="minor"/>
    </font>
    <font>
      <sz val="11"/>
      <color theme="1"/>
      <name val="Aptos Narrow"/>
      <family val="2"/>
      <charset val="1"/>
      <scheme val="minor"/>
    </font>
    <font>
      <b/>
      <sz val="9"/>
      <color theme="1"/>
      <name val="Bahnschrift"/>
      <family val="2"/>
      <charset val="204"/>
    </font>
    <font>
      <sz val="11"/>
      <color theme="1"/>
      <name val="Aptos Narrow"/>
      <family val="2"/>
      <scheme val="minor"/>
    </font>
    <font>
      <b/>
      <sz val="11"/>
      <color theme="1"/>
      <name val="Aptos Narrow"/>
      <family val="2"/>
      <charset val="204"/>
      <scheme val="minor"/>
    </font>
    <font>
      <sz val="11"/>
      <color rgb="FF000000"/>
      <name val="Aptos Narrow"/>
      <family val="2"/>
      <charset val="1"/>
      <scheme val="minor"/>
    </font>
  </fonts>
  <fills count="5">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9" fontId="5" fillId="0" borderId="0" applyFont="0" applyFill="0" applyBorder="0" applyAlignment="0" applyProtection="0"/>
  </cellStyleXfs>
  <cellXfs count="44">
    <xf numFmtId="0" fontId="0" fillId="0" borderId="0" xfId="0"/>
    <xf numFmtId="0" fontId="0" fillId="2" borderId="0" xfId="0" applyFill="1"/>
    <xf numFmtId="0" fontId="0" fillId="0" borderId="1" xfId="0" applyBorder="1" applyAlignment="1">
      <alignment horizontal="center"/>
    </xf>
    <xf numFmtId="165" fontId="0" fillId="0" borderId="1" xfId="0" applyNumberFormat="1" applyBorder="1" applyAlignment="1">
      <alignment horizontal="center"/>
    </xf>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5" xfId="0" applyNumberFormat="1" applyBorder="1"/>
    <xf numFmtId="9" fontId="0" fillId="0" borderId="0" xfId="0" applyNumberFormat="1"/>
    <xf numFmtId="164" fontId="0" fillId="0" borderId="7" xfId="0" applyNumberFormat="1" applyBorder="1" applyAlignment="1">
      <alignment horizontal="center"/>
    </xf>
    <xf numFmtId="164" fontId="0" fillId="0" borderId="8" xfId="0" applyNumberFormat="1" applyBorder="1" applyAlignment="1">
      <alignment horizontal="center"/>
    </xf>
    <xf numFmtId="0" fontId="1" fillId="0" borderId="3" xfId="0" applyFont="1" applyBorder="1"/>
    <xf numFmtId="3" fontId="0" fillId="0" borderId="0" xfId="0" applyNumberFormat="1"/>
    <xf numFmtId="0" fontId="1" fillId="0" borderId="8" xfId="0" applyFont="1" applyBorder="1"/>
    <xf numFmtId="10" fontId="0" fillId="0" borderId="6" xfId="0" applyNumberFormat="1" applyBorder="1"/>
    <xf numFmtId="9" fontId="0" fillId="0" borderId="8" xfId="0" applyNumberFormat="1" applyBorder="1"/>
    <xf numFmtId="10" fontId="0" fillId="0" borderId="9" xfId="0" applyNumberFormat="1" applyBorder="1"/>
    <xf numFmtId="0" fontId="0" fillId="0" borderId="0" xfId="0" applyAlignment="1">
      <alignment horizontal="center"/>
    </xf>
    <xf numFmtId="0" fontId="0" fillId="0" borderId="8" xfId="0" applyBorder="1" applyAlignment="1">
      <alignment horizontal="center"/>
    </xf>
    <xf numFmtId="0" fontId="0" fillId="3" borderId="1" xfId="0" applyFill="1" applyBorder="1"/>
    <xf numFmtId="0" fontId="4" fillId="4" borderId="1" xfId="1" applyFont="1" applyFill="1" applyBorder="1" applyAlignment="1">
      <alignment horizontal="center" vertical="center"/>
    </xf>
    <xf numFmtId="0" fontId="0" fillId="4" borderId="1" xfId="0" applyFill="1" applyBorder="1"/>
    <xf numFmtId="0" fontId="6" fillId="0" borderId="0" xfId="0" applyFont="1" applyAlignment="1">
      <alignment horizontal="center" vertical="center"/>
    </xf>
    <xf numFmtId="0" fontId="6"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pivotButton="1"/>
    <xf numFmtId="0" fontId="0" fillId="0" borderId="0" xfId="0" applyAlignment="1">
      <alignment horizontal="left"/>
    </xf>
    <xf numFmtId="9" fontId="0" fillId="0" borderId="0" xfId="2" applyFont="1"/>
    <xf numFmtId="0" fontId="0" fillId="0" borderId="1" xfId="0" applyBorder="1"/>
    <xf numFmtId="164" fontId="0" fillId="0" borderId="1" xfId="0" applyNumberFormat="1" applyBorder="1"/>
    <xf numFmtId="0" fontId="0" fillId="0" borderId="10" xfId="0" applyBorder="1"/>
    <xf numFmtId="0" fontId="0" fillId="0" borderId="11" xfId="0" applyBorder="1"/>
    <xf numFmtId="0" fontId="0" fillId="0" borderId="12" xfId="0" applyBorder="1"/>
    <xf numFmtId="0" fontId="7" fillId="0" borderId="0" xfId="0" applyFont="1"/>
    <xf numFmtId="10" fontId="0" fillId="0" borderId="0" xfId="0" applyNumberFormat="1"/>
    <xf numFmtId="0" fontId="0" fillId="0" borderId="0" xfId="2" applyNumberFormat="1" applyFont="1"/>
    <xf numFmtId="0" fontId="0" fillId="0" borderId="0" xfId="0" applyNumberFormat="1"/>
  </cellXfs>
  <cellStyles count="3">
    <cellStyle name="Normal" xfId="0" builtinId="0"/>
    <cellStyle name="Normal 2" xfId="1" xr:uid="{37AC4874-2A8D-4E10-86A5-A420FEA21570}"/>
    <cellStyle name="Percent" xfId="2" builtinId="5"/>
  </cellStyles>
  <dxfs count="6">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s>
  <tableStyles count="3" defaultTableStyle="TableStyleMedium2" defaultPivotStyle="PivotStyleLight16">
    <tableStyle name="SlicerStyleLight1 2" pivot="0" table="0" count="10" xr9:uid="{4221150E-35BE-4A61-A501-D90AEA2D0B76}">
      <tableStyleElement type="wholeTable" dxfId="5"/>
      <tableStyleElement type="headerRow" dxfId="4"/>
    </tableStyle>
    <tableStyle name="SlicerStyleLight1 2 2" pivot="0" table="0" count="10" xr9:uid="{7D88BB3A-6A42-4C8A-9565-07149CB1436F}">
      <tableStyleElement type="wholeTable" dxfId="3"/>
      <tableStyleElement type="headerRow" dxfId="2"/>
    </tableStyle>
    <tableStyle name="SlicerStyleLight1 3" pivot="0" table="0" count="10" xr9:uid="{F5183C06-6ADC-444B-B269-4EEA3D3FDA40}">
      <tableStyleElement type="wholeTable" dxfId="1"/>
      <tableStyleElement type="headerRow" dxfId="0"/>
    </tableStyle>
  </tableStyles>
  <colors>
    <mruColors>
      <color rgb="FFC54EF8"/>
      <color rgb="FF29EBFC"/>
      <color rgb="FF02C7B3"/>
      <color rgb="FF9ED19F"/>
      <color rgb="FFAADCD7"/>
      <color rgb="FFB3A0F4"/>
      <color rgb="FFFA2A7E"/>
      <color rgb="FF0C1E1C"/>
      <color rgb="FF153330"/>
      <color rgb="FF32323C"/>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c:f>
          <c:strCache>
            <c:ptCount val="1"/>
            <c:pt idx="0">
              <c:v>Influx of New Clients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rgbClr val="AADCD7"/>
              </a:solidFill>
              <a:latin typeface="+mn-lt"/>
              <a:ea typeface="+mn-ea"/>
              <a:cs typeface="+mn-cs"/>
            </a:defRPr>
          </a:pPr>
          <a:endParaRPr lang="ru-RU"/>
        </a:p>
      </c:txPr>
    </c:title>
    <c:autoTitleDeleted val="0"/>
    <c:plotArea>
      <c:layout/>
      <c:barChart>
        <c:barDir val="col"/>
        <c:grouping val="clustered"/>
        <c:varyColors val="0"/>
        <c:ser>
          <c:idx val="1"/>
          <c:order val="1"/>
          <c:spPr>
            <a:gradFill>
              <a:gsLst>
                <a:gs pos="0">
                  <a:srgbClr val="AADCD7">
                    <a:alpha val="20000"/>
                  </a:srgbClr>
                </a:gs>
                <a:gs pos="88000">
                  <a:srgbClr val="AADCD7">
                    <a:alpha val="70000"/>
                  </a:srgbClr>
                </a:gs>
              </a:gsLst>
              <a:lin ang="5400000" scaled="0"/>
            </a:gradFill>
            <a:ln>
              <a:noFill/>
            </a:ln>
            <a:effectLst/>
          </c:spPr>
          <c:invertIfNegative val="0"/>
          <c:val>
            <c:numRef>
              <c:f>Processing!$D$5:$D$16</c:f>
              <c:numCache>
                <c:formatCode>General</c:formatCode>
                <c:ptCount val="12"/>
                <c:pt idx="0">
                  <c:v>#N/A</c:v>
                </c:pt>
                <c:pt idx="1">
                  <c:v>#N/A</c:v>
                </c:pt>
                <c:pt idx="2">
                  <c:v>#N/A</c:v>
                </c:pt>
                <c:pt idx="3">
                  <c:v>#N/A</c:v>
                </c:pt>
                <c:pt idx="4">
                  <c:v>#N/A</c:v>
                </c:pt>
                <c:pt idx="5">
                  <c:v>236</c:v>
                </c:pt>
                <c:pt idx="6">
                  <c:v>340</c:v>
                </c:pt>
                <c:pt idx="7">
                  <c:v>352</c:v>
                </c:pt>
                <c:pt idx="8">
                  <c:v>220</c:v>
                </c:pt>
                <c:pt idx="9">
                  <c:v>#N/A</c:v>
                </c:pt>
                <c:pt idx="10">
                  <c:v>#N/A</c:v>
                </c:pt>
                <c:pt idx="11">
                  <c:v>#N/A</c:v>
                </c:pt>
              </c:numCache>
            </c:numRef>
          </c:val>
          <c:extLst>
            <c:ext xmlns:c16="http://schemas.microsoft.com/office/drawing/2014/chart" uri="{C3380CC4-5D6E-409C-BE32-E72D297353CC}">
              <c16:uniqueId val="{00000000-DF57-4C2B-A870-446D339F6E20}"/>
            </c:ext>
          </c:extLst>
        </c:ser>
        <c:dLbls>
          <c:showLegendKey val="0"/>
          <c:showVal val="0"/>
          <c:showCatName val="0"/>
          <c:showSerName val="0"/>
          <c:showPercent val="0"/>
          <c:showBubbleSize val="0"/>
        </c:dLbls>
        <c:gapWidth val="0"/>
        <c:axId val="1444410511"/>
        <c:axId val="1249069119"/>
      </c:barChart>
      <c:lineChart>
        <c:grouping val="standard"/>
        <c:varyColors val="0"/>
        <c:ser>
          <c:idx val="0"/>
          <c:order val="0"/>
          <c:spPr>
            <a:ln w="38100" cap="rnd">
              <a:gradFill>
                <a:gsLst>
                  <a:gs pos="0">
                    <a:srgbClr val="8158DA"/>
                  </a:gs>
                  <a:gs pos="88000">
                    <a:srgbClr val="02C7B3"/>
                  </a:gs>
                </a:gsLst>
                <a:lin ang="0" scaled="0"/>
              </a:gradFill>
              <a:round/>
            </a:ln>
            <a:effectLst/>
          </c:spPr>
          <c:marker>
            <c:symbol val="none"/>
          </c:marker>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Processing!$C$5:$C$16</c:f>
              <c:numCache>
                <c:formatCode>General</c:formatCode>
                <c:ptCount val="12"/>
                <c:pt idx="0">
                  <c:v>280</c:v>
                </c:pt>
                <c:pt idx="1">
                  <c:v>180</c:v>
                </c:pt>
                <c:pt idx="2">
                  <c:v>176</c:v>
                </c:pt>
                <c:pt idx="3">
                  <c:v>260</c:v>
                </c:pt>
                <c:pt idx="4">
                  <c:v>192</c:v>
                </c:pt>
                <c:pt idx="5">
                  <c:v>236</c:v>
                </c:pt>
                <c:pt idx="6">
                  <c:v>340</c:v>
                </c:pt>
                <c:pt idx="7">
                  <c:v>352</c:v>
                </c:pt>
                <c:pt idx="8">
                  <c:v>220</c:v>
                </c:pt>
                <c:pt idx="9">
                  <c:v>280</c:v>
                </c:pt>
                <c:pt idx="10">
                  <c:v>232</c:v>
                </c:pt>
                <c:pt idx="11">
                  <c:v>300</c:v>
                </c:pt>
              </c:numCache>
            </c:numRef>
          </c:val>
          <c:smooth val="1"/>
          <c:extLst>
            <c:ext xmlns:c16="http://schemas.microsoft.com/office/drawing/2014/chart" uri="{C3380CC4-5D6E-409C-BE32-E72D297353CC}">
              <c16:uniqueId val="{00000001-DF57-4C2B-A870-446D339F6E20}"/>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Processing!$E$4</c:f>
              <c:strCache>
                <c:ptCount val="1"/>
                <c:pt idx="0">
                  <c:v>Marker</c:v>
                </c:pt>
              </c:strCache>
            </c:strRef>
          </c:tx>
          <c:spPr>
            <a:ln w="25400" cap="rnd">
              <a:noFill/>
              <a:round/>
            </a:ln>
            <a:effectLst>
              <a:outerShdw blurRad="50800" dist="38100" dir="5400000" algn="t" rotWithShape="0">
                <a:prstClr val="black">
                  <a:alpha val="40000"/>
                </a:prstClr>
              </a:outerShdw>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dLbls>
            <c:spPr>
              <a:solidFill>
                <a:srgbClr val="AADCD7">
                  <a:alpha val="50000"/>
                </a:srgbClr>
              </a:solidFill>
              <a:ln>
                <a:no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1"/>
            <c:plus>
              <c:numLit>
                <c:formatCode>General</c:formatCode>
                <c:ptCount val="1"/>
                <c:pt idx="0">
                  <c:v>1</c:v>
                </c:pt>
              </c:numLit>
            </c:plus>
            <c:minus>
              <c:numRef>
                <c:f>Processing!$E$5:$E$16</c:f>
                <c:numCache>
                  <c:formatCode>General</c:formatCode>
                  <c:ptCount val="12"/>
                  <c:pt idx="0">
                    <c:v>#N/A</c:v>
                  </c:pt>
                  <c:pt idx="1">
                    <c:v>#N/A</c:v>
                  </c:pt>
                  <c:pt idx="2">
                    <c:v>#N/A</c:v>
                  </c:pt>
                  <c:pt idx="3">
                    <c:v>#N/A</c:v>
                  </c:pt>
                  <c:pt idx="4">
                    <c:v>#N/A</c:v>
                  </c:pt>
                  <c:pt idx="5">
                    <c:v>236</c:v>
                  </c:pt>
                  <c:pt idx="6">
                    <c:v>340</c:v>
                  </c:pt>
                  <c:pt idx="7">
                    <c:v>352</c:v>
                  </c:pt>
                  <c:pt idx="8">
                    <c:v>220</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Processing!$E$5:$E$16</c:f>
              <c:numCache>
                <c:formatCode>General</c:formatCode>
                <c:ptCount val="12"/>
                <c:pt idx="0">
                  <c:v>#N/A</c:v>
                </c:pt>
                <c:pt idx="1">
                  <c:v>#N/A</c:v>
                </c:pt>
                <c:pt idx="2">
                  <c:v>#N/A</c:v>
                </c:pt>
                <c:pt idx="3">
                  <c:v>#N/A</c:v>
                </c:pt>
                <c:pt idx="4">
                  <c:v>#N/A</c:v>
                </c:pt>
                <c:pt idx="5">
                  <c:v>236</c:v>
                </c:pt>
                <c:pt idx="6">
                  <c:v>340</c:v>
                </c:pt>
                <c:pt idx="7">
                  <c:v>352</c:v>
                </c:pt>
                <c:pt idx="8">
                  <c:v>220</c:v>
                </c:pt>
                <c:pt idx="9">
                  <c:v>#N/A</c:v>
                </c:pt>
                <c:pt idx="10">
                  <c:v>#N/A</c:v>
                </c:pt>
                <c:pt idx="11">
                  <c:v>#N/A</c:v>
                </c:pt>
              </c:numCache>
            </c:numRef>
          </c:yVal>
          <c:smooth val="0"/>
          <c:extLst>
            <c:ext xmlns:c16="http://schemas.microsoft.com/office/drawing/2014/chart" uri="{C3380CC4-5D6E-409C-BE32-E72D297353CC}">
              <c16:uniqueId val="{00000003-DF57-4C2B-A870-446D339F6E20}"/>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ru-RU"/>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ru-RU"/>
          </a:p>
        </c:txPr>
        <c:crossAx val="144441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6BF55">
                      <a:alpha val="48000"/>
                    </a:srgbClr>
                  </a:gs>
                  <a:gs pos="88000">
                    <a:srgbClr val="A2E45C"/>
                  </a:gs>
                </a:gsLst>
                <a:lin ang="5400000" scaled="0"/>
              </a:gradFill>
              <a:ln w="19050">
                <a:noFill/>
              </a:ln>
              <a:effectLst/>
            </c:spPr>
            <c:extLst>
              <c:ext xmlns:c16="http://schemas.microsoft.com/office/drawing/2014/chart" uri="{C3380CC4-5D6E-409C-BE32-E72D297353CC}">
                <c16:uniqueId val="{00000001-7B1F-4DDB-9B09-51595B77C5CD}"/>
              </c:ext>
            </c:extLst>
          </c:dPt>
          <c:dPt>
            <c:idx val="1"/>
            <c:bubble3D val="0"/>
            <c:spPr>
              <a:solidFill>
                <a:schemeClr val="bg1">
                  <a:alpha val="15000"/>
                </a:schemeClr>
              </a:solidFill>
              <a:ln w="19050">
                <a:noFill/>
              </a:ln>
              <a:effectLst/>
            </c:spPr>
            <c:extLst>
              <c:ext xmlns:c16="http://schemas.microsoft.com/office/drawing/2014/chart" uri="{C3380CC4-5D6E-409C-BE32-E72D297353CC}">
                <c16:uniqueId val="{00000003-7B1F-4DDB-9B09-51595B77C5CD}"/>
              </c:ext>
            </c:extLst>
          </c:dPt>
          <c:val>
            <c:numRef>
              <c:f>Processing!$H$4:$I$4</c:f>
              <c:numCache>
                <c:formatCode>0%</c:formatCode>
                <c:ptCount val="2"/>
                <c:pt idx="0">
                  <c:v>0.5462499999999999</c:v>
                </c:pt>
                <c:pt idx="1">
                  <c:v>0.4537500000000001</c:v>
                </c:pt>
              </c:numCache>
            </c:numRef>
          </c:val>
          <c:extLst>
            <c:ext xmlns:c16="http://schemas.microsoft.com/office/drawing/2014/chart" uri="{C3380CC4-5D6E-409C-BE32-E72D297353CC}">
              <c16:uniqueId val="{00000004-7B1F-4DDB-9B09-51595B77C5CD}"/>
            </c:ext>
          </c:extLst>
        </c:ser>
        <c:dLbls>
          <c:showLegendKey val="0"/>
          <c:showVal val="0"/>
          <c:showCatName val="0"/>
          <c:showSerName val="0"/>
          <c:showPercent val="0"/>
          <c:showBubbleSize val="0"/>
          <c:showLeaderLines val="1"/>
        </c:dLbls>
        <c:firstSliceAng val="30"/>
        <c:holeSize val="90"/>
      </c:doughnutChart>
      <c:scatterChart>
        <c:scatterStyle val="lineMarker"/>
        <c:varyColors val="0"/>
        <c:ser>
          <c:idx val="1"/>
          <c:order val="1"/>
          <c:spPr>
            <a:ln w="25400" cap="rnd">
              <a:noFill/>
              <a:round/>
            </a:ln>
            <a:effectLst>
              <a:glow rad="228600">
                <a:srgbClr val="76BF55">
                  <a:alpha val="56000"/>
                </a:srgbClr>
              </a:glow>
            </a:effectLst>
          </c:spPr>
          <c:marker>
            <c:symbol val="circle"/>
            <c:size val="5"/>
            <c:spPr>
              <a:solidFill>
                <a:schemeClr val="bg1"/>
              </a:solidFill>
              <a:ln w="9525">
                <a:noFill/>
              </a:ln>
              <a:effectLst>
                <a:glow rad="228600">
                  <a:srgbClr val="76BF55">
                    <a:alpha val="56000"/>
                  </a:srgbClr>
                </a:glow>
              </a:effectLst>
            </c:spPr>
          </c:marker>
          <c:xVal>
            <c:numRef>
              <c:f>Processing!$J$4</c:f>
              <c:numCache>
                <c:formatCode>0.000</c:formatCode>
                <c:ptCount val="1"/>
                <c:pt idx="0">
                  <c:v>-0.72717399120140636</c:v>
                </c:pt>
              </c:numCache>
            </c:numRef>
          </c:xVal>
          <c:yVal>
            <c:numRef>
              <c:f>Processing!$K$4</c:f>
              <c:numCache>
                <c:formatCode>0.000</c:formatCode>
                <c:ptCount val="1"/>
                <c:pt idx="0">
                  <c:v>-0.68645319324788401</c:v>
                </c:pt>
              </c:numCache>
            </c:numRef>
          </c:yVal>
          <c:smooth val="0"/>
          <c:extLst>
            <c:ext xmlns:c16="http://schemas.microsoft.com/office/drawing/2014/chart" uri="{C3380CC4-5D6E-409C-BE32-E72D297353CC}">
              <c16:uniqueId val="{00000005-7B1F-4DDB-9B09-51595B77C5CD}"/>
            </c:ext>
          </c:extLst>
        </c:ser>
        <c:dLbls>
          <c:showLegendKey val="0"/>
          <c:showVal val="0"/>
          <c:showCatName val="0"/>
          <c:showSerName val="0"/>
          <c:showPercent val="0"/>
          <c:showBubbleSize val="0"/>
        </c:dLbls>
        <c:axId val="915056527"/>
        <c:axId val="915057487"/>
      </c:scatterChart>
      <c:valAx>
        <c:axId val="915057487"/>
        <c:scaling>
          <c:orientation val="minMax"/>
          <c:max val="1.05"/>
          <c:min val="-1.05"/>
        </c:scaling>
        <c:delete val="1"/>
        <c:axPos val="l"/>
        <c:numFmt formatCode="0.000" sourceLinked="1"/>
        <c:majorTickMark val="out"/>
        <c:minorTickMark val="none"/>
        <c:tickLblPos val="nextTo"/>
        <c:crossAx val="915056527"/>
        <c:crosses val="autoZero"/>
        <c:crossBetween val="midCat"/>
      </c:valAx>
      <c:valAx>
        <c:axId val="915056527"/>
        <c:scaling>
          <c:orientation val="minMax"/>
          <c:max val="1.05"/>
          <c:min val="-1.05"/>
        </c:scaling>
        <c:delete val="1"/>
        <c:axPos val="t"/>
        <c:numFmt formatCode="0.000" sourceLinked="1"/>
        <c:majorTickMark val="out"/>
        <c:minorTickMark val="none"/>
        <c:tickLblPos val="nextTo"/>
        <c:crossAx val="915057487"/>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r>
              <a:rPr lang="pl-PL"/>
              <a:t>Total Sales</a:t>
            </a:r>
            <a:endParaRPr lang="ru-RU"/>
          </a:p>
        </c:rich>
      </c:tx>
      <c:overlay val="0"/>
      <c:spPr>
        <a:noFill/>
        <a:ln>
          <a:noFill/>
        </a:ln>
        <a:effectLst/>
      </c:spPr>
    </c:title>
    <c:autoTitleDeleted val="0"/>
    <c:plotArea>
      <c:layout/>
      <c:areaChart>
        <c:grouping val="standard"/>
        <c:varyColors val="0"/>
        <c:ser>
          <c:idx val="0"/>
          <c:order val="0"/>
          <c:tx>
            <c:strRef>
              <c:f>Processing!$O$3</c:f>
              <c:strCache>
                <c:ptCount val="1"/>
                <c:pt idx="0">
                  <c:v>2022</c:v>
                </c:pt>
              </c:strCache>
            </c:strRef>
          </c:tx>
          <c:spPr>
            <a:gradFill flip="none" rotWithShape="1">
              <a:gsLst>
                <a:gs pos="13000">
                  <a:srgbClr val="FFDB04">
                    <a:alpha val="80000"/>
                  </a:srgbClr>
                </a:gs>
                <a:gs pos="97000">
                  <a:srgbClr val="FFDB04">
                    <a:alpha val="10000"/>
                  </a:srgbClr>
                </a:gs>
              </a:gsLst>
              <a:lin ang="5400000" scaled="0"/>
              <a:tileRect/>
            </a:gradFill>
            <a:ln>
              <a:noFill/>
            </a:ln>
            <a:effectLst/>
          </c:spPr>
          <c:val>
            <c:numRef>
              <c:f>Processing!$O$4:$O$9</c:f>
              <c:numCache>
                <c:formatCode>General</c:formatCode>
                <c:ptCount val="6"/>
                <c:pt idx="0">
                  <c:v>0</c:v>
                </c:pt>
                <c:pt idx="1">
                  <c:v>2777</c:v>
                </c:pt>
                <c:pt idx="2">
                  <c:v>0</c:v>
                </c:pt>
                <c:pt idx="3">
                  <c:v>0</c:v>
                </c:pt>
                <c:pt idx="4">
                  <c:v>0</c:v>
                </c:pt>
                <c:pt idx="5">
                  <c:v>0</c:v>
                </c:pt>
              </c:numCache>
            </c:numRef>
          </c:val>
          <c:extLst>
            <c:ext xmlns:c16="http://schemas.microsoft.com/office/drawing/2014/chart" uri="{C3380CC4-5D6E-409C-BE32-E72D297353CC}">
              <c16:uniqueId val="{00000000-C438-4A57-8CDA-CD01DC03B57D}"/>
            </c:ext>
          </c:extLst>
        </c:ser>
        <c:ser>
          <c:idx val="1"/>
          <c:order val="1"/>
          <c:tx>
            <c:strRef>
              <c:f>Processing!$P$3</c:f>
              <c:strCache>
                <c:ptCount val="1"/>
                <c:pt idx="0">
                  <c:v>2023</c:v>
                </c:pt>
              </c:strCache>
            </c:strRef>
          </c:tx>
          <c:spPr>
            <a:gradFill>
              <a:gsLst>
                <a:gs pos="0">
                  <a:srgbClr val="A868FA"/>
                </a:gs>
                <a:gs pos="100000">
                  <a:srgbClr val="6469FF">
                    <a:alpha val="20000"/>
                  </a:srgbClr>
                </a:gs>
              </a:gsLst>
              <a:lin ang="5400000" scaled="0"/>
            </a:gradFill>
            <a:ln w="25400">
              <a:noFill/>
            </a:ln>
            <a:effectLst/>
          </c:spPr>
          <c:val>
            <c:numRef>
              <c:f>Processing!$P$4:$P$9</c:f>
              <c:numCache>
                <c:formatCode>General</c:formatCode>
                <c:ptCount val="6"/>
                <c:pt idx="0">
                  <c:v>0</c:v>
                </c:pt>
                <c:pt idx="1">
                  <c:v>0</c:v>
                </c:pt>
                <c:pt idx="2">
                  <c:v>3827</c:v>
                </c:pt>
                <c:pt idx="3">
                  <c:v>0</c:v>
                </c:pt>
                <c:pt idx="4">
                  <c:v>0</c:v>
                </c:pt>
                <c:pt idx="5">
                  <c:v>0</c:v>
                </c:pt>
              </c:numCache>
            </c:numRef>
          </c:val>
          <c:extLst>
            <c:ext xmlns:c16="http://schemas.microsoft.com/office/drawing/2014/chart" uri="{C3380CC4-5D6E-409C-BE32-E72D297353CC}">
              <c16:uniqueId val="{00000001-C438-4A57-8CDA-CD01DC03B57D}"/>
            </c:ext>
          </c:extLst>
        </c:ser>
        <c:ser>
          <c:idx val="2"/>
          <c:order val="2"/>
          <c:tx>
            <c:strRef>
              <c:f>Processing!$Q$3</c:f>
              <c:strCache>
                <c:ptCount val="1"/>
                <c:pt idx="0">
                  <c:v>2024</c:v>
                </c:pt>
              </c:strCache>
            </c:strRef>
          </c:tx>
          <c:spPr>
            <a:gradFill>
              <a:gsLst>
                <a:gs pos="0">
                  <a:srgbClr val="8F4AE5"/>
                </a:gs>
                <a:gs pos="100000">
                  <a:srgbClr val="FA2A7F">
                    <a:alpha val="20000"/>
                  </a:srgbClr>
                </a:gs>
              </a:gsLst>
              <a:lin ang="5400000" scaled="0"/>
            </a:gradFill>
            <a:ln w="25400">
              <a:noFill/>
            </a:ln>
            <a:effectLst/>
          </c:spPr>
          <c:val>
            <c:numRef>
              <c:f>Processing!$Q$4:$Q$9</c:f>
              <c:numCache>
                <c:formatCode>General</c:formatCode>
                <c:ptCount val="6"/>
                <c:pt idx="0">
                  <c:v>0</c:v>
                </c:pt>
                <c:pt idx="1">
                  <c:v>0</c:v>
                </c:pt>
                <c:pt idx="2">
                  <c:v>0</c:v>
                </c:pt>
                <c:pt idx="3">
                  <c:v>4473</c:v>
                </c:pt>
                <c:pt idx="4">
                  <c:v>0</c:v>
                </c:pt>
                <c:pt idx="5">
                  <c:v>0</c:v>
                </c:pt>
              </c:numCache>
            </c:numRef>
          </c:val>
          <c:extLst>
            <c:ext xmlns:c16="http://schemas.microsoft.com/office/drawing/2014/chart" uri="{C3380CC4-5D6E-409C-BE32-E72D297353CC}">
              <c16:uniqueId val="{00000002-C438-4A57-8CDA-CD01DC03B57D}"/>
            </c:ext>
          </c:extLst>
        </c:ser>
        <c:ser>
          <c:idx val="3"/>
          <c:order val="3"/>
          <c:tx>
            <c:strRef>
              <c:f>Processing!$R$3</c:f>
              <c:strCache>
                <c:ptCount val="1"/>
                <c:pt idx="0">
                  <c:v>2025</c:v>
                </c:pt>
              </c:strCache>
            </c:strRef>
          </c:tx>
          <c:spPr>
            <a:gradFill>
              <a:gsLst>
                <a:gs pos="0">
                  <a:srgbClr val="29EBFC"/>
                </a:gs>
                <a:gs pos="100000">
                  <a:srgbClr val="2596FF">
                    <a:alpha val="20000"/>
                  </a:srgbClr>
                </a:gs>
              </a:gsLst>
              <a:lin ang="5400000" scaled="0"/>
            </a:gradFill>
            <a:ln w="25400">
              <a:noFill/>
            </a:ln>
            <a:effectLst/>
          </c:spPr>
          <c:val>
            <c:numRef>
              <c:f>Processing!$R$4:$R$9</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C438-4A57-8CDA-CD01DC03B57D}"/>
            </c:ext>
          </c:extLst>
        </c:ser>
        <c:ser>
          <c:idx val="4"/>
          <c:order val="4"/>
          <c:tx>
            <c:strRef>
              <c:f>Processing!$S$3</c:f>
              <c:strCache>
                <c:ptCount val="1"/>
                <c:pt idx="0">
                  <c:v>Mark</c:v>
                </c:pt>
              </c:strCache>
            </c:strRef>
          </c:tx>
          <c:spPr>
            <a:gradFill>
              <a:gsLst>
                <a:gs pos="0">
                  <a:srgbClr val="A1FF21"/>
                </a:gs>
                <a:gs pos="100000">
                  <a:srgbClr val="2596FF">
                    <a:alpha val="20000"/>
                  </a:srgbClr>
                </a:gs>
              </a:gsLst>
              <a:lin ang="5400000" scaled="0"/>
            </a:gradFill>
            <a:ln w="25400">
              <a:noFill/>
            </a:ln>
            <a:effectLst/>
          </c:spPr>
          <c:val>
            <c:numRef>
              <c:f>Processing!$S$4:$S$9</c:f>
              <c:numCache>
                <c:formatCode>General</c:formatCode>
                <c:ptCount val="6"/>
                <c:pt idx="0">
                  <c:v>0</c:v>
                </c:pt>
                <c:pt idx="1">
                  <c:v>0</c:v>
                </c:pt>
                <c:pt idx="2">
                  <c:v>0</c:v>
                </c:pt>
                <c:pt idx="3">
                  <c:v>0</c:v>
                </c:pt>
                <c:pt idx="4">
                  <c:v>3810</c:v>
                </c:pt>
                <c:pt idx="5">
                  <c:v>0</c:v>
                </c:pt>
              </c:numCache>
            </c:numRef>
          </c:val>
          <c:extLst>
            <c:ext xmlns:c16="http://schemas.microsoft.com/office/drawing/2014/chart" uri="{C3380CC4-5D6E-409C-BE32-E72D297353CC}">
              <c16:uniqueId val="{00000004-C438-4A57-8CDA-CD01DC03B57D}"/>
            </c:ext>
          </c:extLst>
        </c:ser>
        <c:dLbls>
          <c:showLegendKey val="0"/>
          <c:showVal val="0"/>
          <c:showCatName val="0"/>
          <c:showSerName val="0"/>
          <c:showPercent val="0"/>
          <c:showBubbleSize val="0"/>
        </c:dLbls>
        <c:axId val="1738957248"/>
        <c:axId val="1738939968"/>
      </c:areaChart>
      <c:scatterChart>
        <c:scatterStyle val="lineMarker"/>
        <c:varyColors val="0"/>
        <c:ser>
          <c:idx val="5"/>
          <c:order val="5"/>
          <c:tx>
            <c:strRef>
              <c:f>Processing!$T$3</c:f>
              <c:strCache>
                <c:ptCount val="1"/>
                <c:pt idx="0">
                  <c:v>Label</c:v>
                </c:pt>
              </c:strCache>
            </c:strRef>
          </c:tx>
          <c:spPr>
            <a:ln w="25400" cap="rnd">
              <a:noFill/>
              <a:round/>
            </a:ln>
            <a:effectLst>
              <a:glow rad="165100">
                <a:srgbClr val="76BF55">
                  <a:alpha val="50000"/>
                </a:srgbClr>
              </a:glow>
            </a:effectLst>
          </c:spPr>
          <c:marker>
            <c:symbol val="circle"/>
            <c:size val="5"/>
            <c:spPr>
              <a:solidFill>
                <a:schemeClr val="bg1"/>
              </a:solidFill>
              <a:ln w="9525">
                <a:solidFill>
                  <a:schemeClr val="accent6"/>
                </a:solidFill>
              </a:ln>
              <a:effectLst>
                <a:glow rad="165100">
                  <a:srgbClr val="76BF55">
                    <a:alpha val="50000"/>
                  </a:srgbClr>
                </a:glow>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lumMod val="9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Processing!$T$5</c:f>
              <c:numCache>
                <c:formatCode>General</c:formatCode>
                <c:ptCount val="1"/>
                <c:pt idx="0">
                  <c:v>5</c:v>
                </c:pt>
              </c:numCache>
            </c:numRef>
          </c:xVal>
          <c:yVal>
            <c:numRef>
              <c:f>Processing!$T$4</c:f>
              <c:numCache>
                <c:formatCode>#,##0</c:formatCode>
                <c:ptCount val="1"/>
                <c:pt idx="0">
                  <c:v>3810</c:v>
                </c:pt>
              </c:numCache>
            </c:numRef>
          </c:yVal>
          <c:smooth val="0"/>
          <c:extLst>
            <c:ext xmlns:c16="http://schemas.microsoft.com/office/drawing/2014/chart" uri="{C3380CC4-5D6E-409C-BE32-E72D297353CC}">
              <c16:uniqueId val="{00000005-C438-4A57-8CDA-CD01DC03B57D}"/>
            </c:ext>
          </c:extLst>
        </c:ser>
        <c:dLbls>
          <c:showLegendKey val="0"/>
          <c:showVal val="0"/>
          <c:showCatName val="0"/>
          <c:showSerName val="0"/>
          <c:showPercent val="0"/>
          <c:showBubbleSize val="0"/>
        </c:dLbls>
        <c:axId val="1738957248"/>
        <c:axId val="1738939968"/>
      </c:scatterChart>
      <c:catAx>
        <c:axId val="1738957248"/>
        <c:scaling>
          <c:orientation val="minMax"/>
        </c:scaling>
        <c:delete val="1"/>
        <c:axPos val="b"/>
        <c:majorTickMark val="out"/>
        <c:minorTickMark val="none"/>
        <c:tickLblPos val="nextTo"/>
        <c:crossAx val="1738939968"/>
        <c:crosses val="autoZero"/>
        <c:auto val="1"/>
        <c:lblAlgn val="ctr"/>
        <c:lblOffset val="100"/>
        <c:noMultiLvlLbl val="0"/>
      </c:catAx>
      <c:valAx>
        <c:axId val="1738939968"/>
        <c:scaling>
          <c:orientation val="minMax"/>
        </c:scaling>
        <c:delete val="1"/>
        <c:axPos val="l"/>
        <c:numFmt formatCode="General" sourceLinked="1"/>
        <c:majorTickMark val="none"/>
        <c:minorTickMark val="none"/>
        <c:tickLblPos val="nextTo"/>
        <c:crossAx val="1738957248"/>
        <c:crosses val="autoZero"/>
        <c:crossBetween val="between"/>
      </c:valAx>
      <c:spPr>
        <a:noFill/>
      </c:spPr>
    </c:plotArea>
    <c:plotVisOnly val="1"/>
    <c:dispBlanksAs val="zero"/>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C54EF8">
                      <a:alpha val="31765"/>
                    </a:srgbClr>
                  </a:gs>
                  <a:gs pos="72000">
                    <a:srgbClr val="C54EF8"/>
                  </a:gs>
                </a:gsLst>
                <a:lin ang="5400000" scaled="0"/>
              </a:gradFill>
              <a:ln w="19050">
                <a:noFill/>
              </a:ln>
              <a:effectLst/>
            </c:spPr>
            <c:extLst>
              <c:ext xmlns:c16="http://schemas.microsoft.com/office/drawing/2014/chart" uri="{C3380CC4-5D6E-409C-BE32-E72D297353CC}">
                <c16:uniqueId val="{00000001-A3EF-4D02-8044-CD763686259C}"/>
              </c:ext>
            </c:extLst>
          </c:dPt>
          <c:dPt>
            <c:idx val="1"/>
            <c:bubble3D val="0"/>
            <c:spPr>
              <a:gradFill>
                <a:gsLst>
                  <a:gs pos="0">
                    <a:srgbClr val="76BF55">
                      <a:alpha val="48000"/>
                    </a:srgbClr>
                  </a:gs>
                  <a:gs pos="76000">
                    <a:srgbClr val="A2E45C"/>
                  </a:gs>
                </a:gsLst>
                <a:lin ang="8400000" scaled="0"/>
              </a:gradFill>
              <a:ln w="19050">
                <a:noFill/>
              </a:ln>
              <a:effectLst/>
            </c:spPr>
            <c:extLst>
              <c:ext xmlns:c16="http://schemas.microsoft.com/office/drawing/2014/chart" uri="{C3380CC4-5D6E-409C-BE32-E72D297353CC}">
                <c16:uniqueId val="{00000003-A3EF-4D02-8044-CD763686259C}"/>
              </c:ext>
            </c:extLst>
          </c:dPt>
          <c:dPt>
            <c:idx val="2"/>
            <c:bubble3D val="0"/>
            <c:spPr>
              <a:gradFill>
                <a:gsLst>
                  <a:gs pos="38000">
                    <a:srgbClr val="29EBFC"/>
                  </a:gs>
                  <a:gs pos="100000">
                    <a:srgbClr val="29EBFC">
                      <a:alpha val="31765"/>
                    </a:srgbClr>
                  </a:gs>
                </a:gsLst>
                <a:lin ang="3600000" scaled="0"/>
              </a:gradFill>
              <a:ln w="19050">
                <a:noFill/>
              </a:ln>
              <a:effectLst/>
            </c:spPr>
            <c:extLst>
              <c:ext xmlns:c16="http://schemas.microsoft.com/office/drawing/2014/chart" uri="{C3380CC4-5D6E-409C-BE32-E72D297353CC}">
                <c16:uniqueId val="{00000005-A3EF-4D02-8044-CD763686259C}"/>
              </c:ext>
            </c:extLst>
          </c:dPt>
          <c:dPt>
            <c:idx val="3"/>
            <c:bubble3D val="0"/>
            <c:spPr>
              <a:gradFill>
                <a:gsLst>
                  <a:gs pos="0">
                    <a:srgbClr val="02C7B3">
                      <a:alpha val="32000"/>
                    </a:srgbClr>
                  </a:gs>
                  <a:gs pos="72000">
                    <a:srgbClr val="02C7B3"/>
                  </a:gs>
                </a:gsLst>
                <a:lin ang="0" scaled="0"/>
              </a:gradFill>
              <a:ln w="19050">
                <a:noFill/>
              </a:ln>
              <a:effectLst/>
            </c:spPr>
            <c:extLst>
              <c:ext xmlns:c16="http://schemas.microsoft.com/office/drawing/2014/chart" uri="{C3380CC4-5D6E-409C-BE32-E72D297353CC}">
                <c16:uniqueId val="{00000007-A3EF-4D02-8044-CD763686259C}"/>
              </c:ext>
            </c:extLst>
          </c:dPt>
          <c:dPt>
            <c:idx val="4"/>
            <c:bubble3D val="0"/>
            <c:spPr>
              <a:solidFill>
                <a:schemeClr val="bg1">
                  <a:lumMod val="95000"/>
                  <a:alpha val="20000"/>
                </a:schemeClr>
              </a:solidFill>
              <a:ln w="19050">
                <a:noFill/>
              </a:ln>
              <a:effectLst/>
            </c:spPr>
            <c:extLst>
              <c:ext xmlns:c16="http://schemas.microsoft.com/office/drawing/2014/chart" uri="{C3380CC4-5D6E-409C-BE32-E72D297353CC}">
                <c16:uniqueId val="{0000000C-F2CC-4C31-BECF-5703A89603BC}"/>
              </c:ext>
            </c:extLst>
          </c:dPt>
          <c:val>
            <c:numRef>
              <c:f>Processing!$B$20:$B$24</c:f>
              <c:numCache>
                <c:formatCode>0.0%</c:formatCode>
                <c:ptCount val="5"/>
                <c:pt idx="0">
                  <c:v>0.26829268292682928</c:v>
                </c:pt>
                <c:pt idx="1">
                  <c:v>0.3048780487804878</c:v>
                </c:pt>
                <c:pt idx="2">
                  <c:v>0.21341463414634146</c:v>
                </c:pt>
                <c:pt idx="3">
                  <c:v>0.21341463414634146</c:v>
                </c:pt>
                <c:pt idx="4">
                  <c:v>0</c:v>
                </c:pt>
              </c:numCache>
            </c:numRef>
          </c:val>
          <c:extLst>
            <c:ext xmlns:c16="http://schemas.microsoft.com/office/drawing/2014/chart" uri="{C3380CC4-5D6E-409C-BE32-E72D297353CC}">
              <c16:uniqueId val="{00000008-A3EF-4D02-8044-CD763686259C}"/>
            </c:ext>
          </c:extLst>
        </c:ser>
        <c:dLbls>
          <c:showLegendKey val="0"/>
          <c:showVal val="0"/>
          <c:showCatName val="0"/>
          <c:showSerName val="0"/>
          <c:showPercent val="0"/>
          <c:showBubbleSize val="0"/>
          <c:showLeaderLines val="1"/>
        </c:dLbls>
        <c:firstSliceAng val="30"/>
        <c:holeSize val="75"/>
      </c:doughnutChart>
      <c:scatterChart>
        <c:scatterStyle val="lineMarker"/>
        <c:varyColors val="0"/>
        <c:ser>
          <c:idx val="1"/>
          <c:order val="1"/>
          <c:spPr>
            <a:ln w="25400" cap="rnd">
              <a:noFill/>
              <a:round/>
            </a:ln>
            <a:effectLst/>
          </c:spPr>
          <c:marker>
            <c:symbol val="circle"/>
            <c:size val="14"/>
            <c:spPr>
              <a:solidFill>
                <a:srgbClr val="00B0F0"/>
              </a:solidFill>
              <a:ln w="9525">
                <a:noFill/>
              </a:ln>
              <a:effectLst/>
            </c:spPr>
          </c:marker>
          <c:dPt>
            <c:idx val="0"/>
            <c:marker>
              <c:symbol val="circle"/>
              <c:size val="14"/>
              <c:spPr>
                <a:solidFill>
                  <a:srgbClr val="C54EF8"/>
                </a:solidFill>
                <a:ln w="9525">
                  <a:noFill/>
                </a:ln>
                <a:effectLst/>
              </c:spPr>
            </c:marker>
            <c:bubble3D val="0"/>
            <c:extLst>
              <c:ext xmlns:c16="http://schemas.microsoft.com/office/drawing/2014/chart" uri="{C3380CC4-5D6E-409C-BE32-E72D297353CC}">
                <c16:uniqueId val="{0000000B-A3EF-4D02-8044-CD763686259C}"/>
              </c:ext>
            </c:extLst>
          </c:dPt>
          <c:dPt>
            <c:idx val="1"/>
            <c:marker>
              <c:symbol val="circle"/>
              <c:size val="14"/>
              <c:spPr>
                <a:solidFill>
                  <a:srgbClr val="A2E45C"/>
                </a:solidFill>
                <a:ln w="9525">
                  <a:solidFill>
                    <a:srgbClr val="A2E45C"/>
                  </a:solidFill>
                </a:ln>
                <a:effectLst/>
              </c:spPr>
            </c:marker>
            <c:bubble3D val="0"/>
            <c:extLst>
              <c:ext xmlns:c16="http://schemas.microsoft.com/office/drawing/2014/chart" uri="{C3380CC4-5D6E-409C-BE32-E72D297353CC}">
                <c16:uniqueId val="{0000000A-A3EF-4D02-8044-CD763686259C}"/>
              </c:ext>
            </c:extLst>
          </c:dPt>
          <c:dPt>
            <c:idx val="2"/>
            <c:marker>
              <c:symbol val="circle"/>
              <c:size val="14"/>
              <c:spPr>
                <a:solidFill>
                  <a:srgbClr val="29EBFC"/>
                </a:solidFill>
                <a:ln w="9525">
                  <a:noFill/>
                </a:ln>
                <a:effectLst/>
              </c:spPr>
            </c:marker>
            <c:bubble3D val="0"/>
            <c:extLst>
              <c:ext xmlns:c16="http://schemas.microsoft.com/office/drawing/2014/chart" uri="{C3380CC4-5D6E-409C-BE32-E72D297353CC}">
                <c16:uniqueId val="{0000000D-A3EF-4D02-8044-CD763686259C}"/>
              </c:ext>
            </c:extLst>
          </c:dPt>
          <c:dPt>
            <c:idx val="3"/>
            <c:marker>
              <c:symbol val="circle"/>
              <c:size val="14"/>
              <c:spPr>
                <a:solidFill>
                  <a:srgbClr val="02C7B3"/>
                </a:solidFill>
                <a:ln w="9525">
                  <a:noFill/>
                </a:ln>
                <a:effectLst/>
              </c:spPr>
            </c:marker>
            <c:bubble3D val="0"/>
            <c:extLst>
              <c:ext xmlns:c16="http://schemas.microsoft.com/office/drawing/2014/chart" uri="{C3380CC4-5D6E-409C-BE32-E72D297353CC}">
                <c16:uniqueId val="{0000000C-A3EF-4D02-8044-CD763686259C}"/>
              </c:ext>
            </c:extLst>
          </c:dPt>
          <c:xVal>
            <c:numRef>
              <c:f>Processing!$E$20:$E$23</c:f>
              <c:numCache>
                <c:formatCode>0.000</c:formatCode>
                <c:ptCount val="4"/>
                <c:pt idx="0">
                  <c:v>0.80296973320522758</c:v>
                </c:pt>
                <c:pt idx="1">
                  <c:v>-0.83235543023642733</c:v>
                </c:pt>
                <c:pt idx="2">
                  <c:v>-0.72931821817524456</c:v>
                </c:pt>
                <c:pt idx="3">
                  <c:v>0.49999999999999928</c:v>
                </c:pt>
              </c:numCache>
            </c:numRef>
          </c:xVal>
          <c:yVal>
            <c:numRef>
              <c:f>Processing!$F$20:$F$23</c:f>
              <c:numCache>
                <c:formatCode>0.000</c:formatCode>
                <c:ptCount val="4"/>
                <c:pt idx="0">
                  <c:v>-0.59601980466786963</c:v>
                </c:pt>
                <c:pt idx="1">
                  <c:v>-0.55424221939142426</c:v>
                </c:pt>
                <c:pt idx="2">
                  <c:v>0.68417463899043085</c:v>
                </c:pt>
                <c:pt idx="3">
                  <c:v>0.86602540378443893</c:v>
                </c:pt>
              </c:numCache>
            </c:numRef>
          </c:yVal>
          <c:smooth val="0"/>
          <c:extLst>
            <c:ext xmlns:c16="http://schemas.microsoft.com/office/drawing/2014/chart" uri="{C3380CC4-5D6E-409C-BE32-E72D297353CC}">
              <c16:uniqueId val="{00000009-A3EF-4D02-8044-CD763686259C}"/>
            </c:ext>
          </c:extLst>
        </c:ser>
        <c:dLbls>
          <c:showLegendKey val="0"/>
          <c:showVal val="0"/>
          <c:showCatName val="0"/>
          <c:showSerName val="0"/>
          <c:showPercent val="0"/>
          <c:showBubbleSize val="0"/>
        </c:dLbls>
        <c:axId val="1568993151"/>
        <c:axId val="1568992671"/>
      </c:scatterChart>
      <c:valAx>
        <c:axId val="1568992671"/>
        <c:scaling>
          <c:orientation val="minMax"/>
          <c:max val="1.1400000000000001"/>
          <c:min val="-1.1400000000000001"/>
        </c:scaling>
        <c:delete val="1"/>
        <c:axPos val="l"/>
        <c:numFmt formatCode="0.000" sourceLinked="1"/>
        <c:majorTickMark val="out"/>
        <c:minorTickMark val="none"/>
        <c:tickLblPos val="nextTo"/>
        <c:crossAx val="1568993151"/>
        <c:crosses val="autoZero"/>
        <c:crossBetween val="midCat"/>
      </c:valAx>
      <c:valAx>
        <c:axId val="1568993151"/>
        <c:scaling>
          <c:orientation val="minMax"/>
          <c:max val="1.1400000000000001"/>
          <c:min val="-1.1400000000000001"/>
        </c:scaling>
        <c:delete val="1"/>
        <c:axPos val="b"/>
        <c:numFmt formatCode="0.000" sourceLinked="1"/>
        <c:majorTickMark val="out"/>
        <c:minorTickMark val="none"/>
        <c:tickLblPos val="nextTo"/>
        <c:crossAx val="1568992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2596FF">
                <a:alpha val="60000"/>
              </a:srgbClr>
            </a:solidFill>
            <a:ln>
              <a:noFill/>
            </a:ln>
            <a:effectLst/>
          </c:spPr>
          <c:invertIfNegative val="0"/>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Processing!$H$20:$H$31</c:f>
              <c:numCache>
                <c:formatCode>General</c:formatCode>
                <c:ptCount val="12"/>
                <c:pt idx="0">
                  <c:v>350</c:v>
                </c:pt>
                <c:pt idx="1">
                  <c:v>225</c:v>
                </c:pt>
                <c:pt idx="2">
                  <c:v>220</c:v>
                </c:pt>
                <c:pt idx="3">
                  <c:v>325</c:v>
                </c:pt>
                <c:pt idx="4">
                  <c:v>240</c:v>
                </c:pt>
                <c:pt idx="5">
                  <c:v>295</c:v>
                </c:pt>
                <c:pt idx="6">
                  <c:v>425</c:v>
                </c:pt>
                <c:pt idx="7">
                  <c:v>440</c:v>
                </c:pt>
                <c:pt idx="8">
                  <c:v>275</c:v>
                </c:pt>
                <c:pt idx="9">
                  <c:v>350</c:v>
                </c:pt>
                <c:pt idx="10">
                  <c:v>290</c:v>
                </c:pt>
                <c:pt idx="11">
                  <c:v>375</c:v>
                </c:pt>
              </c:numCache>
            </c:numRef>
          </c:val>
          <c:extLst>
            <c:ext xmlns:c16="http://schemas.microsoft.com/office/drawing/2014/chart" uri="{C3380CC4-5D6E-409C-BE32-E72D297353CC}">
              <c16:uniqueId val="{00000001-BC36-49FD-B421-74A066854F22}"/>
            </c:ext>
          </c:extLst>
        </c:ser>
        <c:ser>
          <c:idx val="1"/>
          <c:order val="1"/>
          <c:spPr>
            <a:solidFill>
              <a:srgbClr val="02C7B3"/>
            </a:solidFill>
            <a:ln>
              <a:noFill/>
            </a:ln>
            <a:effectLst/>
          </c:spPr>
          <c:invertIfNegative val="0"/>
          <c:val>
            <c:numRef>
              <c:f>Processing!$I$20:$I$31</c:f>
              <c:numCache>
                <c:formatCode>General</c:formatCode>
                <c:ptCount val="12"/>
                <c:pt idx="0">
                  <c:v>#N/A</c:v>
                </c:pt>
                <c:pt idx="1">
                  <c:v>#N/A</c:v>
                </c:pt>
                <c:pt idx="2">
                  <c:v>#N/A</c:v>
                </c:pt>
                <c:pt idx="3">
                  <c:v>#N/A</c:v>
                </c:pt>
                <c:pt idx="4">
                  <c:v>#N/A</c:v>
                </c:pt>
                <c:pt idx="5">
                  <c:v>295</c:v>
                </c:pt>
                <c:pt idx="6">
                  <c:v>425</c:v>
                </c:pt>
                <c:pt idx="7">
                  <c:v>440</c:v>
                </c:pt>
                <c:pt idx="8">
                  <c:v>275</c:v>
                </c:pt>
                <c:pt idx="9">
                  <c:v>#N/A</c:v>
                </c:pt>
                <c:pt idx="10">
                  <c:v>#N/A</c:v>
                </c:pt>
                <c:pt idx="11">
                  <c:v>#N/A</c:v>
                </c:pt>
              </c:numCache>
            </c:numRef>
          </c:val>
          <c:extLst>
            <c:ext xmlns:c16="http://schemas.microsoft.com/office/drawing/2014/chart" uri="{C3380CC4-5D6E-409C-BE32-E72D297353CC}">
              <c16:uniqueId val="{00000000-BC36-49FD-B421-74A066854F22}"/>
            </c:ext>
          </c:extLst>
        </c:ser>
        <c:dLbls>
          <c:showLegendKey val="0"/>
          <c:showVal val="0"/>
          <c:showCatName val="0"/>
          <c:showSerName val="0"/>
          <c:showPercent val="0"/>
          <c:showBubbleSize val="0"/>
        </c:dLbls>
        <c:gapWidth val="150"/>
        <c:overlap val="100"/>
        <c:axId val="1444410511"/>
        <c:axId val="1249069119"/>
      </c:barChart>
      <c:lineChart>
        <c:grouping val="standard"/>
        <c:varyColors val="0"/>
        <c:ser>
          <c:idx val="3"/>
          <c:order val="3"/>
          <c:tx>
            <c:v>curve</c:v>
          </c:tx>
          <c:spPr>
            <a:ln w="15875" cap="rnd">
              <a:solidFill>
                <a:srgbClr val="C54EF8"/>
              </a:solidFill>
              <a:round/>
            </a:ln>
            <a:effectLst>
              <a:outerShdw blurRad="50800" dist="38100" dir="5400000" algn="t" rotWithShape="0">
                <a:prstClr val="black">
                  <a:alpha val="40000"/>
                </a:prstClr>
              </a:outerShdw>
            </a:effectLst>
          </c:spPr>
          <c:marker>
            <c:symbol val="none"/>
          </c:marker>
          <c:val>
            <c:numRef>
              <c:f>Processing!$J$20:$J$31</c:f>
              <c:numCache>
                <c:formatCode>General</c:formatCode>
                <c:ptCount val="12"/>
                <c:pt idx="0">
                  <c:v>100.7</c:v>
                </c:pt>
                <c:pt idx="1">
                  <c:v>150.14999999999998</c:v>
                </c:pt>
                <c:pt idx="2">
                  <c:v>125.99999999999999</c:v>
                </c:pt>
                <c:pt idx="3">
                  <c:v>162.75</c:v>
                </c:pt>
                <c:pt idx="4">
                  <c:v>160.65</c:v>
                </c:pt>
                <c:pt idx="5">
                  <c:v>100.79999999999998</c:v>
                </c:pt>
                <c:pt idx="6">
                  <c:v>171.15</c:v>
                </c:pt>
                <c:pt idx="7">
                  <c:v>164.84999999999997</c:v>
                </c:pt>
                <c:pt idx="8">
                  <c:v>177.45</c:v>
                </c:pt>
                <c:pt idx="9">
                  <c:v>151.19999999999999</c:v>
                </c:pt>
                <c:pt idx="10">
                  <c:v>155.4</c:v>
                </c:pt>
                <c:pt idx="11">
                  <c:v>107.1</c:v>
                </c:pt>
              </c:numCache>
            </c:numRef>
          </c:val>
          <c:smooth val="0"/>
          <c:extLst>
            <c:ext xmlns:c16="http://schemas.microsoft.com/office/drawing/2014/chart" uri="{C3380CC4-5D6E-409C-BE32-E72D297353CC}">
              <c16:uniqueId val="{00000003-BC36-49FD-B421-74A066854F22}"/>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Processing!$L$19</c:f>
              <c:strCache>
                <c:ptCount val="1"/>
                <c:pt idx="0">
                  <c:v>Marker</c:v>
                </c:pt>
              </c:strCache>
            </c:strRef>
          </c:tx>
          <c:spPr>
            <a:ln w="25400" cap="rnd">
              <a:noFill/>
              <a:round/>
            </a:ln>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errBars>
            <c:errDir val="y"/>
            <c:errBarType val="both"/>
            <c:errValType val="cust"/>
            <c:noEndCap val="1"/>
            <c:plus>
              <c:numLit>
                <c:formatCode>General</c:formatCode>
                <c:ptCount val="1"/>
                <c:pt idx="0">
                  <c:v>1</c:v>
                </c:pt>
              </c:numLit>
            </c:plus>
            <c:minus>
              <c:numRef>
                <c:f>Processing!$L$20:$L$31</c:f>
                <c:numCache>
                  <c:formatCode>General</c:formatCode>
                  <c:ptCount val="12"/>
                  <c:pt idx="0">
                    <c:v>#N/A</c:v>
                  </c:pt>
                  <c:pt idx="1">
                    <c:v>#N/A</c:v>
                  </c:pt>
                  <c:pt idx="2">
                    <c:v>#N/A</c:v>
                  </c:pt>
                  <c:pt idx="3">
                    <c:v>#N/A</c:v>
                  </c:pt>
                  <c:pt idx="4">
                    <c:v>#N/A</c:v>
                  </c:pt>
                  <c:pt idx="5">
                    <c:v>295</c:v>
                  </c:pt>
                  <c:pt idx="6">
                    <c:v>425</c:v>
                  </c:pt>
                  <c:pt idx="7">
                    <c:v>440</c:v>
                  </c:pt>
                  <c:pt idx="8">
                    <c:v>275</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Processing!$L$20:$L$31</c:f>
              <c:numCache>
                <c:formatCode>General</c:formatCode>
                <c:ptCount val="12"/>
                <c:pt idx="0">
                  <c:v>#N/A</c:v>
                </c:pt>
                <c:pt idx="1">
                  <c:v>#N/A</c:v>
                </c:pt>
                <c:pt idx="2">
                  <c:v>#N/A</c:v>
                </c:pt>
                <c:pt idx="3">
                  <c:v>#N/A</c:v>
                </c:pt>
                <c:pt idx="4">
                  <c:v>#N/A</c:v>
                </c:pt>
                <c:pt idx="5">
                  <c:v>295</c:v>
                </c:pt>
                <c:pt idx="6">
                  <c:v>425</c:v>
                </c:pt>
                <c:pt idx="7">
                  <c:v>440</c:v>
                </c:pt>
                <c:pt idx="8">
                  <c:v>275</c:v>
                </c:pt>
                <c:pt idx="9">
                  <c:v>#N/A</c:v>
                </c:pt>
                <c:pt idx="10">
                  <c:v>#N/A</c:v>
                </c:pt>
                <c:pt idx="11">
                  <c:v>#N/A</c:v>
                </c:pt>
              </c:numCache>
            </c:numRef>
          </c:yVal>
          <c:smooth val="0"/>
          <c:extLst>
            <c:ext xmlns:c16="http://schemas.microsoft.com/office/drawing/2014/chart" uri="{C3380CC4-5D6E-409C-BE32-E72D297353CC}">
              <c16:uniqueId val="{00000002-BC36-49FD-B421-74A066854F22}"/>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ru-RU"/>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ru-RU"/>
          </a:p>
        </c:txPr>
        <c:crossAx val="144441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Processing!$O$19</c:f>
          <c:strCache>
            <c:ptCount val="1"/>
            <c:pt idx="0">
              <c:v>Product Categories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ru-RU"/>
        </a:p>
      </c:txPr>
    </c:title>
    <c:autoTitleDeleted val="0"/>
    <c:plotArea>
      <c:layout/>
      <c:radarChart>
        <c:radarStyle val="filled"/>
        <c:varyColors val="0"/>
        <c:ser>
          <c:idx val="0"/>
          <c:order val="0"/>
          <c:spPr>
            <a:solidFill>
              <a:srgbClr val="8158DA">
                <a:alpha val="69804"/>
              </a:srgbClr>
            </a:solidFill>
            <a:ln w="6350">
              <a:solidFill>
                <a:srgbClr val="8158DA"/>
              </a:solidFill>
            </a:ln>
            <a:effectLst/>
          </c:spPr>
          <c:cat>
            <c:strRef>
              <c:f>Processing!$O$20:$O$25</c:f>
              <c:strCache>
                <c:ptCount val="6"/>
                <c:pt idx="0">
                  <c:v>Bathroom</c:v>
                </c:pt>
                <c:pt idx="1">
                  <c:v>Bedroom</c:v>
                </c:pt>
                <c:pt idx="2">
                  <c:v>Kitchen</c:v>
                </c:pt>
                <c:pt idx="3">
                  <c:v>Living</c:v>
                </c:pt>
                <c:pt idx="4">
                  <c:v>Garden</c:v>
                </c:pt>
                <c:pt idx="5">
                  <c:v>Decor</c:v>
                </c:pt>
              </c:strCache>
            </c:strRef>
          </c:cat>
          <c:val>
            <c:numRef>
              <c:f>Processing!$P$20:$P$25</c:f>
              <c:numCache>
                <c:formatCode>General</c:formatCode>
                <c:ptCount val="6"/>
                <c:pt idx="0">
                  <c:v>896</c:v>
                </c:pt>
                <c:pt idx="1">
                  <c:v>1288</c:v>
                </c:pt>
                <c:pt idx="2">
                  <c:v>1151</c:v>
                </c:pt>
                <c:pt idx="3">
                  <c:v>1707</c:v>
                </c:pt>
                <c:pt idx="4">
                  <c:v>1203</c:v>
                </c:pt>
                <c:pt idx="5">
                  <c:v>1402</c:v>
                </c:pt>
              </c:numCache>
            </c:numRef>
          </c:val>
          <c:extLst>
            <c:ext xmlns:c16="http://schemas.microsoft.com/office/drawing/2014/chart" uri="{C3380CC4-5D6E-409C-BE32-E72D297353CC}">
              <c16:uniqueId val="{00000000-21C8-48B9-A52E-EC2AF817E23C}"/>
            </c:ext>
          </c:extLst>
        </c:ser>
        <c:ser>
          <c:idx val="1"/>
          <c:order val="1"/>
          <c:spPr>
            <a:solidFill>
              <a:srgbClr val="02C7B3">
                <a:alpha val="69804"/>
              </a:srgbClr>
            </a:solidFill>
            <a:ln w="25400">
              <a:noFill/>
            </a:ln>
            <a:effectLst/>
          </c:spPr>
          <c:cat>
            <c:strRef>
              <c:f>Processing!$O$20:$O$25</c:f>
              <c:strCache>
                <c:ptCount val="6"/>
                <c:pt idx="0">
                  <c:v>Bathroom</c:v>
                </c:pt>
                <c:pt idx="1">
                  <c:v>Bedroom</c:v>
                </c:pt>
                <c:pt idx="2">
                  <c:v>Kitchen</c:v>
                </c:pt>
                <c:pt idx="3">
                  <c:v>Living</c:v>
                </c:pt>
                <c:pt idx="4">
                  <c:v>Garden</c:v>
                </c:pt>
                <c:pt idx="5">
                  <c:v>Decor</c:v>
                </c:pt>
              </c:strCache>
            </c:strRef>
          </c:cat>
          <c:val>
            <c:numRef>
              <c:f>Processing!$Q$20:$Q$25</c:f>
              <c:numCache>
                <c:formatCode>General</c:formatCode>
                <c:ptCount val="6"/>
                <c:pt idx="0">
                  <c:v>1535</c:v>
                </c:pt>
                <c:pt idx="1">
                  <c:v>1323</c:v>
                </c:pt>
                <c:pt idx="2">
                  <c:v>1573</c:v>
                </c:pt>
                <c:pt idx="3">
                  <c:v>1036</c:v>
                </c:pt>
                <c:pt idx="4">
                  <c:v>753</c:v>
                </c:pt>
                <c:pt idx="5">
                  <c:v>1239</c:v>
                </c:pt>
              </c:numCache>
            </c:numRef>
          </c:val>
          <c:extLst>
            <c:ext xmlns:c16="http://schemas.microsoft.com/office/drawing/2014/chart" uri="{C3380CC4-5D6E-409C-BE32-E72D297353CC}">
              <c16:uniqueId val="{00000001-21C8-48B9-A52E-EC2AF817E23C}"/>
            </c:ext>
          </c:extLst>
        </c:ser>
        <c:dLbls>
          <c:showLegendKey val="0"/>
          <c:showVal val="0"/>
          <c:showCatName val="0"/>
          <c:showSerName val="0"/>
          <c:showPercent val="0"/>
          <c:showBubbleSize val="0"/>
        </c:dLbls>
        <c:axId val="1740380943"/>
        <c:axId val="1740364623"/>
      </c:radarChart>
      <c:catAx>
        <c:axId val="17403809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crossAx val="1740364623"/>
        <c:crosses val="autoZero"/>
        <c:auto val="1"/>
        <c:lblAlgn val="ctr"/>
        <c:lblOffset val="100"/>
        <c:noMultiLvlLbl val="0"/>
      </c:catAx>
      <c:valAx>
        <c:axId val="1740364623"/>
        <c:scaling>
          <c:orientation val="minMax"/>
        </c:scaling>
        <c:delete val="1"/>
        <c:axPos val="l"/>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crossAx val="174038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Processing!$A$33</c:f>
          <c:strCache>
            <c:ptCount val="1"/>
            <c:pt idx="0">
              <c:v>Top-5 Products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ru-RU"/>
        </a:p>
      </c:txPr>
    </c:title>
    <c:autoTitleDeleted val="0"/>
    <c:plotArea>
      <c:layout/>
      <c:barChart>
        <c:barDir val="bar"/>
        <c:grouping val="stacked"/>
        <c:varyColors val="0"/>
        <c:ser>
          <c:idx val="0"/>
          <c:order val="0"/>
          <c:spPr>
            <a:gradFill>
              <a:gsLst>
                <a:gs pos="0">
                  <a:srgbClr val="02C7B3">
                    <a:alpha val="60000"/>
                  </a:srgbClr>
                </a:gs>
                <a:gs pos="100000">
                  <a:srgbClr val="02C7B3"/>
                </a:gs>
              </a:gsLst>
              <a:lin ang="0" scaled="0"/>
            </a:gradFill>
            <a:ln>
              <a:noFill/>
            </a:ln>
            <a:effectLst/>
          </c:spPr>
          <c:invertIfNegative val="0"/>
          <c:cat>
            <c:strRef>
              <c:f>Processing!$A$34:$A$38</c:f>
              <c:strCache>
                <c:ptCount val="5"/>
                <c:pt idx="0">
                  <c:v>Product 3</c:v>
                </c:pt>
                <c:pt idx="1">
                  <c:v>Product 7</c:v>
                </c:pt>
                <c:pt idx="2">
                  <c:v>Product 1</c:v>
                </c:pt>
                <c:pt idx="3">
                  <c:v>Product 5</c:v>
                </c:pt>
                <c:pt idx="4">
                  <c:v>Product 2</c:v>
                </c:pt>
              </c:strCache>
            </c:strRef>
          </c:cat>
          <c:val>
            <c:numRef>
              <c:f>Processing!$B$34:$B$38</c:f>
              <c:numCache>
                <c:formatCode>General</c:formatCode>
                <c:ptCount val="5"/>
                <c:pt idx="0">
                  <c:v>5407</c:v>
                </c:pt>
                <c:pt idx="1">
                  <c:v>4630</c:v>
                </c:pt>
                <c:pt idx="2">
                  <c:v>3461</c:v>
                </c:pt>
                <c:pt idx="3">
                  <c:v>2675</c:v>
                </c:pt>
                <c:pt idx="4">
                  <c:v>2446</c:v>
                </c:pt>
              </c:numCache>
            </c:numRef>
          </c:val>
          <c:extLst>
            <c:ext xmlns:c16="http://schemas.microsoft.com/office/drawing/2014/chart" uri="{C3380CC4-5D6E-409C-BE32-E72D297353CC}">
              <c16:uniqueId val="{00000000-E38A-45D0-A102-BFA712385F39}"/>
            </c:ext>
          </c:extLst>
        </c:ser>
        <c:ser>
          <c:idx val="1"/>
          <c:order val="1"/>
          <c:spPr>
            <a:solidFill>
              <a:schemeClr val="tx1">
                <a:lumMod val="75000"/>
                <a:lumOff val="25000"/>
              </a:schemeClr>
            </a:solidFill>
            <a:ln>
              <a:noFill/>
            </a:ln>
            <a:effectLst/>
          </c:spPr>
          <c:invertIfNegative val="0"/>
          <c:dLbls>
            <c:dLbl>
              <c:idx val="0"/>
              <c:tx>
                <c:rich>
                  <a:bodyPr/>
                  <a:lstStyle/>
                  <a:p>
                    <a:fld id="{C946CF7C-25F6-421C-91B1-07D8A10738DA}" type="CELLRANGE">
                      <a:rPr lang="en-US"/>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38A-45D0-A102-BFA712385F39}"/>
                </c:ext>
              </c:extLst>
            </c:dLbl>
            <c:dLbl>
              <c:idx val="1"/>
              <c:tx>
                <c:rich>
                  <a:bodyPr/>
                  <a:lstStyle/>
                  <a:p>
                    <a:fld id="{D52F871E-DCCD-43CC-AB7F-31985E621D24}"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38A-45D0-A102-BFA712385F39}"/>
                </c:ext>
              </c:extLst>
            </c:dLbl>
            <c:dLbl>
              <c:idx val="2"/>
              <c:tx>
                <c:rich>
                  <a:bodyPr/>
                  <a:lstStyle/>
                  <a:p>
                    <a:fld id="{3EB52393-D461-4C0A-97ED-3B5E28D32B85}"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38A-45D0-A102-BFA712385F39}"/>
                </c:ext>
              </c:extLst>
            </c:dLbl>
            <c:dLbl>
              <c:idx val="3"/>
              <c:tx>
                <c:rich>
                  <a:bodyPr/>
                  <a:lstStyle/>
                  <a:p>
                    <a:fld id="{4D008F06-14A2-4A69-BD2F-A4FA538227DF}"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38A-45D0-A102-BFA712385F39}"/>
                </c:ext>
              </c:extLst>
            </c:dLbl>
            <c:dLbl>
              <c:idx val="4"/>
              <c:tx>
                <c:rich>
                  <a:bodyPr/>
                  <a:lstStyle/>
                  <a:p>
                    <a:fld id="{ABEF4B4E-1E9A-4CEA-9F26-C1C6BCE5AA1E}"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38A-45D0-A102-BFA712385F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ru-RU"/>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Processing!$A$34:$A$38</c:f>
              <c:strCache>
                <c:ptCount val="5"/>
                <c:pt idx="0">
                  <c:v>Product 3</c:v>
                </c:pt>
                <c:pt idx="1">
                  <c:v>Product 7</c:v>
                </c:pt>
                <c:pt idx="2">
                  <c:v>Product 1</c:v>
                </c:pt>
                <c:pt idx="3">
                  <c:v>Product 5</c:v>
                </c:pt>
                <c:pt idx="4">
                  <c:v>Product 2</c:v>
                </c:pt>
              </c:strCache>
            </c:strRef>
          </c:cat>
          <c:val>
            <c:numRef>
              <c:f>Processing!$C$34:$C$38</c:f>
              <c:numCache>
                <c:formatCode>General</c:formatCode>
                <c:ptCount val="5"/>
                <c:pt idx="0">
                  <c:v>1622.1000000000004</c:v>
                </c:pt>
                <c:pt idx="1">
                  <c:v>2399.1000000000004</c:v>
                </c:pt>
                <c:pt idx="2">
                  <c:v>3568.1000000000004</c:v>
                </c:pt>
                <c:pt idx="3">
                  <c:v>4354.1000000000004</c:v>
                </c:pt>
                <c:pt idx="4">
                  <c:v>4583.1000000000004</c:v>
                </c:pt>
              </c:numCache>
            </c:numRef>
          </c:val>
          <c:extLst>
            <c:ext xmlns:c15="http://schemas.microsoft.com/office/drawing/2012/chart" uri="{02D57815-91ED-43cb-92C2-25804820EDAC}">
              <c15:datalabelsRange>
                <c15:f>Processing!$B$34:$B$38</c15:f>
                <c15:dlblRangeCache>
                  <c:ptCount val="5"/>
                  <c:pt idx="0">
                    <c:v>5407</c:v>
                  </c:pt>
                  <c:pt idx="1">
                    <c:v>4630</c:v>
                  </c:pt>
                  <c:pt idx="2">
                    <c:v>3461</c:v>
                  </c:pt>
                  <c:pt idx="3">
                    <c:v>2675</c:v>
                  </c:pt>
                  <c:pt idx="4">
                    <c:v>2446</c:v>
                  </c:pt>
                </c15:dlblRangeCache>
              </c15:datalabelsRange>
            </c:ext>
            <c:ext xmlns:c16="http://schemas.microsoft.com/office/drawing/2014/chart" uri="{C3380CC4-5D6E-409C-BE32-E72D297353CC}">
              <c16:uniqueId val="{00000001-E38A-45D0-A102-BFA712385F39}"/>
            </c:ext>
          </c:extLst>
        </c:ser>
        <c:dLbls>
          <c:showLegendKey val="0"/>
          <c:showVal val="0"/>
          <c:showCatName val="0"/>
          <c:showSerName val="0"/>
          <c:showPercent val="0"/>
          <c:showBubbleSize val="0"/>
        </c:dLbls>
        <c:gapWidth val="150"/>
        <c:overlap val="100"/>
        <c:axId val="1740346863"/>
        <c:axId val="1740353103"/>
      </c:barChart>
      <c:catAx>
        <c:axId val="1740346863"/>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ru-RU"/>
          </a:p>
        </c:txPr>
        <c:crossAx val="1740353103"/>
        <c:crosses val="autoZero"/>
        <c:auto val="1"/>
        <c:lblAlgn val="ctr"/>
        <c:lblOffset val="100"/>
        <c:noMultiLvlLbl val="0"/>
      </c:catAx>
      <c:valAx>
        <c:axId val="1740353103"/>
        <c:scaling>
          <c:orientation val="minMax"/>
        </c:scaling>
        <c:delete val="1"/>
        <c:axPos val="t"/>
        <c:numFmt formatCode="General" sourceLinked="1"/>
        <c:majorTickMark val="none"/>
        <c:minorTickMark val="none"/>
        <c:tickLblPos val="nextTo"/>
        <c:crossAx val="1740346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Processing!$H$34</c:f>
          <c:strCache>
            <c:ptCount val="1"/>
            <c:pt idx="0">
              <c:v>Average Check</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ru-RU"/>
        </a:p>
      </c:txPr>
    </c:title>
    <c:autoTitleDeleted val="0"/>
    <c:plotArea>
      <c:layout/>
      <c:areaChart>
        <c:grouping val="standard"/>
        <c:varyColors val="0"/>
        <c:ser>
          <c:idx val="1"/>
          <c:order val="1"/>
          <c:spPr>
            <a:gradFill>
              <a:gsLst>
                <a:gs pos="0">
                  <a:srgbClr val="02C7B3">
                    <a:alpha val="80000"/>
                  </a:srgbClr>
                </a:gs>
                <a:gs pos="100000">
                  <a:schemeClr val="tx1">
                    <a:alpha val="0"/>
                  </a:schemeClr>
                </a:gs>
                <a:gs pos="65000">
                  <a:srgbClr val="02C7B3">
                    <a:alpha val="0"/>
                  </a:srgbClr>
                </a:gs>
              </a:gsLst>
              <a:lin ang="4920000" scaled="0"/>
            </a:gradFill>
            <a:ln>
              <a:noFill/>
            </a:ln>
            <a:effectLst/>
          </c:spPr>
          <c:val>
            <c:numRef>
              <c:f>Processing!$J$35:$J$46</c:f>
              <c:numCache>
                <c:formatCode>General</c:formatCode>
                <c:ptCount val="12"/>
                <c:pt idx="0">
                  <c:v>#N/A</c:v>
                </c:pt>
                <c:pt idx="1">
                  <c:v>#N/A</c:v>
                </c:pt>
                <c:pt idx="2">
                  <c:v>#N/A</c:v>
                </c:pt>
                <c:pt idx="3">
                  <c:v>#N/A</c:v>
                </c:pt>
                <c:pt idx="4">
                  <c:v>#N/A</c:v>
                </c:pt>
                <c:pt idx="5">
                  <c:v>320</c:v>
                </c:pt>
                <c:pt idx="6">
                  <c:v>380</c:v>
                </c:pt>
                <c:pt idx="7">
                  <c:v>320</c:v>
                </c:pt>
                <c:pt idx="8">
                  <c:v>280</c:v>
                </c:pt>
                <c:pt idx="9">
                  <c:v>#N/A</c:v>
                </c:pt>
                <c:pt idx="10">
                  <c:v>#N/A</c:v>
                </c:pt>
                <c:pt idx="11">
                  <c:v>#N/A</c:v>
                </c:pt>
              </c:numCache>
            </c:numRef>
          </c:val>
          <c:extLst>
            <c:ext xmlns:c16="http://schemas.microsoft.com/office/drawing/2014/chart" uri="{C3380CC4-5D6E-409C-BE32-E72D297353CC}">
              <c16:uniqueId val="{00000000-45D6-4C77-84B0-00F49557CB11}"/>
            </c:ext>
          </c:extLst>
        </c:ser>
        <c:dLbls>
          <c:showLegendKey val="0"/>
          <c:showVal val="0"/>
          <c:showCatName val="0"/>
          <c:showSerName val="0"/>
          <c:showPercent val="0"/>
          <c:showBubbleSize val="0"/>
        </c:dLbls>
        <c:axId val="1822239391"/>
        <c:axId val="1822226911"/>
      </c:areaChart>
      <c:lineChart>
        <c:grouping val="standard"/>
        <c:varyColors val="0"/>
        <c:ser>
          <c:idx val="0"/>
          <c:order val="0"/>
          <c:spPr>
            <a:ln w="19050" cap="rnd">
              <a:solidFill>
                <a:srgbClr val="2596FF">
                  <a:alpha val="60000"/>
                </a:srgbClr>
              </a:solidFill>
              <a:round/>
            </a:ln>
            <a:effectLst/>
          </c:spPr>
          <c:marker>
            <c:symbol val="none"/>
          </c:marker>
          <c:cat>
            <c:strRef>
              <c:f>Processing!$H$35:$H$46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Processing!$I$35:$I$46</c:f>
              <c:numCache>
                <c:formatCode>General</c:formatCode>
                <c:ptCount val="12"/>
                <c:pt idx="0">
                  <c:v>100</c:v>
                </c:pt>
                <c:pt idx="1">
                  <c:v>180</c:v>
                </c:pt>
                <c:pt idx="2">
                  <c:v>160</c:v>
                </c:pt>
                <c:pt idx="3">
                  <c:v>240</c:v>
                </c:pt>
                <c:pt idx="4">
                  <c:v>220</c:v>
                </c:pt>
                <c:pt idx="5">
                  <c:v>320</c:v>
                </c:pt>
                <c:pt idx="6">
                  <c:v>380</c:v>
                </c:pt>
                <c:pt idx="7">
                  <c:v>320</c:v>
                </c:pt>
                <c:pt idx="8">
                  <c:v>280</c:v>
                </c:pt>
                <c:pt idx="9">
                  <c:v>320</c:v>
                </c:pt>
                <c:pt idx="10">
                  <c:v>300</c:v>
                </c:pt>
                <c:pt idx="11">
                  <c:v>360</c:v>
                </c:pt>
              </c:numCache>
            </c:numRef>
          </c:val>
          <c:smooth val="0"/>
          <c:extLst>
            <c:ext xmlns:c16="http://schemas.microsoft.com/office/drawing/2014/chart" uri="{C3380CC4-5D6E-409C-BE32-E72D297353CC}">
              <c16:uniqueId val="{00000001-45D6-4C77-84B0-00F49557CB11}"/>
            </c:ext>
          </c:extLst>
        </c:ser>
        <c:ser>
          <c:idx val="3"/>
          <c:order val="2"/>
          <c:spPr>
            <a:ln w="19050" cap="rnd">
              <a:solidFill>
                <a:srgbClr val="AADCD7"/>
              </a:solidFill>
              <a:round/>
            </a:ln>
            <a:effectLst/>
          </c:spPr>
          <c:marker>
            <c:symbol val="circle"/>
            <c:size val="5"/>
            <c:spPr>
              <a:solidFill>
                <a:srgbClr val="AADCD7"/>
              </a:solidFill>
              <a:ln w="12700">
                <a:solidFill>
                  <a:schemeClr val="tx1"/>
                </a:solidFill>
              </a:ln>
              <a:effectLst/>
            </c:spPr>
          </c:marker>
          <c:errBars>
            <c:errDir val="y"/>
            <c:errBarType val="both"/>
            <c:errValType val="cust"/>
            <c:noEndCap val="0"/>
            <c:plus>
              <c:numLit>
                <c:formatCode>General</c:formatCode>
                <c:ptCount val="1"/>
                <c:pt idx="0">
                  <c:v>1</c:v>
                </c:pt>
              </c:numLit>
            </c:plus>
            <c:minus>
              <c:numRef>
                <c:f>Processing!$K$35:$K$46</c:f>
                <c:numCache>
                  <c:formatCode>General</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solidFill>
                  <a:schemeClr val="bg1"/>
                </a:solidFill>
                <a:round/>
              </a:ln>
              <a:effectLst/>
            </c:spPr>
          </c:errBars>
          <c:val>
            <c:numRef>
              <c:f>Processing!$J$35:$J$46</c:f>
              <c:numCache>
                <c:formatCode>General</c:formatCode>
                <c:ptCount val="12"/>
                <c:pt idx="0">
                  <c:v>#N/A</c:v>
                </c:pt>
                <c:pt idx="1">
                  <c:v>#N/A</c:v>
                </c:pt>
                <c:pt idx="2">
                  <c:v>#N/A</c:v>
                </c:pt>
                <c:pt idx="3">
                  <c:v>#N/A</c:v>
                </c:pt>
                <c:pt idx="4">
                  <c:v>#N/A</c:v>
                </c:pt>
                <c:pt idx="5">
                  <c:v>320</c:v>
                </c:pt>
                <c:pt idx="6">
                  <c:v>380</c:v>
                </c:pt>
                <c:pt idx="7">
                  <c:v>320</c:v>
                </c:pt>
                <c:pt idx="8">
                  <c:v>280</c:v>
                </c:pt>
                <c:pt idx="9">
                  <c:v>#N/A</c:v>
                </c:pt>
                <c:pt idx="10">
                  <c:v>#N/A</c:v>
                </c:pt>
                <c:pt idx="11">
                  <c:v>#N/A</c:v>
                </c:pt>
              </c:numCache>
            </c:numRef>
          </c:val>
          <c:smooth val="0"/>
          <c:extLst>
            <c:ext xmlns:c16="http://schemas.microsoft.com/office/drawing/2014/chart" uri="{C3380CC4-5D6E-409C-BE32-E72D297353CC}">
              <c16:uniqueId val="{00000003-45D6-4C77-84B0-00F49557CB11}"/>
            </c:ext>
          </c:extLst>
        </c:ser>
        <c:dLbls>
          <c:showLegendKey val="0"/>
          <c:showVal val="0"/>
          <c:showCatName val="0"/>
          <c:showSerName val="0"/>
          <c:showPercent val="0"/>
          <c:showBubbleSize val="0"/>
        </c:dLbls>
        <c:marker val="1"/>
        <c:smooth val="0"/>
        <c:axId val="1822239391"/>
        <c:axId val="1822226911"/>
      </c:lineChart>
      <c:catAx>
        <c:axId val="182223939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822226911"/>
        <c:crosses val="autoZero"/>
        <c:auto val="1"/>
        <c:lblAlgn val="ctr"/>
        <c:lblOffset val="100"/>
        <c:noMultiLvlLbl val="0"/>
      </c:catAx>
      <c:valAx>
        <c:axId val="1822226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ru-RU"/>
          </a:p>
        </c:txPr>
        <c:crossAx val="1822239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Processing!$P$33</c:f>
          <c:strCache>
            <c:ptCount val="1"/>
            <c:pt idx="0">
              <c:v>Remains &amp; Sales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ru-RU"/>
        </a:p>
      </c:txPr>
    </c:title>
    <c:autoTitleDeleted val="0"/>
    <c:plotArea>
      <c:layout>
        <c:manualLayout>
          <c:layoutTarget val="inner"/>
          <c:xMode val="edge"/>
          <c:yMode val="edge"/>
          <c:x val="7.9962400264590727E-2"/>
          <c:y val="0.20048648648648648"/>
          <c:w val="0.81655684645182125"/>
          <c:h val="0.740054054054054"/>
        </c:manualLayout>
      </c:layout>
      <c:barChart>
        <c:barDir val="bar"/>
        <c:grouping val="percentStacked"/>
        <c:varyColors val="0"/>
        <c:ser>
          <c:idx val="0"/>
          <c:order val="0"/>
          <c:spPr>
            <a:solidFill>
              <a:schemeClr val="tx1">
                <a:lumMod val="75000"/>
                <a:lumOff val="25000"/>
              </a:schemeClr>
            </a:solidFill>
            <a:ln>
              <a:noFill/>
            </a:ln>
            <a:effectLst/>
          </c:spPr>
          <c:invertIfNegative val="0"/>
          <c:dLbls>
            <c:dLbl>
              <c:idx val="0"/>
              <c:tx>
                <c:rich>
                  <a:bodyPr/>
                  <a:lstStyle/>
                  <a:p>
                    <a:fld id="{90784361-05F3-475D-8EFB-9CAEBCCE9E30}" type="CELLRANGE">
                      <a:rPr lang="en-US"/>
                      <a:pPr/>
                      <a:t>[CELLRANGE]</a:t>
                    </a:fld>
                    <a:endParaRPr lang="ru-RU"/>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CD13-44AE-A1E4-60991F37E792}"/>
                </c:ext>
              </c:extLst>
            </c:dLbl>
            <c:dLbl>
              <c:idx val="1"/>
              <c:tx>
                <c:rich>
                  <a:bodyPr/>
                  <a:lstStyle/>
                  <a:p>
                    <a:fld id="{950A3741-1765-4B28-BE6F-57D38B754F0E}" type="CELLRANGE">
                      <a:rPr lang="ru-RU"/>
                      <a:pPr/>
                      <a:t>[CELLRANGE]</a:t>
                    </a:fld>
                    <a:endParaRPr lang="ru-RU"/>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D13-44AE-A1E4-60991F37E792}"/>
                </c:ext>
              </c:extLst>
            </c:dLbl>
            <c:dLbl>
              <c:idx val="2"/>
              <c:tx>
                <c:rich>
                  <a:bodyPr/>
                  <a:lstStyle/>
                  <a:p>
                    <a:fld id="{A701842D-2A9D-476A-99E1-EA8F93CA4F4D}" type="CELLRANGE">
                      <a:rPr lang="ru-RU"/>
                      <a:pPr/>
                      <a:t>[CELLRANGE]</a:t>
                    </a:fld>
                    <a:endParaRPr lang="ru-RU"/>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D13-44AE-A1E4-60991F37E792}"/>
                </c:ext>
              </c:extLst>
            </c:dLbl>
            <c:dLbl>
              <c:idx val="3"/>
              <c:tx>
                <c:rich>
                  <a:bodyPr/>
                  <a:lstStyle/>
                  <a:p>
                    <a:fld id="{2F61BC3F-FDBD-4238-A1F2-1D7AD56AE7C7}" type="CELLRANGE">
                      <a:rPr lang="ru-RU"/>
                      <a:pPr/>
                      <a:t>[CELLRANGE]</a:t>
                    </a:fld>
                    <a:endParaRPr lang="ru-RU"/>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D13-44AE-A1E4-60991F37E792}"/>
                </c:ext>
              </c:extLst>
            </c:dLbl>
            <c:dLbl>
              <c:idx val="4"/>
              <c:tx>
                <c:rich>
                  <a:bodyPr/>
                  <a:lstStyle/>
                  <a:p>
                    <a:fld id="{23FEA6AC-6540-482C-A655-1C4ED4826216}" type="CELLRANGE">
                      <a:rPr lang="ru-RU"/>
                      <a:pPr/>
                      <a:t>[CELLRANGE]</a:t>
                    </a:fld>
                    <a:endParaRPr lang="ru-RU"/>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D13-44AE-A1E4-60991F37E792}"/>
                </c:ext>
              </c:extLst>
            </c:dLbl>
            <c:dLbl>
              <c:idx val="5"/>
              <c:tx>
                <c:rich>
                  <a:bodyPr/>
                  <a:lstStyle/>
                  <a:p>
                    <a:fld id="{07E0FF69-41B5-422A-B4C8-9EE97DA50457}" type="CELLRANGE">
                      <a:rPr lang="ru-RU"/>
                      <a:pPr/>
                      <a:t>[CELLRANGE]</a:t>
                    </a:fld>
                    <a:endParaRPr lang="ru-RU"/>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ru-RU"/>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Processing!$S$34:$S$39</c:f>
              <c:numCache>
                <c:formatCode>General</c:formatCode>
                <c:ptCount val="6"/>
                <c:pt idx="0">
                  <c:v>816.79999999999973</c:v>
                </c:pt>
                <c:pt idx="1">
                  <c:v>854.79999999999973</c:v>
                </c:pt>
                <c:pt idx="2">
                  <c:v>1066.7999999999997</c:v>
                </c:pt>
                <c:pt idx="3">
                  <c:v>1150.7999999999997</c:v>
                </c:pt>
                <c:pt idx="4">
                  <c:v>1353.7999999999997</c:v>
                </c:pt>
                <c:pt idx="5">
                  <c:v>1636.7999999999997</c:v>
                </c:pt>
              </c:numCache>
            </c:numRef>
          </c:val>
          <c:extLst>
            <c:ext xmlns:c15="http://schemas.microsoft.com/office/drawing/2012/chart" uri="{02D57815-91ED-43cb-92C2-25804820EDAC}">
              <c15:datalabelsRange>
                <c15:f>Processing!$T$34:$T$39</c15:f>
                <c15:dlblRangeCache>
                  <c:ptCount val="6"/>
                  <c:pt idx="0">
                    <c:v>1573</c:v>
                  </c:pt>
                  <c:pt idx="1">
                    <c:v>1535</c:v>
                  </c:pt>
                  <c:pt idx="2">
                    <c:v>1323</c:v>
                  </c:pt>
                  <c:pt idx="3">
                    <c:v>1239</c:v>
                  </c:pt>
                  <c:pt idx="4">
                    <c:v>1036</c:v>
                  </c:pt>
                  <c:pt idx="5">
                    <c:v>753</c:v>
                  </c:pt>
                </c15:dlblRangeCache>
              </c15:datalabelsRange>
            </c:ext>
            <c:ext xmlns:c16="http://schemas.microsoft.com/office/drawing/2014/chart" uri="{C3380CC4-5D6E-409C-BE32-E72D297353CC}">
              <c16:uniqueId val="{0000000B-CD13-44AE-A1E4-60991F37E792}"/>
            </c:ext>
          </c:extLst>
        </c:ser>
        <c:ser>
          <c:idx val="1"/>
          <c:order val="1"/>
          <c:spPr>
            <a:gradFill>
              <a:gsLst>
                <a:gs pos="100000">
                  <a:srgbClr val="02C7B3">
                    <a:alpha val="60000"/>
                  </a:srgbClr>
                </a:gs>
                <a:gs pos="0">
                  <a:srgbClr val="02C7B3"/>
                </a:gs>
              </a:gsLst>
              <a:lin ang="0" scaled="0"/>
            </a:gradFill>
            <a:ln>
              <a:noFill/>
            </a:ln>
            <a:effectLst/>
          </c:spPr>
          <c:invertIfNegative val="0"/>
          <c:val>
            <c:numRef>
              <c:f>Processing!$T$34:$T$39</c:f>
              <c:numCache>
                <c:formatCode>General</c:formatCode>
                <c:ptCount val="6"/>
                <c:pt idx="0">
                  <c:v>1573</c:v>
                </c:pt>
                <c:pt idx="1">
                  <c:v>1535</c:v>
                </c:pt>
                <c:pt idx="2">
                  <c:v>1323</c:v>
                </c:pt>
                <c:pt idx="3">
                  <c:v>1239</c:v>
                </c:pt>
                <c:pt idx="4">
                  <c:v>1036</c:v>
                </c:pt>
                <c:pt idx="5">
                  <c:v>753</c:v>
                </c:pt>
              </c:numCache>
            </c:numRef>
          </c:val>
          <c:extLst>
            <c:ext xmlns:c16="http://schemas.microsoft.com/office/drawing/2014/chart" uri="{C3380CC4-5D6E-409C-BE32-E72D297353CC}">
              <c16:uniqueId val="{0000000D-CD13-44AE-A1E4-60991F37E792}"/>
            </c:ext>
          </c:extLst>
        </c:ser>
        <c:ser>
          <c:idx val="2"/>
          <c:order val="2"/>
          <c:spPr>
            <a:noFill/>
            <a:ln>
              <a:noFill/>
            </a:ln>
            <a:effectLst/>
          </c:spPr>
          <c:invertIfNegative val="0"/>
          <c:dLbls>
            <c:dLbl>
              <c:idx val="0"/>
              <c:tx>
                <c:rich>
                  <a:bodyPr/>
                  <a:lstStyle/>
                  <a:p>
                    <a:fld id="{2F3F12CC-40F5-4DF5-9928-4C12AFB279DD}" type="CELLRANGE">
                      <a:rPr lang="en-US"/>
                      <a:pPr/>
                      <a:t>[CELLRANGE]</a:t>
                    </a:fld>
                    <a:endParaRPr lang="ru-RU"/>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CD13-44AE-A1E4-60991F37E792}"/>
                </c:ext>
              </c:extLst>
            </c:dLbl>
            <c:dLbl>
              <c:idx val="1"/>
              <c:tx>
                <c:rich>
                  <a:bodyPr/>
                  <a:lstStyle/>
                  <a:p>
                    <a:fld id="{9A661D4C-04B9-4BFE-AB25-0B437416CE99}" type="CELLRANGE">
                      <a:rPr lang="ru-RU"/>
                      <a:pPr/>
                      <a:t>[CELLRANGE]</a:t>
                    </a:fld>
                    <a:endParaRPr lang="ru-RU"/>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CD13-44AE-A1E4-60991F37E792}"/>
                </c:ext>
              </c:extLst>
            </c:dLbl>
            <c:dLbl>
              <c:idx val="2"/>
              <c:tx>
                <c:rich>
                  <a:bodyPr/>
                  <a:lstStyle/>
                  <a:p>
                    <a:fld id="{81F3D022-612E-44F7-A815-9C7973F99B74}" type="CELLRANGE">
                      <a:rPr lang="ru-RU"/>
                      <a:pPr/>
                      <a:t>[CELLRANGE]</a:t>
                    </a:fld>
                    <a:endParaRPr lang="ru-RU"/>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D13-44AE-A1E4-60991F37E792}"/>
                </c:ext>
              </c:extLst>
            </c:dLbl>
            <c:dLbl>
              <c:idx val="3"/>
              <c:tx>
                <c:rich>
                  <a:bodyPr/>
                  <a:lstStyle/>
                  <a:p>
                    <a:fld id="{B1464B15-BB36-4BF6-B8F0-CD1624F43E57}" type="CELLRANGE">
                      <a:rPr lang="ru-RU"/>
                      <a:pPr/>
                      <a:t>[CELLRANGE]</a:t>
                    </a:fld>
                    <a:endParaRPr lang="ru-RU"/>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D13-44AE-A1E4-60991F37E792}"/>
                </c:ext>
              </c:extLst>
            </c:dLbl>
            <c:dLbl>
              <c:idx val="4"/>
              <c:tx>
                <c:rich>
                  <a:bodyPr/>
                  <a:lstStyle/>
                  <a:p>
                    <a:fld id="{15B413D3-2F86-4554-8CAA-3A15F4019B73}" type="CELLRANGE">
                      <a:rPr lang="ru-RU"/>
                      <a:pPr/>
                      <a:t>[CELLRANGE]</a:t>
                    </a:fld>
                    <a:endParaRPr lang="ru-RU"/>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D13-44AE-A1E4-60991F37E792}"/>
                </c:ext>
              </c:extLst>
            </c:dLbl>
            <c:dLbl>
              <c:idx val="5"/>
              <c:tx>
                <c:rich>
                  <a:bodyPr/>
                  <a:lstStyle/>
                  <a:p>
                    <a:fld id="{C5F0A008-BF78-426F-9899-CF8DBA50E919}" type="CELLRANGE">
                      <a:rPr lang="ru-RU"/>
                      <a:pPr/>
                      <a:t>[CELLRANGE]</a:t>
                    </a:fld>
                    <a:endParaRPr lang="ru-RU"/>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20000"/>
                        <a:lumOff val="80000"/>
                      </a:schemeClr>
                    </a:solidFill>
                    <a:latin typeface="+mn-lt"/>
                    <a:ea typeface="+mn-ea"/>
                    <a:cs typeface="+mn-cs"/>
                  </a:defRPr>
                </a:pPr>
                <a:endParaRPr lang="ru-RU"/>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Processing!$U$34:$U$39</c:f>
              <c:numCache>
                <c:formatCode>General</c:formatCode>
                <c:ptCount val="6"/>
                <c:pt idx="0">
                  <c:v>1194.8999999999999</c:v>
                </c:pt>
                <c:pt idx="1">
                  <c:v>1194.8999999999999</c:v>
                </c:pt>
                <c:pt idx="2">
                  <c:v>1194.8999999999999</c:v>
                </c:pt>
                <c:pt idx="3">
                  <c:v>1194.8999999999999</c:v>
                </c:pt>
                <c:pt idx="4">
                  <c:v>1194.8999999999999</c:v>
                </c:pt>
                <c:pt idx="5">
                  <c:v>1194.8999999999999</c:v>
                </c:pt>
              </c:numCache>
            </c:numRef>
          </c:val>
          <c:extLst>
            <c:ext xmlns:c15="http://schemas.microsoft.com/office/drawing/2012/chart" uri="{02D57815-91ED-43cb-92C2-25804820EDAC}">
              <c15:datalabelsRange>
                <c15:f>Processing!$P$34:$P$39</c15:f>
                <c15:dlblRangeCache>
                  <c:ptCount val="6"/>
                  <c:pt idx="0">
                    <c:v>Kitchen</c:v>
                  </c:pt>
                  <c:pt idx="1">
                    <c:v>Bathroom</c:v>
                  </c:pt>
                  <c:pt idx="2">
                    <c:v>Bedroom</c:v>
                  </c:pt>
                  <c:pt idx="3">
                    <c:v>Decor</c:v>
                  </c:pt>
                  <c:pt idx="4">
                    <c:v>Living</c:v>
                  </c:pt>
                  <c:pt idx="5">
                    <c:v>Garden</c:v>
                  </c:pt>
                </c15:dlblRangeCache>
              </c15:datalabelsRange>
            </c:ext>
            <c:ext xmlns:c16="http://schemas.microsoft.com/office/drawing/2014/chart" uri="{C3380CC4-5D6E-409C-BE32-E72D297353CC}">
              <c16:uniqueId val="{00000014-CD13-44AE-A1E4-60991F37E792}"/>
            </c:ext>
          </c:extLst>
        </c:ser>
        <c:ser>
          <c:idx val="3"/>
          <c:order val="3"/>
          <c:spPr>
            <a:gradFill>
              <a:gsLst>
                <a:gs pos="100000">
                  <a:srgbClr val="C54EF8"/>
                </a:gs>
                <a:gs pos="0">
                  <a:srgbClr val="8158DA"/>
                </a:gs>
              </a:gsLst>
              <a:lin ang="0" scaled="0"/>
            </a:gradFill>
            <a:ln>
              <a:noFill/>
            </a:ln>
            <a:effectLst/>
          </c:spPr>
          <c:invertIfNegative val="0"/>
          <c:val>
            <c:numRef>
              <c:f>Processing!$V$34:$V$39</c:f>
              <c:numCache>
                <c:formatCode>General</c:formatCode>
                <c:ptCount val="6"/>
                <c:pt idx="0">
                  <c:v>1151</c:v>
                </c:pt>
                <c:pt idx="1">
                  <c:v>896</c:v>
                </c:pt>
                <c:pt idx="2">
                  <c:v>1288</c:v>
                </c:pt>
                <c:pt idx="3">
                  <c:v>1402</c:v>
                </c:pt>
                <c:pt idx="4">
                  <c:v>1707</c:v>
                </c:pt>
                <c:pt idx="5">
                  <c:v>1203</c:v>
                </c:pt>
              </c:numCache>
            </c:numRef>
          </c:val>
          <c:extLst>
            <c:ext xmlns:c16="http://schemas.microsoft.com/office/drawing/2014/chart" uri="{C3380CC4-5D6E-409C-BE32-E72D297353CC}">
              <c16:uniqueId val="{00000016-CD13-44AE-A1E4-60991F37E792}"/>
            </c:ext>
          </c:extLst>
        </c:ser>
        <c:ser>
          <c:idx val="4"/>
          <c:order val="4"/>
          <c:spPr>
            <a:solidFill>
              <a:schemeClr val="tx1">
                <a:lumMod val="75000"/>
                <a:lumOff val="25000"/>
              </a:schemeClr>
            </a:solidFill>
            <a:ln>
              <a:noFill/>
            </a:ln>
            <a:effectLst/>
          </c:spPr>
          <c:invertIfNegative val="0"/>
          <c:dLbls>
            <c:dLbl>
              <c:idx val="0"/>
              <c:tx>
                <c:rich>
                  <a:bodyPr/>
                  <a:lstStyle/>
                  <a:p>
                    <a:fld id="{5FE3C8CA-78D0-400C-99FB-8285280D3BA1}" type="CELLRANGE">
                      <a:rPr lang="en-US"/>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D13-44AE-A1E4-60991F37E792}"/>
                </c:ext>
              </c:extLst>
            </c:dLbl>
            <c:dLbl>
              <c:idx val="1"/>
              <c:tx>
                <c:rich>
                  <a:bodyPr/>
                  <a:lstStyle/>
                  <a:p>
                    <a:fld id="{EDFCCB0D-B72C-4A14-BDD2-41A564621B35}"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D13-44AE-A1E4-60991F37E792}"/>
                </c:ext>
              </c:extLst>
            </c:dLbl>
            <c:dLbl>
              <c:idx val="2"/>
              <c:tx>
                <c:rich>
                  <a:bodyPr/>
                  <a:lstStyle/>
                  <a:p>
                    <a:fld id="{E77BC46B-35B1-48F2-B7C0-58E5CC3AC3DF}"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D13-44AE-A1E4-60991F37E792}"/>
                </c:ext>
              </c:extLst>
            </c:dLbl>
            <c:dLbl>
              <c:idx val="3"/>
              <c:tx>
                <c:rich>
                  <a:bodyPr/>
                  <a:lstStyle/>
                  <a:p>
                    <a:fld id="{8F7BA209-94B2-4068-B31B-E065B5DBE15E}"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D13-44AE-A1E4-60991F37E792}"/>
                </c:ext>
              </c:extLst>
            </c:dLbl>
            <c:dLbl>
              <c:idx val="4"/>
              <c:tx>
                <c:rich>
                  <a:bodyPr/>
                  <a:lstStyle/>
                  <a:p>
                    <a:fld id="{9C37F816-2A53-4651-BA51-9E26DB220B29}"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D13-44AE-A1E4-60991F37E792}"/>
                </c:ext>
              </c:extLst>
            </c:dLbl>
            <c:dLbl>
              <c:idx val="5"/>
              <c:tx>
                <c:rich>
                  <a:bodyPr/>
                  <a:lstStyle/>
                  <a:p>
                    <a:fld id="{767A4E68-739C-4B93-8E90-65EDF8D6B67C}"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ru-RU"/>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Processing!$W$34:$W$39</c:f>
              <c:numCache>
                <c:formatCode>General</c:formatCode>
                <c:ptCount val="6"/>
                <c:pt idx="0">
                  <c:v>1238.7999999999997</c:v>
                </c:pt>
                <c:pt idx="1">
                  <c:v>1493.7999999999997</c:v>
                </c:pt>
                <c:pt idx="2">
                  <c:v>1101.7999999999997</c:v>
                </c:pt>
                <c:pt idx="3">
                  <c:v>987.79999999999973</c:v>
                </c:pt>
                <c:pt idx="4">
                  <c:v>682.79999999999973</c:v>
                </c:pt>
                <c:pt idx="5">
                  <c:v>1186.7999999999997</c:v>
                </c:pt>
              </c:numCache>
            </c:numRef>
          </c:val>
          <c:extLst>
            <c:ext xmlns:c15="http://schemas.microsoft.com/office/drawing/2012/chart" uri="{02D57815-91ED-43cb-92C2-25804820EDAC}">
              <c15:datalabelsRange>
                <c15:f>Processing!$V$34:$V$39</c15:f>
                <c15:dlblRangeCache>
                  <c:ptCount val="6"/>
                  <c:pt idx="0">
                    <c:v>1151</c:v>
                  </c:pt>
                  <c:pt idx="1">
                    <c:v>896</c:v>
                  </c:pt>
                  <c:pt idx="2">
                    <c:v>1288</c:v>
                  </c:pt>
                  <c:pt idx="3">
                    <c:v>1402</c:v>
                  </c:pt>
                  <c:pt idx="4">
                    <c:v>1707</c:v>
                  </c:pt>
                  <c:pt idx="5">
                    <c:v>1203</c:v>
                  </c:pt>
                </c15:dlblRangeCache>
              </c15:datalabelsRange>
            </c:ext>
            <c:ext xmlns:c16="http://schemas.microsoft.com/office/drawing/2014/chart" uri="{C3380CC4-5D6E-409C-BE32-E72D297353CC}">
              <c16:uniqueId val="{0000001D-CD13-44AE-A1E4-60991F37E792}"/>
            </c:ext>
          </c:extLst>
        </c:ser>
        <c:dLbls>
          <c:showLegendKey val="0"/>
          <c:showVal val="0"/>
          <c:showCatName val="0"/>
          <c:showSerName val="0"/>
          <c:showPercent val="0"/>
          <c:showBubbleSize val="0"/>
        </c:dLbls>
        <c:gapWidth val="182"/>
        <c:overlap val="100"/>
        <c:axId val="1740335343"/>
        <c:axId val="1740352143"/>
      </c:barChart>
      <c:catAx>
        <c:axId val="1740335343"/>
        <c:scaling>
          <c:orientation val="maxMin"/>
        </c:scaling>
        <c:delete val="1"/>
        <c:axPos val="l"/>
        <c:majorTickMark val="out"/>
        <c:minorTickMark val="none"/>
        <c:tickLblPos val="nextTo"/>
        <c:crossAx val="1740352143"/>
        <c:crosses val="autoZero"/>
        <c:auto val="1"/>
        <c:lblAlgn val="ctr"/>
        <c:lblOffset val="100"/>
        <c:noMultiLvlLbl val="0"/>
      </c:catAx>
      <c:valAx>
        <c:axId val="1740352143"/>
        <c:scaling>
          <c:orientation val="minMax"/>
        </c:scaling>
        <c:delete val="1"/>
        <c:axPos val="t"/>
        <c:numFmt formatCode="0%" sourceLinked="1"/>
        <c:majorTickMark val="out"/>
        <c:minorTickMark val="none"/>
        <c:tickLblPos val="nextTo"/>
        <c:crossAx val="174033534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AADCD7"/>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1-443C-4D73-8CCA-7663BC4F65BF}"/>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3-443C-4D73-8CCA-7663BC4F65BF}"/>
              </c:ext>
            </c:extLst>
          </c:dPt>
          <c:dPt>
            <c:idx val="2"/>
            <c:bubble3D val="0"/>
            <c:spPr>
              <a:solidFill>
                <a:srgbClr val="AADCD7">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5-443C-4D73-8CCA-7663BC4F65BF}"/>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7-443C-4D73-8CCA-7663BC4F65BF}"/>
              </c:ext>
            </c:extLst>
          </c:dPt>
          <c:val>
            <c:numRef>
              <c:f>Processing!$J$13:$M$13</c:f>
              <c:numCache>
                <c:formatCode>0%</c:formatCode>
                <c:ptCount val="4"/>
                <c:pt idx="0">
                  <c:v>0.34166666666666667</c:v>
                </c:pt>
                <c:pt idx="1">
                  <c:v>0</c:v>
                </c:pt>
                <c:pt idx="2">
                  <c:v>0</c:v>
                </c:pt>
                <c:pt idx="3">
                  <c:v>0.65833333333333333</c:v>
                </c:pt>
              </c:numCache>
            </c:numRef>
          </c:val>
          <c:extLst>
            <c:ext xmlns:c16="http://schemas.microsoft.com/office/drawing/2014/chart" uri="{C3380CC4-5D6E-409C-BE32-E72D297353CC}">
              <c16:uniqueId val="{00000008-443C-4D73-8CCA-7663BC4F65BF}"/>
            </c:ext>
          </c:extLst>
        </c:ser>
        <c:dLbls>
          <c:showLegendKey val="0"/>
          <c:showVal val="0"/>
          <c:showCatName val="0"/>
          <c:showSerName val="0"/>
          <c:showPercent val="0"/>
          <c:showBubbleSize val="0"/>
          <c:showLeaderLines val="1"/>
        </c:dLbls>
        <c:firstSliceAng val="3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9ED19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6E81-40F9-A401-FDC180330BF4}"/>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6E81-40F9-A401-FDC180330BF4}"/>
              </c:ext>
            </c:extLst>
          </c:dPt>
          <c:dPt>
            <c:idx val="2"/>
            <c:bubble3D val="0"/>
            <c:spPr>
              <a:solidFill>
                <a:srgbClr val="9ED19F">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6E81-40F9-A401-FDC180330BF4}"/>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6E81-40F9-A401-FDC180330BF4}"/>
              </c:ext>
            </c:extLst>
          </c:dPt>
          <c:val>
            <c:numRef>
              <c:f>Processing!$J$14:$M$14</c:f>
              <c:numCache>
                <c:formatCode>0%</c:formatCode>
                <c:ptCount val="4"/>
                <c:pt idx="0">
                  <c:v>0.35875000000000001</c:v>
                </c:pt>
                <c:pt idx="1">
                  <c:v>0</c:v>
                </c:pt>
                <c:pt idx="2">
                  <c:v>0</c:v>
                </c:pt>
                <c:pt idx="3">
                  <c:v>0.64124999999999999</c:v>
                </c:pt>
              </c:numCache>
            </c:numRef>
          </c:val>
          <c:extLst>
            <c:ext xmlns:c16="http://schemas.microsoft.com/office/drawing/2014/chart" uri="{C3380CC4-5D6E-409C-BE32-E72D297353CC}">
              <c16:uniqueId val="{00000012-6E81-40F9-A401-FDC180330BF4}"/>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B3A0F4"/>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04AB-44DA-8378-17DBFD3DB298}"/>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04AB-44DA-8378-17DBFD3DB298}"/>
              </c:ext>
            </c:extLst>
          </c:dPt>
          <c:dPt>
            <c:idx val="2"/>
            <c:bubble3D val="0"/>
            <c:spPr>
              <a:solidFill>
                <a:srgbClr val="B3A0F4">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04AB-44DA-8378-17DBFD3DB298}"/>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04AB-44DA-8378-17DBFD3DB298}"/>
              </c:ext>
            </c:extLst>
          </c:dPt>
          <c:val>
            <c:numRef>
              <c:f>Processing!$J$15:$M$15</c:f>
              <c:numCache>
                <c:formatCode>0%</c:formatCode>
                <c:ptCount val="4"/>
                <c:pt idx="0">
                  <c:v>0.33202702702702702</c:v>
                </c:pt>
                <c:pt idx="1">
                  <c:v>0</c:v>
                </c:pt>
                <c:pt idx="2">
                  <c:v>0</c:v>
                </c:pt>
                <c:pt idx="3">
                  <c:v>0.66797297297297298</c:v>
                </c:pt>
              </c:numCache>
            </c:numRef>
          </c:val>
          <c:extLst>
            <c:ext xmlns:c16="http://schemas.microsoft.com/office/drawing/2014/chart" uri="{C3380CC4-5D6E-409C-BE32-E72D297353CC}">
              <c16:uniqueId val="{00000012-04AB-44DA-8378-17DBFD3DB298}"/>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02C7B3"/>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4B08-497A-A685-675BE18C36FC}"/>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4B08-497A-A685-675BE18C36FC}"/>
              </c:ext>
            </c:extLst>
          </c:dPt>
          <c:dPt>
            <c:idx val="2"/>
            <c:bubble3D val="0"/>
            <c:spPr>
              <a:solidFill>
                <a:srgbClr val="02C7B3">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4B08-497A-A685-675BE18C36FC}"/>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4B08-497A-A685-675BE18C36FC}"/>
              </c:ext>
            </c:extLst>
          </c:dPt>
          <c:val>
            <c:numRef>
              <c:f>Processing!$J$16:$M$16</c:f>
              <c:numCache>
                <c:formatCode>0%</c:formatCode>
                <c:ptCount val="4"/>
                <c:pt idx="0">
                  <c:v>0.32500000000000001</c:v>
                </c:pt>
                <c:pt idx="1">
                  <c:v>0</c:v>
                </c:pt>
                <c:pt idx="2">
                  <c:v>0</c:v>
                </c:pt>
                <c:pt idx="3">
                  <c:v>0.67500000000000004</c:v>
                </c:pt>
              </c:numCache>
            </c:numRef>
          </c:val>
          <c:extLst>
            <c:ext xmlns:c16="http://schemas.microsoft.com/office/drawing/2014/chart" uri="{C3380CC4-5D6E-409C-BE32-E72D297353CC}">
              <c16:uniqueId val="{00000012-4B08-497A-A685-675BE18C36FC}"/>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10160</xdr:colOff>
      <xdr:row>0</xdr:row>
      <xdr:rowOff>0</xdr:rowOff>
    </xdr:from>
    <xdr:to>
      <xdr:col>35</xdr:col>
      <xdr:colOff>264160</xdr:colOff>
      <xdr:row>64</xdr:row>
      <xdr:rowOff>45720</xdr:rowOff>
    </xdr:to>
    <xdr:sp macro="" textlink="">
      <xdr:nvSpPr>
        <xdr:cNvPr id="81" name="Rectangle 80">
          <a:extLst>
            <a:ext uri="{FF2B5EF4-FFF2-40B4-BE49-F238E27FC236}">
              <a16:creationId xmlns:a16="http://schemas.microsoft.com/office/drawing/2014/main" id="{38982396-7989-A4C4-0037-C12A24005FBF}"/>
            </a:ext>
          </a:extLst>
        </xdr:cNvPr>
        <xdr:cNvSpPr/>
      </xdr:nvSpPr>
      <xdr:spPr>
        <a:xfrm>
          <a:off x="10160" y="0"/>
          <a:ext cx="21590000" cy="11750040"/>
        </a:xfrm>
        <a:prstGeom prst="rect">
          <a:avLst/>
        </a:prstGeom>
        <a:gradFill flip="none" rotWithShape="1">
          <a:gsLst>
            <a:gs pos="100000">
              <a:schemeClr val="tx1"/>
            </a:gs>
            <a:gs pos="36000">
              <a:srgbClr val="232227">
                <a:alpha val="96000"/>
              </a:srgb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294640</xdr:colOff>
      <xdr:row>9</xdr:row>
      <xdr:rowOff>62901</xdr:rowOff>
    </xdr:from>
    <xdr:to>
      <xdr:col>25</xdr:col>
      <xdr:colOff>226060</xdr:colOff>
      <xdr:row>48</xdr:row>
      <xdr:rowOff>171823</xdr:rowOff>
    </xdr:to>
    <xdr:grpSp>
      <xdr:nvGrpSpPr>
        <xdr:cNvPr id="61" name="Group 60" hidden="1">
          <a:extLst>
            <a:ext uri="{FF2B5EF4-FFF2-40B4-BE49-F238E27FC236}">
              <a16:creationId xmlns:a16="http://schemas.microsoft.com/office/drawing/2014/main" id="{2BD6D703-6BE2-4251-BAB0-E6C2F54CE6DC}"/>
            </a:ext>
          </a:extLst>
        </xdr:cNvPr>
        <xdr:cNvGrpSpPr/>
      </xdr:nvGrpSpPr>
      <xdr:grpSpPr>
        <a:xfrm>
          <a:off x="2733040" y="1708821"/>
          <a:ext cx="12733020" cy="7241242"/>
          <a:chOff x="640080" y="1749461"/>
          <a:chExt cx="12733020" cy="7241242"/>
        </a:xfrm>
      </xdr:grpSpPr>
      <xdr:sp macro="" textlink="">
        <xdr:nvSpPr>
          <xdr:cNvPr id="62" name="Rectangle: Rounded Corners 61">
            <a:extLst>
              <a:ext uri="{FF2B5EF4-FFF2-40B4-BE49-F238E27FC236}">
                <a16:creationId xmlns:a16="http://schemas.microsoft.com/office/drawing/2014/main" id="{581DA2D0-A541-3DF6-4E27-7C25C0A70F0C}"/>
              </a:ext>
            </a:extLst>
          </xdr:cNvPr>
          <xdr:cNvSpPr/>
        </xdr:nvSpPr>
        <xdr:spPr>
          <a:xfrm>
            <a:off x="640080" y="174946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3" name="Rectangle: Rounded Corners 62">
            <a:extLst>
              <a:ext uri="{FF2B5EF4-FFF2-40B4-BE49-F238E27FC236}">
                <a16:creationId xmlns:a16="http://schemas.microsoft.com/office/drawing/2014/main" id="{0D880B73-536D-4130-7C48-9351416603DF}"/>
              </a:ext>
            </a:extLst>
          </xdr:cNvPr>
          <xdr:cNvSpPr/>
        </xdr:nvSpPr>
        <xdr:spPr>
          <a:xfrm>
            <a:off x="7137400" y="1749461"/>
            <a:ext cx="2987040"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4" name="Rectangle: Rounded Corners 63">
            <a:extLst>
              <a:ext uri="{FF2B5EF4-FFF2-40B4-BE49-F238E27FC236}">
                <a16:creationId xmlns:a16="http://schemas.microsoft.com/office/drawing/2014/main" id="{EBDC1F91-83EC-DBF0-60F2-30609C457062}"/>
              </a:ext>
            </a:extLst>
          </xdr:cNvPr>
          <xdr:cNvSpPr/>
        </xdr:nvSpPr>
        <xdr:spPr>
          <a:xfrm>
            <a:off x="10390543" y="1749461"/>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5" name="Rectangle: Rounded Corners 64">
            <a:extLst>
              <a:ext uri="{FF2B5EF4-FFF2-40B4-BE49-F238E27FC236}">
                <a16:creationId xmlns:a16="http://schemas.microsoft.com/office/drawing/2014/main" id="{EA082867-1DC1-A6D5-09CD-AB2D854144B2}"/>
              </a:ext>
            </a:extLst>
          </xdr:cNvPr>
          <xdr:cNvSpPr/>
        </xdr:nvSpPr>
        <xdr:spPr>
          <a:xfrm>
            <a:off x="10390543"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6" name="Rectangle: Rounded Corners 65">
            <a:extLst>
              <a:ext uri="{FF2B5EF4-FFF2-40B4-BE49-F238E27FC236}">
                <a16:creationId xmlns:a16="http://schemas.microsoft.com/office/drawing/2014/main" id="{57DE533D-3104-B31E-574A-ECDB472DD55E}"/>
              </a:ext>
            </a:extLst>
          </xdr:cNvPr>
          <xdr:cNvSpPr/>
        </xdr:nvSpPr>
        <xdr:spPr>
          <a:xfrm>
            <a:off x="3890832" y="425375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7" name="Rectangle: Rounded Corners 66">
            <a:extLst>
              <a:ext uri="{FF2B5EF4-FFF2-40B4-BE49-F238E27FC236}">
                <a16:creationId xmlns:a16="http://schemas.microsoft.com/office/drawing/2014/main" id="{6FA6CF56-F9D3-1340-0C86-C260BBAA9303}"/>
              </a:ext>
            </a:extLst>
          </xdr:cNvPr>
          <xdr:cNvSpPr/>
        </xdr:nvSpPr>
        <xdr:spPr>
          <a:xfrm>
            <a:off x="640080"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8" name="Rectangle: Rounded Corners 67">
            <a:extLst>
              <a:ext uri="{FF2B5EF4-FFF2-40B4-BE49-F238E27FC236}">
                <a16:creationId xmlns:a16="http://schemas.microsoft.com/office/drawing/2014/main" id="{C464B350-DB84-987D-9029-D0FF001FBA68}"/>
              </a:ext>
            </a:extLst>
          </xdr:cNvPr>
          <xdr:cNvSpPr/>
        </xdr:nvSpPr>
        <xdr:spPr>
          <a:xfrm>
            <a:off x="3890832" y="675311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9" name="Rectangle: Rounded Corners 68">
            <a:extLst>
              <a:ext uri="{FF2B5EF4-FFF2-40B4-BE49-F238E27FC236}">
                <a16:creationId xmlns:a16="http://schemas.microsoft.com/office/drawing/2014/main" id="{3DE17BA9-B86A-03B4-2791-D0B158551BB1}"/>
              </a:ext>
            </a:extLst>
          </xdr:cNvPr>
          <xdr:cNvSpPr/>
        </xdr:nvSpPr>
        <xdr:spPr>
          <a:xfrm>
            <a:off x="10390543"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0" name="Rectangle: Rounded Corners 69">
            <a:extLst>
              <a:ext uri="{FF2B5EF4-FFF2-40B4-BE49-F238E27FC236}">
                <a16:creationId xmlns:a16="http://schemas.microsoft.com/office/drawing/2014/main" id="{BC644045-6B02-15F2-D84A-E8240B0C8F23}"/>
              </a:ext>
            </a:extLst>
          </xdr:cNvPr>
          <xdr:cNvSpPr/>
        </xdr:nvSpPr>
        <xdr:spPr>
          <a:xfrm>
            <a:off x="640080"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142240</xdr:colOff>
      <xdr:row>9</xdr:row>
      <xdr:rowOff>62901</xdr:rowOff>
    </xdr:from>
    <xdr:to>
      <xdr:col>25</xdr:col>
      <xdr:colOff>226060</xdr:colOff>
      <xdr:row>48</xdr:row>
      <xdr:rowOff>171823</xdr:rowOff>
    </xdr:to>
    <xdr:grpSp>
      <xdr:nvGrpSpPr>
        <xdr:cNvPr id="71" name="Group 70">
          <a:extLst>
            <a:ext uri="{FF2B5EF4-FFF2-40B4-BE49-F238E27FC236}">
              <a16:creationId xmlns:a16="http://schemas.microsoft.com/office/drawing/2014/main" id="{1180BD97-C3EF-4303-B3DA-C6EFED8D489D}"/>
            </a:ext>
          </a:extLst>
        </xdr:cNvPr>
        <xdr:cNvGrpSpPr/>
      </xdr:nvGrpSpPr>
      <xdr:grpSpPr>
        <a:xfrm>
          <a:off x="2580640" y="1708821"/>
          <a:ext cx="12885420" cy="7241242"/>
          <a:chOff x="487680" y="1749461"/>
          <a:chExt cx="12885420" cy="7241242"/>
        </a:xfrm>
      </xdr:grpSpPr>
      <xdr:sp macro="" textlink="">
        <xdr:nvSpPr>
          <xdr:cNvPr id="72" name="Rectangle: Rounded Corners 71">
            <a:extLst>
              <a:ext uri="{FF2B5EF4-FFF2-40B4-BE49-F238E27FC236}">
                <a16:creationId xmlns:a16="http://schemas.microsoft.com/office/drawing/2014/main" id="{D1EE79DD-54C0-DA3B-C748-80E38569452F}"/>
              </a:ext>
            </a:extLst>
          </xdr:cNvPr>
          <xdr:cNvSpPr/>
        </xdr:nvSpPr>
        <xdr:spPr>
          <a:xfrm>
            <a:off x="640080" y="1749462"/>
            <a:ext cx="6233608"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3" name="Rectangle: Rounded Corners 72">
            <a:extLst>
              <a:ext uri="{FF2B5EF4-FFF2-40B4-BE49-F238E27FC236}">
                <a16:creationId xmlns:a16="http://schemas.microsoft.com/office/drawing/2014/main" id="{F4B61A01-E894-675C-775B-46DDD7642BFA}"/>
              </a:ext>
            </a:extLst>
          </xdr:cNvPr>
          <xdr:cNvSpPr/>
        </xdr:nvSpPr>
        <xdr:spPr>
          <a:xfrm>
            <a:off x="7137400" y="1749461"/>
            <a:ext cx="298704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4" name="Rectangle: Rounded Corners 73">
            <a:extLst>
              <a:ext uri="{FF2B5EF4-FFF2-40B4-BE49-F238E27FC236}">
                <a16:creationId xmlns:a16="http://schemas.microsoft.com/office/drawing/2014/main" id="{AD4B6429-B854-50B4-6A7B-77AF5DFE4B39}"/>
              </a:ext>
            </a:extLst>
          </xdr:cNvPr>
          <xdr:cNvSpPr/>
        </xdr:nvSpPr>
        <xdr:spPr>
          <a:xfrm>
            <a:off x="10390543" y="1749461"/>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5" name="Rectangle: Rounded Corners 74">
            <a:extLst>
              <a:ext uri="{FF2B5EF4-FFF2-40B4-BE49-F238E27FC236}">
                <a16:creationId xmlns:a16="http://schemas.microsoft.com/office/drawing/2014/main" id="{07FAA758-B3F5-39F9-3629-36F597A3D497}"/>
              </a:ext>
            </a:extLst>
          </xdr:cNvPr>
          <xdr:cNvSpPr/>
        </xdr:nvSpPr>
        <xdr:spPr>
          <a:xfrm>
            <a:off x="10390543" y="425375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6" name="Rectangle: Rounded Corners 75">
            <a:extLst>
              <a:ext uri="{FF2B5EF4-FFF2-40B4-BE49-F238E27FC236}">
                <a16:creationId xmlns:a16="http://schemas.microsoft.com/office/drawing/2014/main" id="{745D5A84-A5BE-FAAC-EB46-BD9AB2E474BE}"/>
              </a:ext>
            </a:extLst>
          </xdr:cNvPr>
          <xdr:cNvSpPr/>
        </xdr:nvSpPr>
        <xdr:spPr>
          <a:xfrm>
            <a:off x="3890832" y="4253752"/>
            <a:ext cx="630936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7" name="Rectangle: Rounded Corners 76">
            <a:extLst>
              <a:ext uri="{FF2B5EF4-FFF2-40B4-BE49-F238E27FC236}">
                <a16:creationId xmlns:a16="http://schemas.microsoft.com/office/drawing/2014/main" id="{156A62F4-2470-A59E-78DF-716FF8BD6533}"/>
              </a:ext>
            </a:extLst>
          </xdr:cNvPr>
          <xdr:cNvSpPr/>
        </xdr:nvSpPr>
        <xdr:spPr>
          <a:xfrm>
            <a:off x="487680" y="4253752"/>
            <a:ext cx="31349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8" name="Rectangle: Rounded Corners 77">
            <a:extLst>
              <a:ext uri="{FF2B5EF4-FFF2-40B4-BE49-F238E27FC236}">
                <a16:creationId xmlns:a16="http://schemas.microsoft.com/office/drawing/2014/main" id="{337EE144-24B4-3B29-3E18-0191712C6D90}"/>
              </a:ext>
            </a:extLst>
          </xdr:cNvPr>
          <xdr:cNvSpPr/>
        </xdr:nvSpPr>
        <xdr:spPr>
          <a:xfrm>
            <a:off x="3890832" y="6753112"/>
            <a:ext cx="630936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9" name="Rectangle: Rounded Corners 78">
            <a:extLst>
              <a:ext uri="{FF2B5EF4-FFF2-40B4-BE49-F238E27FC236}">
                <a16:creationId xmlns:a16="http://schemas.microsoft.com/office/drawing/2014/main" id="{5F1FEB5C-70FB-E37C-9C7F-2D1DB1C938B0}"/>
              </a:ext>
            </a:extLst>
          </xdr:cNvPr>
          <xdr:cNvSpPr/>
        </xdr:nvSpPr>
        <xdr:spPr>
          <a:xfrm>
            <a:off x="10390543"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80" name="Rectangle: Rounded Corners 79">
            <a:extLst>
              <a:ext uri="{FF2B5EF4-FFF2-40B4-BE49-F238E27FC236}">
                <a16:creationId xmlns:a16="http://schemas.microsoft.com/office/drawing/2014/main" id="{F5816C37-173E-3548-A74C-61DD653865CD}"/>
              </a:ext>
            </a:extLst>
          </xdr:cNvPr>
          <xdr:cNvSpPr/>
        </xdr:nvSpPr>
        <xdr:spPr>
          <a:xfrm>
            <a:off x="640080"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0</xdr:row>
      <xdr:rowOff>96520</xdr:rowOff>
    </xdr:from>
    <xdr:to>
      <xdr:col>9</xdr:col>
      <xdr:colOff>233680</xdr:colOff>
      <xdr:row>8</xdr:row>
      <xdr:rowOff>5080</xdr:rowOff>
    </xdr:to>
    <xdr:sp macro="" textlink="">
      <xdr:nvSpPr>
        <xdr:cNvPr id="2" name="Rectangle: Rounded Corners 1">
          <a:extLst>
            <a:ext uri="{FF2B5EF4-FFF2-40B4-BE49-F238E27FC236}">
              <a16:creationId xmlns:a16="http://schemas.microsoft.com/office/drawing/2014/main" id="{961DECAB-D092-4233-B2E2-082067EDC37F}"/>
            </a:ext>
          </a:extLst>
        </xdr:cNvPr>
        <xdr:cNvSpPr/>
      </xdr:nvSpPr>
      <xdr:spPr>
        <a:xfrm>
          <a:off x="2733040" y="96520"/>
          <a:ext cx="2987040" cy="1371600"/>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495300</xdr:colOff>
      <xdr:row>0</xdr:row>
      <xdr:rowOff>96520</xdr:rowOff>
    </xdr:from>
    <xdr:to>
      <xdr:col>14</xdr:col>
      <xdr:colOff>434340</xdr:colOff>
      <xdr:row>8</xdr:row>
      <xdr:rowOff>5080</xdr:rowOff>
    </xdr:to>
    <xdr:sp macro="" textlink="">
      <xdr:nvSpPr>
        <xdr:cNvPr id="3" name="Rectangle: Rounded Corners 2">
          <a:extLst>
            <a:ext uri="{FF2B5EF4-FFF2-40B4-BE49-F238E27FC236}">
              <a16:creationId xmlns:a16="http://schemas.microsoft.com/office/drawing/2014/main" id="{67EE35B1-89B1-69E5-8353-FF994F323358}"/>
            </a:ext>
          </a:extLst>
        </xdr:cNvPr>
        <xdr:cNvSpPr/>
      </xdr:nvSpPr>
      <xdr:spPr>
        <a:xfrm>
          <a:off x="5981700" y="96520"/>
          <a:ext cx="2987040" cy="1371600"/>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15</xdr:col>
      <xdr:colOff>86360</xdr:colOff>
      <xdr:row>0</xdr:row>
      <xdr:rowOff>96520</xdr:rowOff>
    </xdr:from>
    <xdr:to>
      <xdr:col>20</xdr:col>
      <xdr:colOff>25400</xdr:colOff>
      <xdr:row>8</xdr:row>
      <xdr:rowOff>5080</xdr:rowOff>
    </xdr:to>
    <xdr:sp macro="" textlink="">
      <xdr:nvSpPr>
        <xdr:cNvPr id="4" name="Rectangle: Rounded Corners 3">
          <a:extLst>
            <a:ext uri="{FF2B5EF4-FFF2-40B4-BE49-F238E27FC236}">
              <a16:creationId xmlns:a16="http://schemas.microsoft.com/office/drawing/2014/main" id="{8A0EC4DF-D901-CF73-5CDC-8D1E2FDF52C1}"/>
            </a:ext>
          </a:extLst>
        </xdr:cNvPr>
        <xdr:cNvSpPr/>
      </xdr:nvSpPr>
      <xdr:spPr>
        <a:xfrm>
          <a:off x="9230360" y="96520"/>
          <a:ext cx="2987040" cy="1371600"/>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20</xdr:col>
      <xdr:colOff>287020</xdr:colOff>
      <xdr:row>0</xdr:row>
      <xdr:rowOff>96520</xdr:rowOff>
    </xdr:from>
    <xdr:to>
      <xdr:col>25</xdr:col>
      <xdr:colOff>226060</xdr:colOff>
      <xdr:row>8</xdr:row>
      <xdr:rowOff>5080</xdr:rowOff>
    </xdr:to>
    <xdr:sp macro="" textlink="">
      <xdr:nvSpPr>
        <xdr:cNvPr id="5" name="Rectangle: Rounded Corners 4">
          <a:extLst>
            <a:ext uri="{FF2B5EF4-FFF2-40B4-BE49-F238E27FC236}">
              <a16:creationId xmlns:a16="http://schemas.microsoft.com/office/drawing/2014/main" id="{3D3DD566-762D-209D-D048-F5AB2A59F827}"/>
            </a:ext>
          </a:extLst>
        </xdr:cNvPr>
        <xdr:cNvSpPr/>
      </xdr:nvSpPr>
      <xdr:spPr>
        <a:xfrm>
          <a:off x="12479020" y="96520"/>
          <a:ext cx="2987040" cy="1371600"/>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4</xdr:col>
      <xdr:colOff>408940</xdr:colOff>
      <xdr:row>4</xdr:row>
      <xdr:rowOff>81280</xdr:rowOff>
    </xdr:from>
    <xdr:to>
      <xdr:col>6</xdr:col>
      <xdr:colOff>304800</xdr:colOff>
      <xdr:row>7</xdr:row>
      <xdr:rowOff>22860</xdr:rowOff>
    </xdr:to>
    <xdr:sp macro="" textlink="Processing!O13">
      <xdr:nvSpPr>
        <xdr:cNvPr id="7" name="TextBox 6">
          <a:extLst>
            <a:ext uri="{FF2B5EF4-FFF2-40B4-BE49-F238E27FC236}">
              <a16:creationId xmlns:a16="http://schemas.microsoft.com/office/drawing/2014/main" id="{0B5AECEF-559F-0725-1A87-F64426B32420}"/>
            </a:ext>
          </a:extLst>
        </xdr:cNvPr>
        <xdr:cNvSpPr txBox="1"/>
      </xdr:nvSpPr>
      <xdr:spPr>
        <a:xfrm>
          <a:off x="284734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6EA98FCB-5BD4-451C-9E8E-44492B84A39E}"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1,435</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388619</xdr:colOff>
      <xdr:row>9</xdr:row>
      <xdr:rowOff>151877</xdr:rowOff>
    </xdr:from>
    <xdr:to>
      <xdr:col>14</xdr:col>
      <xdr:colOff>236219</xdr:colOff>
      <xdr:row>21</xdr:row>
      <xdr:rowOff>33005</xdr:rowOff>
    </xdr:to>
    <xdr:graphicFrame macro="">
      <xdr:nvGraphicFramePr>
        <xdr:cNvPr id="11" name="Chart 10">
          <a:extLst>
            <a:ext uri="{FF2B5EF4-FFF2-40B4-BE49-F238E27FC236}">
              <a16:creationId xmlns:a16="http://schemas.microsoft.com/office/drawing/2014/main" id="{5F53847C-44F9-4495-ABF5-037CF0EBE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318471</xdr:colOff>
      <xdr:row>11</xdr:row>
      <xdr:rowOff>24399</xdr:rowOff>
    </xdr:from>
    <xdr:to>
      <xdr:col>19</xdr:col>
      <xdr:colOff>448011</xdr:colOff>
      <xdr:row>20</xdr:row>
      <xdr:rowOff>170703</xdr:rowOff>
    </xdr:to>
    <xdr:graphicFrame macro="">
      <xdr:nvGraphicFramePr>
        <xdr:cNvPr id="12" name="Chart 11">
          <a:extLst>
            <a:ext uri="{FF2B5EF4-FFF2-40B4-BE49-F238E27FC236}">
              <a16:creationId xmlns:a16="http://schemas.microsoft.com/office/drawing/2014/main" id="{B2A290A9-A614-4E44-AC73-45DFC624C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211716</xdr:colOff>
      <xdr:row>9</xdr:row>
      <xdr:rowOff>111760</xdr:rowOff>
    </xdr:from>
    <xdr:to>
      <xdr:col>25</xdr:col>
      <xdr:colOff>318396</xdr:colOff>
      <xdr:row>20</xdr:row>
      <xdr:rowOff>0</xdr:rowOff>
    </xdr:to>
    <xdr:graphicFrame macro="">
      <xdr:nvGraphicFramePr>
        <xdr:cNvPr id="13" name="Chart 12">
          <a:extLst>
            <a:ext uri="{FF2B5EF4-FFF2-40B4-BE49-F238E27FC236}">
              <a16:creationId xmlns:a16="http://schemas.microsoft.com/office/drawing/2014/main" id="{4DA5B1EB-136F-4278-8A78-C42A315DF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136480</xdr:colOff>
      <xdr:row>24</xdr:row>
      <xdr:rowOff>102360</xdr:rowOff>
    </xdr:from>
    <xdr:to>
      <xdr:col>7</xdr:col>
      <xdr:colOff>255352</xdr:colOff>
      <xdr:row>35</xdr:row>
      <xdr:rowOff>38352</xdr:rowOff>
    </xdr:to>
    <xdr:graphicFrame macro="">
      <xdr:nvGraphicFramePr>
        <xdr:cNvPr id="14" name="Chart 13">
          <a:extLst>
            <a:ext uri="{FF2B5EF4-FFF2-40B4-BE49-F238E27FC236}">
              <a16:creationId xmlns:a16="http://schemas.microsoft.com/office/drawing/2014/main" id="{62C1C4C7-FF1B-451B-8754-EFFA4F3E0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55880</xdr:colOff>
      <xdr:row>25</xdr:row>
      <xdr:rowOff>76200</xdr:rowOff>
    </xdr:from>
    <xdr:to>
      <xdr:col>19</xdr:col>
      <xdr:colOff>513080</xdr:colOff>
      <xdr:row>34</xdr:row>
      <xdr:rowOff>152908</xdr:rowOff>
    </xdr:to>
    <xdr:graphicFrame macro="">
      <xdr:nvGraphicFramePr>
        <xdr:cNvPr id="17" name="Chart 16">
          <a:extLst>
            <a:ext uri="{FF2B5EF4-FFF2-40B4-BE49-F238E27FC236}">
              <a16:creationId xmlns:a16="http://schemas.microsoft.com/office/drawing/2014/main" id="{0B76D2B3-AD69-4F32-8E38-641FB2714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520700</xdr:colOff>
      <xdr:row>23</xdr:row>
      <xdr:rowOff>33021</xdr:rowOff>
    </xdr:from>
    <xdr:to>
      <xdr:col>25</xdr:col>
      <xdr:colOff>30480</xdr:colOff>
      <xdr:row>34</xdr:row>
      <xdr:rowOff>176774</xdr:rowOff>
    </xdr:to>
    <xdr:graphicFrame macro="">
      <xdr:nvGraphicFramePr>
        <xdr:cNvPr id="15" name="Chart 14">
          <a:extLst>
            <a:ext uri="{FF2B5EF4-FFF2-40B4-BE49-F238E27FC236}">
              <a16:creationId xmlns:a16="http://schemas.microsoft.com/office/drawing/2014/main" id="{67A6D41C-16D1-4BC8-8FDA-DD0833D15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452120</xdr:colOff>
      <xdr:row>37</xdr:row>
      <xdr:rowOff>14714</xdr:rowOff>
    </xdr:from>
    <xdr:to>
      <xdr:col>9</xdr:col>
      <xdr:colOff>327660</xdr:colOff>
      <xdr:row>48</xdr:row>
      <xdr:rowOff>106154</xdr:rowOff>
    </xdr:to>
    <xdr:graphicFrame macro="">
      <xdr:nvGraphicFramePr>
        <xdr:cNvPr id="18" name="Chart 17">
          <a:extLst>
            <a:ext uri="{FF2B5EF4-FFF2-40B4-BE49-F238E27FC236}">
              <a16:creationId xmlns:a16="http://schemas.microsoft.com/office/drawing/2014/main" id="{428C1582-8583-4A34-AA2B-19AD09EE4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78740</xdr:colOff>
      <xdr:row>37</xdr:row>
      <xdr:rowOff>0</xdr:rowOff>
    </xdr:from>
    <xdr:to>
      <xdr:col>19</xdr:col>
      <xdr:colOff>535940</xdr:colOff>
      <xdr:row>48</xdr:row>
      <xdr:rowOff>137160</xdr:rowOff>
    </xdr:to>
    <xdr:graphicFrame macro="">
      <xdr:nvGraphicFramePr>
        <xdr:cNvPr id="19" name="Chart 18">
          <a:extLst>
            <a:ext uri="{FF2B5EF4-FFF2-40B4-BE49-F238E27FC236}">
              <a16:creationId xmlns:a16="http://schemas.microsoft.com/office/drawing/2014/main" id="{81354A27-236E-434E-8025-3B76D7DDB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294640</xdr:colOff>
      <xdr:row>9</xdr:row>
      <xdr:rowOff>62901</xdr:rowOff>
    </xdr:from>
    <xdr:to>
      <xdr:col>25</xdr:col>
      <xdr:colOff>226060</xdr:colOff>
      <xdr:row>48</xdr:row>
      <xdr:rowOff>171823</xdr:rowOff>
    </xdr:to>
    <xdr:grpSp>
      <xdr:nvGrpSpPr>
        <xdr:cNvPr id="30" name="Group 29" hidden="1">
          <a:extLst>
            <a:ext uri="{FF2B5EF4-FFF2-40B4-BE49-F238E27FC236}">
              <a16:creationId xmlns:a16="http://schemas.microsoft.com/office/drawing/2014/main" id="{E9EEBF59-4C08-890D-C2E2-7E88767051C8}"/>
            </a:ext>
          </a:extLst>
        </xdr:cNvPr>
        <xdr:cNvGrpSpPr/>
      </xdr:nvGrpSpPr>
      <xdr:grpSpPr>
        <a:xfrm>
          <a:off x="2733040" y="1708821"/>
          <a:ext cx="12733020" cy="7241242"/>
          <a:chOff x="640080" y="1749461"/>
          <a:chExt cx="12733020" cy="7241242"/>
        </a:xfrm>
      </xdr:grpSpPr>
      <xdr:sp macro="" textlink="">
        <xdr:nvSpPr>
          <xdr:cNvPr id="16" name="Rectangle: Rounded Corners 15">
            <a:extLst>
              <a:ext uri="{FF2B5EF4-FFF2-40B4-BE49-F238E27FC236}">
                <a16:creationId xmlns:a16="http://schemas.microsoft.com/office/drawing/2014/main" id="{A32B861B-EBE0-4479-8014-C4D5B2DD44B5}"/>
              </a:ext>
            </a:extLst>
          </xdr:cNvPr>
          <xdr:cNvSpPr/>
        </xdr:nvSpPr>
        <xdr:spPr>
          <a:xfrm>
            <a:off x="640080" y="174946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1" name="Rectangle: Rounded Corners 20">
            <a:extLst>
              <a:ext uri="{FF2B5EF4-FFF2-40B4-BE49-F238E27FC236}">
                <a16:creationId xmlns:a16="http://schemas.microsoft.com/office/drawing/2014/main" id="{4B91D6B8-4582-077D-E9A9-FA83577ED93C}"/>
              </a:ext>
            </a:extLst>
          </xdr:cNvPr>
          <xdr:cNvSpPr/>
        </xdr:nvSpPr>
        <xdr:spPr>
          <a:xfrm>
            <a:off x="7137400" y="1749461"/>
            <a:ext cx="2987040"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2" name="Rectangle: Rounded Corners 21">
            <a:extLst>
              <a:ext uri="{FF2B5EF4-FFF2-40B4-BE49-F238E27FC236}">
                <a16:creationId xmlns:a16="http://schemas.microsoft.com/office/drawing/2014/main" id="{2861EF9E-4809-9744-05B5-DB085DF7C5A1}"/>
              </a:ext>
            </a:extLst>
          </xdr:cNvPr>
          <xdr:cNvSpPr/>
        </xdr:nvSpPr>
        <xdr:spPr>
          <a:xfrm>
            <a:off x="10390543" y="1749461"/>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3" name="Rectangle: Rounded Corners 22">
            <a:extLst>
              <a:ext uri="{FF2B5EF4-FFF2-40B4-BE49-F238E27FC236}">
                <a16:creationId xmlns:a16="http://schemas.microsoft.com/office/drawing/2014/main" id="{68AE88DB-3AA7-51C0-B46E-65CCC8D74F3F}"/>
              </a:ext>
            </a:extLst>
          </xdr:cNvPr>
          <xdr:cNvSpPr/>
        </xdr:nvSpPr>
        <xdr:spPr>
          <a:xfrm>
            <a:off x="10390543"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5" name="Rectangle: Rounded Corners 24">
            <a:extLst>
              <a:ext uri="{FF2B5EF4-FFF2-40B4-BE49-F238E27FC236}">
                <a16:creationId xmlns:a16="http://schemas.microsoft.com/office/drawing/2014/main" id="{3527C45B-25E6-B49E-08C2-ED49FAB84116}"/>
              </a:ext>
            </a:extLst>
          </xdr:cNvPr>
          <xdr:cNvSpPr/>
        </xdr:nvSpPr>
        <xdr:spPr>
          <a:xfrm>
            <a:off x="3890832" y="425375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6" name="Rectangle: Rounded Corners 25">
            <a:extLst>
              <a:ext uri="{FF2B5EF4-FFF2-40B4-BE49-F238E27FC236}">
                <a16:creationId xmlns:a16="http://schemas.microsoft.com/office/drawing/2014/main" id="{C5EA6CCA-87CF-4C3D-0C1C-238DF75EF09C}"/>
              </a:ext>
            </a:extLst>
          </xdr:cNvPr>
          <xdr:cNvSpPr/>
        </xdr:nvSpPr>
        <xdr:spPr>
          <a:xfrm>
            <a:off x="640080"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7" name="Rectangle: Rounded Corners 26">
            <a:extLst>
              <a:ext uri="{FF2B5EF4-FFF2-40B4-BE49-F238E27FC236}">
                <a16:creationId xmlns:a16="http://schemas.microsoft.com/office/drawing/2014/main" id="{B44E181C-9C3C-97C2-1DD7-E95CF3E6EBBA}"/>
              </a:ext>
            </a:extLst>
          </xdr:cNvPr>
          <xdr:cNvSpPr/>
        </xdr:nvSpPr>
        <xdr:spPr>
          <a:xfrm>
            <a:off x="3890832" y="675311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8" name="Rectangle: Rounded Corners 27">
            <a:extLst>
              <a:ext uri="{FF2B5EF4-FFF2-40B4-BE49-F238E27FC236}">
                <a16:creationId xmlns:a16="http://schemas.microsoft.com/office/drawing/2014/main" id="{30C7D1D8-45B7-620F-E58F-0C0F44567C95}"/>
              </a:ext>
            </a:extLst>
          </xdr:cNvPr>
          <xdr:cNvSpPr/>
        </xdr:nvSpPr>
        <xdr:spPr>
          <a:xfrm>
            <a:off x="10390543"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9" name="Rectangle: Rounded Corners 28">
            <a:extLst>
              <a:ext uri="{FF2B5EF4-FFF2-40B4-BE49-F238E27FC236}">
                <a16:creationId xmlns:a16="http://schemas.microsoft.com/office/drawing/2014/main" id="{2B022D24-600D-247A-716D-155D9EDB5195}"/>
              </a:ext>
            </a:extLst>
          </xdr:cNvPr>
          <xdr:cNvSpPr/>
        </xdr:nvSpPr>
        <xdr:spPr>
          <a:xfrm>
            <a:off x="640080"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31" name="Group 30" hidden="1">
          <a:extLst>
            <a:ext uri="{FF2B5EF4-FFF2-40B4-BE49-F238E27FC236}">
              <a16:creationId xmlns:a16="http://schemas.microsoft.com/office/drawing/2014/main" id="{53A2ACB6-5535-4267-8E32-E329E84A8236}"/>
            </a:ext>
          </a:extLst>
        </xdr:cNvPr>
        <xdr:cNvGrpSpPr/>
      </xdr:nvGrpSpPr>
      <xdr:grpSpPr>
        <a:xfrm>
          <a:off x="2733040" y="1708821"/>
          <a:ext cx="12733020" cy="7241242"/>
          <a:chOff x="640080" y="1749461"/>
          <a:chExt cx="12733020" cy="7241242"/>
        </a:xfrm>
      </xdr:grpSpPr>
      <xdr:sp macro="" textlink="">
        <xdr:nvSpPr>
          <xdr:cNvPr id="32" name="Rectangle: Rounded Corners 31">
            <a:extLst>
              <a:ext uri="{FF2B5EF4-FFF2-40B4-BE49-F238E27FC236}">
                <a16:creationId xmlns:a16="http://schemas.microsoft.com/office/drawing/2014/main" id="{4C3905A7-54C7-7AB3-3587-9109B5C2EBDC}"/>
              </a:ext>
            </a:extLst>
          </xdr:cNvPr>
          <xdr:cNvSpPr/>
        </xdr:nvSpPr>
        <xdr:spPr>
          <a:xfrm>
            <a:off x="640080" y="174946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3" name="Rectangle: Rounded Corners 32">
            <a:extLst>
              <a:ext uri="{FF2B5EF4-FFF2-40B4-BE49-F238E27FC236}">
                <a16:creationId xmlns:a16="http://schemas.microsoft.com/office/drawing/2014/main" id="{50DD41B7-E722-1DFC-314A-55555D99F921}"/>
              </a:ext>
            </a:extLst>
          </xdr:cNvPr>
          <xdr:cNvSpPr/>
        </xdr:nvSpPr>
        <xdr:spPr>
          <a:xfrm>
            <a:off x="7137400" y="1749461"/>
            <a:ext cx="2987040"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4" name="Rectangle: Rounded Corners 33">
            <a:extLst>
              <a:ext uri="{FF2B5EF4-FFF2-40B4-BE49-F238E27FC236}">
                <a16:creationId xmlns:a16="http://schemas.microsoft.com/office/drawing/2014/main" id="{B4AC7B6F-1969-339B-D0EC-1BAD1BF01013}"/>
              </a:ext>
            </a:extLst>
          </xdr:cNvPr>
          <xdr:cNvSpPr/>
        </xdr:nvSpPr>
        <xdr:spPr>
          <a:xfrm>
            <a:off x="10390543" y="1749461"/>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5" name="Rectangle: Rounded Corners 34">
            <a:extLst>
              <a:ext uri="{FF2B5EF4-FFF2-40B4-BE49-F238E27FC236}">
                <a16:creationId xmlns:a16="http://schemas.microsoft.com/office/drawing/2014/main" id="{B477385B-6BE5-AD02-03A1-796E2BEC043A}"/>
              </a:ext>
            </a:extLst>
          </xdr:cNvPr>
          <xdr:cNvSpPr/>
        </xdr:nvSpPr>
        <xdr:spPr>
          <a:xfrm>
            <a:off x="10390543"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6" name="Rectangle: Rounded Corners 35">
            <a:extLst>
              <a:ext uri="{FF2B5EF4-FFF2-40B4-BE49-F238E27FC236}">
                <a16:creationId xmlns:a16="http://schemas.microsoft.com/office/drawing/2014/main" id="{C24A3DED-8F7F-7585-325B-A4BA493129CB}"/>
              </a:ext>
            </a:extLst>
          </xdr:cNvPr>
          <xdr:cNvSpPr/>
        </xdr:nvSpPr>
        <xdr:spPr>
          <a:xfrm>
            <a:off x="3890832" y="425375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7" name="Rectangle: Rounded Corners 36">
            <a:extLst>
              <a:ext uri="{FF2B5EF4-FFF2-40B4-BE49-F238E27FC236}">
                <a16:creationId xmlns:a16="http://schemas.microsoft.com/office/drawing/2014/main" id="{8AD5B928-E14B-45A9-A6B4-B03CD5809A37}"/>
              </a:ext>
            </a:extLst>
          </xdr:cNvPr>
          <xdr:cNvSpPr/>
        </xdr:nvSpPr>
        <xdr:spPr>
          <a:xfrm>
            <a:off x="640080"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8" name="Rectangle: Rounded Corners 37">
            <a:extLst>
              <a:ext uri="{FF2B5EF4-FFF2-40B4-BE49-F238E27FC236}">
                <a16:creationId xmlns:a16="http://schemas.microsoft.com/office/drawing/2014/main" id="{680EE81C-77B7-4BAD-1D62-2F4A71FEFA0C}"/>
              </a:ext>
            </a:extLst>
          </xdr:cNvPr>
          <xdr:cNvSpPr/>
        </xdr:nvSpPr>
        <xdr:spPr>
          <a:xfrm>
            <a:off x="3890832" y="675311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9" name="Rectangle: Rounded Corners 38">
            <a:extLst>
              <a:ext uri="{FF2B5EF4-FFF2-40B4-BE49-F238E27FC236}">
                <a16:creationId xmlns:a16="http://schemas.microsoft.com/office/drawing/2014/main" id="{11F41D99-EBCB-2A95-C357-80269423D025}"/>
              </a:ext>
            </a:extLst>
          </xdr:cNvPr>
          <xdr:cNvSpPr/>
        </xdr:nvSpPr>
        <xdr:spPr>
          <a:xfrm>
            <a:off x="10390543"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0" name="Rectangle: Rounded Corners 39">
            <a:extLst>
              <a:ext uri="{FF2B5EF4-FFF2-40B4-BE49-F238E27FC236}">
                <a16:creationId xmlns:a16="http://schemas.microsoft.com/office/drawing/2014/main" id="{B583FC47-1579-0F9B-02C4-3D5609430908}"/>
              </a:ext>
            </a:extLst>
          </xdr:cNvPr>
          <xdr:cNvSpPr/>
        </xdr:nvSpPr>
        <xdr:spPr>
          <a:xfrm>
            <a:off x="640080"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41" name="Group 40" hidden="1">
          <a:extLst>
            <a:ext uri="{FF2B5EF4-FFF2-40B4-BE49-F238E27FC236}">
              <a16:creationId xmlns:a16="http://schemas.microsoft.com/office/drawing/2014/main" id="{6E5D2EF4-6F9E-4116-83ED-8298BE820850}"/>
            </a:ext>
          </a:extLst>
        </xdr:cNvPr>
        <xdr:cNvGrpSpPr/>
      </xdr:nvGrpSpPr>
      <xdr:grpSpPr>
        <a:xfrm>
          <a:off x="2733040" y="1708821"/>
          <a:ext cx="12733020" cy="7241242"/>
          <a:chOff x="640080" y="1749461"/>
          <a:chExt cx="12733020" cy="7241242"/>
        </a:xfrm>
      </xdr:grpSpPr>
      <xdr:sp macro="" textlink="">
        <xdr:nvSpPr>
          <xdr:cNvPr id="42" name="Rectangle: Rounded Corners 41">
            <a:extLst>
              <a:ext uri="{FF2B5EF4-FFF2-40B4-BE49-F238E27FC236}">
                <a16:creationId xmlns:a16="http://schemas.microsoft.com/office/drawing/2014/main" id="{27CE1619-DEB0-110F-B2DC-C2050B67A828}"/>
              </a:ext>
            </a:extLst>
          </xdr:cNvPr>
          <xdr:cNvSpPr/>
        </xdr:nvSpPr>
        <xdr:spPr>
          <a:xfrm>
            <a:off x="640080" y="174946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3" name="Rectangle: Rounded Corners 42">
            <a:extLst>
              <a:ext uri="{FF2B5EF4-FFF2-40B4-BE49-F238E27FC236}">
                <a16:creationId xmlns:a16="http://schemas.microsoft.com/office/drawing/2014/main" id="{D5C6B1DB-8ECE-F2E7-F2BC-CA4671FFA5D5}"/>
              </a:ext>
            </a:extLst>
          </xdr:cNvPr>
          <xdr:cNvSpPr/>
        </xdr:nvSpPr>
        <xdr:spPr>
          <a:xfrm>
            <a:off x="7137400" y="1749461"/>
            <a:ext cx="2987040"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4" name="Rectangle: Rounded Corners 43">
            <a:extLst>
              <a:ext uri="{FF2B5EF4-FFF2-40B4-BE49-F238E27FC236}">
                <a16:creationId xmlns:a16="http://schemas.microsoft.com/office/drawing/2014/main" id="{51F7C41F-2232-87BE-C87E-5051D7D4CE46}"/>
              </a:ext>
            </a:extLst>
          </xdr:cNvPr>
          <xdr:cNvSpPr/>
        </xdr:nvSpPr>
        <xdr:spPr>
          <a:xfrm>
            <a:off x="10390543" y="1749461"/>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5" name="Rectangle: Rounded Corners 44">
            <a:extLst>
              <a:ext uri="{FF2B5EF4-FFF2-40B4-BE49-F238E27FC236}">
                <a16:creationId xmlns:a16="http://schemas.microsoft.com/office/drawing/2014/main" id="{504CCBC6-1C02-31BD-259A-FC6B64CA7337}"/>
              </a:ext>
            </a:extLst>
          </xdr:cNvPr>
          <xdr:cNvSpPr/>
        </xdr:nvSpPr>
        <xdr:spPr>
          <a:xfrm>
            <a:off x="10390543"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6" name="Rectangle: Rounded Corners 45">
            <a:extLst>
              <a:ext uri="{FF2B5EF4-FFF2-40B4-BE49-F238E27FC236}">
                <a16:creationId xmlns:a16="http://schemas.microsoft.com/office/drawing/2014/main" id="{9112BA51-7923-2B40-6808-306F18517371}"/>
              </a:ext>
            </a:extLst>
          </xdr:cNvPr>
          <xdr:cNvSpPr/>
        </xdr:nvSpPr>
        <xdr:spPr>
          <a:xfrm>
            <a:off x="3890832" y="425375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7" name="Rectangle: Rounded Corners 46">
            <a:extLst>
              <a:ext uri="{FF2B5EF4-FFF2-40B4-BE49-F238E27FC236}">
                <a16:creationId xmlns:a16="http://schemas.microsoft.com/office/drawing/2014/main" id="{BEF06D7D-DFA3-247E-19F8-3CFE489A8431}"/>
              </a:ext>
            </a:extLst>
          </xdr:cNvPr>
          <xdr:cNvSpPr/>
        </xdr:nvSpPr>
        <xdr:spPr>
          <a:xfrm>
            <a:off x="640080"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8" name="Rectangle: Rounded Corners 47">
            <a:extLst>
              <a:ext uri="{FF2B5EF4-FFF2-40B4-BE49-F238E27FC236}">
                <a16:creationId xmlns:a16="http://schemas.microsoft.com/office/drawing/2014/main" id="{4B986387-655E-33B0-81C6-61389F301E26}"/>
              </a:ext>
            </a:extLst>
          </xdr:cNvPr>
          <xdr:cNvSpPr/>
        </xdr:nvSpPr>
        <xdr:spPr>
          <a:xfrm>
            <a:off x="3890832" y="675311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9" name="Rectangle: Rounded Corners 48">
            <a:extLst>
              <a:ext uri="{FF2B5EF4-FFF2-40B4-BE49-F238E27FC236}">
                <a16:creationId xmlns:a16="http://schemas.microsoft.com/office/drawing/2014/main" id="{E9F9001C-BD01-B91D-F3AD-EC25BCD3CA17}"/>
              </a:ext>
            </a:extLst>
          </xdr:cNvPr>
          <xdr:cNvSpPr/>
        </xdr:nvSpPr>
        <xdr:spPr>
          <a:xfrm>
            <a:off x="10390543"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0" name="Rectangle: Rounded Corners 49">
            <a:extLst>
              <a:ext uri="{FF2B5EF4-FFF2-40B4-BE49-F238E27FC236}">
                <a16:creationId xmlns:a16="http://schemas.microsoft.com/office/drawing/2014/main" id="{405B9B17-C801-8544-4644-85B1A421DD96}"/>
              </a:ext>
            </a:extLst>
          </xdr:cNvPr>
          <xdr:cNvSpPr/>
        </xdr:nvSpPr>
        <xdr:spPr>
          <a:xfrm>
            <a:off x="640080"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51" name="Group 50" hidden="1">
          <a:extLst>
            <a:ext uri="{FF2B5EF4-FFF2-40B4-BE49-F238E27FC236}">
              <a16:creationId xmlns:a16="http://schemas.microsoft.com/office/drawing/2014/main" id="{597DE25D-5DC9-4206-97B4-105E9C4562A8}"/>
            </a:ext>
          </a:extLst>
        </xdr:cNvPr>
        <xdr:cNvGrpSpPr/>
      </xdr:nvGrpSpPr>
      <xdr:grpSpPr>
        <a:xfrm>
          <a:off x="2733040" y="1708821"/>
          <a:ext cx="12733020" cy="7241242"/>
          <a:chOff x="640080" y="1749461"/>
          <a:chExt cx="12733020" cy="7241242"/>
        </a:xfrm>
      </xdr:grpSpPr>
      <xdr:sp macro="" textlink="">
        <xdr:nvSpPr>
          <xdr:cNvPr id="52" name="Rectangle: Rounded Corners 51">
            <a:extLst>
              <a:ext uri="{FF2B5EF4-FFF2-40B4-BE49-F238E27FC236}">
                <a16:creationId xmlns:a16="http://schemas.microsoft.com/office/drawing/2014/main" id="{FAEE6E11-13C3-BDC2-55CE-84ED538A4CA2}"/>
              </a:ext>
            </a:extLst>
          </xdr:cNvPr>
          <xdr:cNvSpPr/>
        </xdr:nvSpPr>
        <xdr:spPr>
          <a:xfrm>
            <a:off x="640080" y="174946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3" name="Rectangle: Rounded Corners 52">
            <a:extLst>
              <a:ext uri="{FF2B5EF4-FFF2-40B4-BE49-F238E27FC236}">
                <a16:creationId xmlns:a16="http://schemas.microsoft.com/office/drawing/2014/main" id="{37E42117-4224-0C80-5C8A-BEF93AFE4093}"/>
              </a:ext>
            </a:extLst>
          </xdr:cNvPr>
          <xdr:cNvSpPr/>
        </xdr:nvSpPr>
        <xdr:spPr>
          <a:xfrm>
            <a:off x="7137400" y="1749461"/>
            <a:ext cx="2987040"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4" name="Rectangle: Rounded Corners 53">
            <a:extLst>
              <a:ext uri="{FF2B5EF4-FFF2-40B4-BE49-F238E27FC236}">
                <a16:creationId xmlns:a16="http://schemas.microsoft.com/office/drawing/2014/main" id="{9BE75D12-F4EE-8517-B56B-2973906F9321}"/>
              </a:ext>
            </a:extLst>
          </xdr:cNvPr>
          <xdr:cNvSpPr/>
        </xdr:nvSpPr>
        <xdr:spPr>
          <a:xfrm>
            <a:off x="10390543" y="1749461"/>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5" name="Rectangle: Rounded Corners 54">
            <a:extLst>
              <a:ext uri="{FF2B5EF4-FFF2-40B4-BE49-F238E27FC236}">
                <a16:creationId xmlns:a16="http://schemas.microsoft.com/office/drawing/2014/main" id="{4F35B75B-5966-DC09-EA0F-2BE87815AEA1}"/>
              </a:ext>
            </a:extLst>
          </xdr:cNvPr>
          <xdr:cNvSpPr/>
        </xdr:nvSpPr>
        <xdr:spPr>
          <a:xfrm>
            <a:off x="10390543"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6" name="Rectangle: Rounded Corners 55">
            <a:extLst>
              <a:ext uri="{FF2B5EF4-FFF2-40B4-BE49-F238E27FC236}">
                <a16:creationId xmlns:a16="http://schemas.microsoft.com/office/drawing/2014/main" id="{3B2C32E7-6182-3092-3221-4AD88B766375}"/>
              </a:ext>
            </a:extLst>
          </xdr:cNvPr>
          <xdr:cNvSpPr/>
        </xdr:nvSpPr>
        <xdr:spPr>
          <a:xfrm>
            <a:off x="3890832" y="425375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7" name="Rectangle: Rounded Corners 56">
            <a:extLst>
              <a:ext uri="{FF2B5EF4-FFF2-40B4-BE49-F238E27FC236}">
                <a16:creationId xmlns:a16="http://schemas.microsoft.com/office/drawing/2014/main" id="{23C8D80A-7C7D-7C60-A1C8-E7E3A41D36BD}"/>
              </a:ext>
            </a:extLst>
          </xdr:cNvPr>
          <xdr:cNvSpPr/>
        </xdr:nvSpPr>
        <xdr:spPr>
          <a:xfrm>
            <a:off x="640080"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8" name="Rectangle: Rounded Corners 57">
            <a:extLst>
              <a:ext uri="{FF2B5EF4-FFF2-40B4-BE49-F238E27FC236}">
                <a16:creationId xmlns:a16="http://schemas.microsoft.com/office/drawing/2014/main" id="{6FE2F93E-B53A-346B-CF98-5CAC33E5DF50}"/>
              </a:ext>
            </a:extLst>
          </xdr:cNvPr>
          <xdr:cNvSpPr/>
        </xdr:nvSpPr>
        <xdr:spPr>
          <a:xfrm>
            <a:off x="3890832" y="675311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9" name="Rectangle: Rounded Corners 58">
            <a:extLst>
              <a:ext uri="{FF2B5EF4-FFF2-40B4-BE49-F238E27FC236}">
                <a16:creationId xmlns:a16="http://schemas.microsoft.com/office/drawing/2014/main" id="{CC8357C5-6C32-ADCD-D082-AA23632396A3}"/>
              </a:ext>
            </a:extLst>
          </xdr:cNvPr>
          <xdr:cNvSpPr/>
        </xdr:nvSpPr>
        <xdr:spPr>
          <a:xfrm>
            <a:off x="10390543"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0" name="Rectangle: Rounded Corners 59">
            <a:extLst>
              <a:ext uri="{FF2B5EF4-FFF2-40B4-BE49-F238E27FC236}">
                <a16:creationId xmlns:a16="http://schemas.microsoft.com/office/drawing/2014/main" id="{6DA66173-32C6-53E6-D3AE-1DBF154D8B8C}"/>
              </a:ext>
            </a:extLst>
          </xdr:cNvPr>
          <xdr:cNvSpPr/>
        </xdr:nvSpPr>
        <xdr:spPr>
          <a:xfrm>
            <a:off x="640080"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20</xdr:col>
      <xdr:colOff>197654</xdr:colOff>
      <xdr:row>36</xdr:row>
      <xdr:rowOff>180340</xdr:rowOff>
    </xdr:from>
    <xdr:to>
      <xdr:col>25</xdr:col>
      <xdr:colOff>381000</xdr:colOff>
      <xdr:row>48</xdr:row>
      <xdr:rowOff>88900</xdr:rowOff>
    </xdr:to>
    <xdr:graphicFrame macro="">
      <xdr:nvGraphicFramePr>
        <xdr:cNvPr id="82" name="Chart 81">
          <a:extLst>
            <a:ext uri="{FF2B5EF4-FFF2-40B4-BE49-F238E27FC236}">
              <a16:creationId xmlns:a16="http://schemas.microsoft.com/office/drawing/2014/main" id="{0EB6CF7C-1CAD-4CEC-9BCF-FDB15E465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68580</xdr:colOff>
      <xdr:row>19</xdr:row>
      <xdr:rowOff>55880</xdr:rowOff>
    </xdr:from>
    <xdr:to>
      <xdr:col>24</xdr:col>
      <xdr:colOff>480060</xdr:colOff>
      <xdr:row>21</xdr:row>
      <xdr:rowOff>101600</xdr:rowOff>
    </xdr:to>
    <mc:AlternateContent xmlns:mc="http://schemas.openxmlformats.org/markup-compatibility/2006" xmlns:a14="http://schemas.microsoft.com/office/drawing/2010/main">
      <mc:Choice Requires="a14">
        <xdr:graphicFrame macro="">
          <xdr:nvGraphicFramePr>
            <xdr:cNvPr id="83" name="Year">
              <a:extLst>
                <a:ext uri="{FF2B5EF4-FFF2-40B4-BE49-F238E27FC236}">
                  <a16:creationId xmlns:a16="http://schemas.microsoft.com/office/drawing/2014/main" id="{D291C749-05FE-4146-AE48-8D5111A8155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870180" y="3530600"/>
              <a:ext cx="2240280" cy="41148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81280</xdr:colOff>
      <xdr:row>18</xdr:row>
      <xdr:rowOff>177800</xdr:rowOff>
    </xdr:from>
    <xdr:to>
      <xdr:col>14</xdr:col>
      <xdr:colOff>191008</xdr:colOff>
      <xdr:row>21</xdr:row>
      <xdr:rowOff>53340</xdr:rowOff>
    </xdr:to>
    <mc:AlternateContent xmlns:mc="http://schemas.openxmlformats.org/markup-compatibility/2006" xmlns:a14="http://schemas.microsoft.com/office/drawing/2010/main">
      <mc:Choice Requires="a14">
        <xdr:graphicFrame macro="">
          <xdr:nvGraphicFramePr>
            <xdr:cNvPr id="20" name="Name Month">
              <a:extLst>
                <a:ext uri="{FF2B5EF4-FFF2-40B4-BE49-F238E27FC236}">
                  <a16:creationId xmlns:a16="http://schemas.microsoft.com/office/drawing/2014/main" id="{38F62AE9-44EC-430A-91DF-3C31B3AAFB85}"/>
                </a:ext>
              </a:extLst>
            </xdr:cNvPr>
            <xdr:cNvGraphicFramePr/>
          </xdr:nvGraphicFramePr>
          <xdr:xfrm>
            <a:off x="0" y="0"/>
            <a:ext cx="0" cy="0"/>
          </xdr:xfrm>
          <a:graphic>
            <a:graphicData uri="http://schemas.microsoft.com/office/drawing/2010/slicer">
              <sle:slicer xmlns:sle="http://schemas.microsoft.com/office/drawing/2010/slicer" name="Name Month"/>
            </a:graphicData>
          </a:graphic>
        </xdr:graphicFrame>
      </mc:Choice>
      <mc:Fallback xmlns="">
        <xdr:sp macro="" textlink="">
          <xdr:nvSpPr>
            <xdr:cNvPr id="0" name=""/>
            <xdr:cNvSpPr>
              <a:spLocks noTextEdit="1"/>
            </xdr:cNvSpPr>
          </xdr:nvSpPr>
          <xdr:spPr>
            <a:xfrm>
              <a:off x="3129280" y="3469640"/>
              <a:ext cx="5596128" cy="42418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335280</xdr:colOff>
      <xdr:row>32</xdr:row>
      <xdr:rowOff>167640</xdr:rowOff>
    </xdr:from>
    <xdr:to>
      <xdr:col>19</xdr:col>
      <xdr:colOff>445008</xdr:colOff>
      <xdr:row>35</xdr:row>
      <xdr:rowOff>45720</xdr:rowOff>
    </xdr:to>
    <mc:AlternateContent xmlns:mc="http://schemas.openxmlformats.org/markup-compatibility/2006" xmlns:a14="http://schemas.microsoft.com/office/drawing/2010/main">
      <mc:Choice Requires="a14">
        <xdr:graphicFrame macro="">
          <xdr:nvGraphicFramePr>
            <xdr:cNvPr id="24" name="Name Month 1">
              <a:extLst>
                <a:ext uri="{FF2B5EF4-FFF2-40B4-BE49-F238E27FC236}">
                  <a16:creationId xmlns:a16="http://schemas.microsoft.com/office/drawing/2014/main" id="{63BC9A76-124A-403B-AF2D-6A7A3507E9AB}"/>
                </a:ext>
              </a:extLst>
            </xdr:cNvPr>
            <xdr:cNvGraphicFramePr/>
          </xdr:nvGraphicFramePr>
          <xdr:xfrm>
            <a:off x="0" y="0"/>
            <a:ext cx="0" cy="0"/>
          </xdr:xfrm>
          <a:graphic>
            <a:graphicData uri="http://schemas.microsoft.com/office/drawing/2010/slicer">
              <sle:slicer xmlns:sle="http://schemas.microsoft.com/office/drawing/2010/slicer" name="Name Month 1"/>
            </a:graphicData>
          </a:graphic>
        </xdr:graphicFrame>
      </mc:Choice>
      <mc:Fallback xmlns="">
        <xdr:sp macro="" textlink="">
          <xdr:nvSpPr>
            <xdr:cNvPr id="0" name=""/>
            <xdr:cNvSpPr>
              <a:spLocks noTextEdit="1"/>
            </xdr:cNvSpPr>
          </xdr:nvSpPr>
          <xdr:spPr>
            <a:xfrm>
              <a:off x="6431280" y="6019800"/>
              <a:ext cx="5596128" cy="42672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365760</xdr:colOff>
      <xdr:row>46</xdr:row>
      <xdr:rowOff>83820</xdr:rowOff>
    </xdr:from>
    <xdr:to>
      <xdr:col>19</xdr:col>
      <xdr:colOff>475488</xdr:colOff>
      <xdr:row>48</xdr:row>
      <xdr:rowOff>144780</xdr:rowOff>
    </xdr:to>
    <mc:AlternateContent xmlns:mc="http://schemas.openxmlformats.org/markup-compatibility/2006" xmlns:a14="http://schemas.microsoft.com/office/drawing/2010/main">
      <mc:Choice Requires="a14">
        <xdr:graphicFrame macro="">
          <xdr:nvGraphicFramePr>
            <xdr:cNvPr id="84" name="Name Month 2">
              <a:extLst>
                <a:ext uri="{FF2B5EF4-FFF2-40B4-BE49-F238E27FC236}">
                  <a16:creationId xmlns:a16="http://schemas.microsoft.com/office/drawing/2014/main" id="{C8DA3AB0-3D22-4368-959D-DB89DFDFCC42}"/>
                </a:ext>
              </a:extLst>
            </xdr:cNvPr>
            <xdr:cNvGraphicFramePr/>
          </xdr:nvGraphicFramePr>
          <xdr:xfrm>
            <a:off x="0" y="0"/>
            <a:ext cx="0" cy="0"/>
          </xdr:xfrm>
          <a:graphic>
            <a:graphicData uri="http://schemas.microsoft.com/office/drawing/2010/slicer">
              <sle:slicer xmlns:sle="http://schemas.microsoft.com/office/drawing/2010/slicer" name="Name Month 2"/>
            </a:graphicData>
          </a:graphic>
        </xdr:graphicFrame>
      </mc:Choice>
      <mc:Fallback xmlns="">
        <xdr:sp macro="" textlink="">
          <xdr:nvSpPr>
            <xdr:cNvPr id="0" name=""/>
            <xdr:cNvSpPr>
              <a:spLocks noTextEdit="1"/>
            </xdr:cNvSpPr>
          </xdr:nvSpPr>
          <xdr:spPr>
            <a:xfrm>
              <a:off x="6461760" y="8496300"/>
              <a:ext cx="5596128" cy="42672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270472</xdr:colOff>
      <xdr:row>1</xdr:row>
      <xdr:rowOff>76200</xdr:rowOff>
    </xdr:from>
    <xdr:to>
      <xdr:col>9</xdr:col>
      <xdr:colOff>57112</xdr:colOff>
      <xdr:row>6</xdr:row>
      <xdr:rowOff>167640</xdr:rowOff>
    </xdr:to>
    <xdr:graphicFrame macro="">
      <xdr:nvGraphicFramePr>
        <xdr:cNvPr id="85" name="Chart 84">
          <a:extLst>
            <a:ext uri="{FF2B5EF4-FFF2-40B4-BE49-F238E27FC236}">
              <a16:creationId xmlns:a16="http://schemas.microsoft.com/office/drawing/2014/main" id="{033E0500-FE68-4449-A0D6-C3F8D13D9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441960</xdr:colOff>
      <xdr:row>1</xdr:row>
      <xdr:rowOff>76200</xdr:rowOff>
    </xdr:from>
    <xdr:to>
      <xdr:col>14</xdr:col>
      <xdr:colOff>228600</xdr:colOff>
      <xdr:row>6</xdr:row>
      <xdr:rowOff>167640</xdr:rowOff>
    </xdr:to>
    <xdr:graphicFrame macro="">
      <xdr:nvGraphicFramePr>
        <xdr:cNvPr id="86" name="Chart 85">
          <a:extLst>
            <a:ext uri="{FF2B5EF4-FFF2-40B4-BE49-F238E27FC236}">
              <a16:creationId xmlns:a16="http://schemas.microsoft.com/office/drawing/2014/main" id="{43521A5C-683A-4D82-BF1B-B1C8AB1E3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38100</xdr:colOff>
      <xdr:row>1</xdr:row>
      <xdr:rowOff>76200</xdr:rowOff>
    </xdr:from>
    <xdr:to>
      <xdr:col>19</xdr:col>
      <xdr:colOff>434340</xdr:colOff>
      <xdr:row>6</xdr:row>
      <xdr:rowOff>167640</xdr:rowOff>
    </xdr:to>
    <xdr:graphicFrame macro="">
      <xdr:nvGraphicFramePr>
        <xdr:cNvPr id="87" name="Chart 86">
          <a:extLst>
            <a:ext uri="{FF2B5EF4-FFF2-40B4-BE49-F238E27FC236}">
              <a16:creationId xmlns:a16="http://schemas.microsoft.com/office/drawing/2014/main" id="{32BA1BB2-04FC-4E0B-A967-22F4C79CC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213360</xdr:colOff>
      <xdr:row>1</xdr:row>
      <xdr:rowOff>76200</xdr:rowOff>
    </xdr:from>
    <xdr:to>
      <xdr:col>25</xdr:col>
      <xdr:colOff>0</xdr:colOff>
      <xdr:row>6</xdr:row>
      <xdr:rowOff>167640</xdr:rowOff>
    </xdr:to>
    <xdr:graphicFrame macro="">
      <xdr:nvGraphicFramePr>
        <xdr:cNvPr id="88" name="Chart 87">
          <a:extLst>
            <a:ext uri="{FF2B5EF4-FFF2-40B4-BE49-F238E27FC236}">
              <a16:creationId xmlns:a16="http://schemas.microsoft.com/office/drawing/2014/main" id="{5EA92A91-A6DE-46C2-BFC5-71DACC551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317500</xdr:colOff>
      <xdr:row>2</xdr:row>
      <xdr:rowOff>157480</xdr:rowOff>
    </xdr:from>
    <xdr:to>
      <xdr:col>9</xdr:col>
      <xdr:colOff>45720</xdr:colOff>
      <xdr:row>5</xdr:row>
      <xdr:rowOff>99060</xdr:rowOff>
    </xdr:to>
    <xdr:sp macro="" textlink="Processing!I13">
      <xdr:nvSpPr>
        <xdr:cNvPr id="89" name="TextBox 88">
          <a:extLst>
            <a:ext uri="{FF2B5EF4-FFF2-40B4-BE49-F238E27FC236}">
              <a16:creationId xmlns:a16="http://schemas.microsoft.com/office/drawing/2014/main" id="{10DBDF98-419D-87A6-2732-958EF0DD789E}"/>
            </a:ext>
          </a:extLst>
        </xdr:cNvPr>
        <xdr:cNvSpPr txBox="1"/>
      </xdr:nvSpPr>
      <xdr:spPr>
        <a:xfrm>
          <a:off x="458470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1A3155-797E-4C9C-8E25-01B078AF53CB}" type="TxLink">
            <a:rPr lang="en-US" sz="1600" b="0" i="0" u="none" strike="noStrike">
              <a:solidFill>
                <a:srgbClr val="AADCD7"/>
              </a:solidFill>
              <a:latin typeface="Aptos Narrow"/>
              <a:ea typeface="MS UI Gothic" panose="020B0600070205080204" pitchFamily="34" charset="-128"/>
              <a:cs typeface="Angsana New" panose="020B0502040204020203" pitchFamily="18" charset="-34"/>
            </a:rPr>
            <a:pPr algn="ctr"/>
            <a:t>34%</a:t>
          </a:fld>
          <a:endParaRPr lang="ru-RU" sz="36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12</xdr:col>
      <xdr:colOff>492760</xdr:colOff>
      <xdr:row>2</xdr:row>
      <xdr:rowOff>157480</xdr:rowOff>
    </xdr:from>
    <xdr:to>
      <xdr:col>14</xdr:col>
      <xdr:colOff>220980</xdr:colOff>
      <xdr:row>5</xdr:row>
      <xdr:rowOff>99060</xdr:rowOff>
    </xdr:to>
    <xdr:sp macro="" textlink="Processing!I14">
      <xdr:nvSpPr>
        <xdr:cNvPr id="90" name="TextBox 89">
          <a:extLst>
            <a:ext uri="{FF2B5EF4-FFF2-40B4-BE49-F238E27FC236}">
              <a16:creationId xmlns:a16="http://schemas.microsoft.com/office/drawing/2014/main" id="{99BB29F6-241B-D2AE-0CB4-28949C806090}"/>
            </a:ext>
          </a:extLst>
        </xdr:cNvPr>
        <xdr:cNvSpPr txBox="1"/>
      </xdr:nvSpPr>
      <xdr:spPr>
        <a:xfrm>
          <a:off x="7807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D2B9A8-1970-4EEB-9015-1814DA44E0E8}" type="TxLink">
            <a:rPr lang="en-US" sz="1600" b="0" i="0" u="none" strike="noStrike">
              <a:solidFill>
                <a:srgbClr val="9ED19F"/>
              </a:solidFill>
              <a:latin typeface="Aptos Narrow"/>
              <a:ea typeface="MS UI Gothic" panose="020B0600070205080204" pitchFamily="34" charset="-128"/>
              <a:cs typeface="Angsana New" panose="020B0502040204020203" pitchFamily="18" charset="-34"/>
            </a:rPr>
            <a:pPr algn="ctr"/>
            <a:t>36%</a:t>
          </a:fld>
          <a:endParaRPr lang="ru-RU" sz="36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18</xdr:col>
      <xdr:colOff>81280</xdr:colOff>
      <xdr:row>2</xdr:row>
      <xdr:rowOff>157480</xdr:rowOff>
    </xdr:from>
    <xdr:to>
      <xdr:col>19</xdr:col>
      <xdr:colOff>419100</xdr:colOff>
      <xdr:row>5</xdr:row>
      <xdr:rowOff>99060</xdr:rowOff>
    </xdr:to>
    <xdr:sp macro="" textlink="Processing!I15">
      <xdr:nvSpPr>
        <xdr:cNvPr id="91" name="TextBox 90">
          <a:extLst>
            <a:ext uri="{FF2B5EF4-FFF2-40B4-BE49-F238E27FC236}">
              <a16:creationId xmlns:a16="http://schemas.microsoft.com/office/drawing/2014/main" id="{F6522867-8CD1-794B-DA90-CF7F450EB8BF}"/>
            </a:ext>
          </a:extLst>
        </xdr:cNvPr>
        <xdr:cNvSpPr txBox="1"/>
      </xdr:nvSpPr>
      <xdr:spPr>
        <a:xfrm>
          <a:off x="1105408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B71D08-09C4-4726-9557-1819DA8C085D}" type="TxLink">
            <a:rPr lang="en-US" sz="1600" b="0" i="0" u="none" strike="noStrike">
              <a:solidFill>
                <a:srgbClr val="B3A0F4"/>
              </a:solidFill>
              <a:latin typeface="Aptos Narrow"/>
              <a:ea typeface="MS UI Gothic" panose="020B0600070205080204" pitchFamily="34" charset="-128"/>
              <a:cs typeface="Angsana New" panose="020B0502040204020203" pitchFamily="18" charset="-34"/>
            </a:rPr>
            <a:pPr algn="ctr"/>
            <a:t>33%</a:t>
          </a:fld>
          <a:endParaRPr lang="ru-RU" sz="36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23</xdr:col>
      <xdr:colOff>264160</xdr:colOff>
      <xdr:row>2</xdr:row>
      <xdr:rowOff>157480</xdr:rowOff>
    </xdr:from>
    <xdr:to>
      <xdr:col>24</xdr:col>
      <xdr:colOff>601980</xdr:colOff>
      <xdr:row>5</xdr:row>
      <xdr:rowOff>99060</xdr:rowOff>
    </xdr:to>
    <xdr:sp macro="" textlink="Processing!I16">
      <xdr:nvSpPr>
        <xdr:cNvPr id="92" name="TextBox 91">
          <a:extLst>
            <a:ext uri="{FF2B5EF4-FFF2-40B4-BE49-F238E27FC236}">
              <a16:creationId xmlns:a16="http://schemas.microsoft.com/office/drawing/2014/main" id="{B953F5E6-F2D5-B66D-0AB9-7F20C8B3BED9}"/>
            </a:ext>
          </a:extLst>
        </xdr:cNvPr>
        <xdr:cNvSpPr txBox="1"/>
      </xdr:nvSpPr>
      <xdr:spPr>
        <a:xfrm>
          <a:off x="14284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948274-0326-48B3-ADC9-5E1CDCA286F9}" type="TxLink">
            <a:rPr lang="en-US" sz="1600" b="0" i="0" u="none" strike="noStrike">
              <a:solidFill>
                <a:srgbClr val="02C7B3"/>
              </a:solidFill>
              <a:latin typeface="Aptos Narrow"/>
              <a:ea typeface="MS UI Gothic" panose="020B0600070205080204" pitchFamily="34" charset="-128"/>
              <a:cs typeface="Angsana New" panose="020B0502040204020203" pitchFamily="18" charset="-34"/>
            </a:rPr>
            <a:pPr algn="ctr"/>
            <a:t>33%</a:t>
          </a:fld>
          <a:endParaRPr lang="ru-RU" sz="36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561340</xdr:colOff>
      <xdr:row>2</xdr:row>
      <xdr:rowOff>134620</xdr:rowOff>
    </xdr:from>
    <xdr:to>
      <xdr:col>6</xdr:col>
      <xdr:colOff>304800</xdr:colOff>
      <xdr:row>4</xdr:row>
      <xdr:rowOff>114300</xdr:rowOff>
    </xdr:to>
    <xdr:sp macro="" textlink="Processing!P13">
      <xdr:nvSpPr>
        <xdr:cNvPr id="93" name="TextBox 92">
          <a:extLst>
            <a:ext uri="{FF2B5EF4-FFF2-40B4-BE49-F238E27FC236}">
              <a16:creationId xmlns:a16="http://schemas.microsoft.com/office/drawing/2014/main" id="{298D48DA-DCC6-DEC8-8B0F-27E0CD4E3D31}"/>
            </a:ext>
          </a:extLst>
        </xdr:cNvPr>
        <xdr:cNvSpPr txBox="1"/>
      </xdr:nvSpPr>
      <xdr:spPr>
        <a:xfrm>
          <a:off x="299974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32A647B-778A-4A92-A7F8-C9130C9D241B}"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r"/>
            <a:t>4,200</a:t>
          </a:fld>
          <a:endParaRPr lang="ru-RU" sz="20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508000</xdr:colOff>
      <xdr:row>0</xdr:row>
      <xdr:rowOff>172720</xdr:rowOff>
    </xdr:from>
    <xdr:to>
      <xdr:col>7</xdr:col>
      <xdr:colOff>160020</xdr:colOff>
      <xdr:row>2</xdr:row>
      <xdr:rowOff>152400</xdr:rowOff>
    </xdr:to>
    <xdr:sp macro="" textlink="Processing!H13">
      <xdr:nvSpPr>
        <xdr:cNvPr id="94" name="TextBox 93">
          <a:extLst>
            <a:ext uri="{FF2B5EF4-FFF2-40B4-BE49-F238E27FC236}">
              <a16:creationId xmlns:a16="http://schemas.microsoft.com/office/drawing/2014/main" id="{6E6CB637-2927-F2A2-E6E8-8C148CFB1FDE}"/>
            </a:ext>
          </a:extLst>
        </xdr:cNvPr>
        <xdr:cNvSpPr txBox="1"/>
      </xdr:nvSpPr>
      <xdr:spPr>
        <a:xfrm>
          <a:off x="294640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3228A23-4F8C-4C85-8D18-C5BF1F75A3A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Sales</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27940</xdr:colOff>
      <xdr:row>4</xdr:row>
      <xdr:rowOff>81280</xdr:rowOff>
    </xdr:from>
    <xdr:to>
      <xdr:col>11</xdr:col>
      <xdr:colOff>533400</xdr:colOff>
      <xdr:row>7</xdr:row>
      <xdr:rowOff>22860</xdr:rowOff>
    </xdr:to>
    <xdr:sp macro="" textlink="Processing!O14">
      <xdr:nvSpPr>
        <xdr:cNvPr id="95" name="TextBox 94">
          <a:extLst>
            <a:ext uri="{FF2B5EF4-FFF2-40B4-BE49-F238E27FC236}">
              <a16:creationId xmlns:a16="http://schemas.microsoft.com/office/drawing/2014/main" id="{519A5E01-506B-925A-C65D-25529692B192}"/>
            </a:ext>
          </a:extLst>
        </xdr:cNvPr>
        <xdr:cNvSpPr txBox="1"/>
      </xdr:nvSpPr>
      <xdr:spPr>
        <a:xfrm>
          <a:off x="612394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9BC2AC1-90DB-408E-ADF1-30B95AED8BAF}"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1,148</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180340</xdr:colOff>
      <xdr:row>2</xdr:row>
      <xdr:rowOff>134620</xdr:rowOff>
    </xdr:from>
    <xdr:to>
      <xdr:col>11</xdr:col>
      <xdr:colOff>533400</xdr:colOff>
      <xdr:row>4</xdr:row>
      <xdr:rowOff>114300</xdr:rowOff>
    </xdr:to>
    <xdr:sp macro="" textlink="Processing!P14">
      <xdr:nvSpPr>
        <xdr:cNvPr id="96" name="TextBox 95">
          <a:extLst>
            <a:ext uri="{FF2B5EF4-FFF2-40B4-BE49-F238E27FC236}">
              <a16:creationId xmlns:a16="http://schemas.microsoft.com/office/drawing/2014/main" id="{886D90A6-3CB3-540F-F0B3-71F6B4F5FA6A}"/>
            </a:ext>
          </a:extLst>
        </xdr:cNvPr>
        <xdr:cNvSpPr txBox="1"/>
      </xdr:nvSpPr>
      <xdr:spPr>
        <a:xfrm>
          <a:off x="627634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356BB6C-C51D-4D29-89F1-ECE14F7406FD}"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r"/>
            <a:t>3,200</a:t>
          </a:fld>
          <a:endParaRPr lang="ru-RU" sz="20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96520</xdr:colOff>
      <xdr:row>0</xdr:row>
      <xdr:rowOff>172720</xdr:rowOff>
    </xdr:from>
    <xdr:to>
      <xdr:col>12</xdr:col>
      <xdr:colOff>358140</xdr:colOff>
      <xdr:row>2</xdr:row>
      <xdr:rowOff>152400</xdr:rowOff>
    </xdr:to>
    <xdr:sp macro="" textlink="Processing!H14">
      <xdr:nvSpPr>
        <xdr:cNvPr id="97" name="TextBox 96">
          <a:extLst>
            <a:ext uri="{FF2B5EF4-FFF2-40B4-BE49-F238E27FC236}">
              <a16:creationId xmlns:a16="http://schemas.microsoft.com/office/drawing/2014/main" id="{E1C74033-FCAB-A675-9BEB-9191E460C10A}"/>
            </a:ext>
          </a:extLst>
        </xdr:cNvPr>
        <xdr:cNvSpPr txBox="1"/>
      </xdr:nvSpPr>
      <xdr:spPr>
        <a:xfrm>
          <a:off x="619252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560A9F5-31BC-4C8F-A9A4-5E6CBA5288FE}"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New Clients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210820</xdr:colOff>
      <xdr:row>4</xdr:row>
      <xdr:rowOff>81280</xdr:rowOff>
    </xdr:from>
    <xdr:to>
      <xdr:col>17</xdr:col>
      <xdr:colOff>106680</xdr:colOff>
      <xdr:row>7</xdr:row>
      <xdr:rowOff>22860</xdr:rowOff>
    </xdr:to>
    <xdr:sp macro="" textlink="Processing!O15">
      <xdr:nvSpPr>
        <xdr:cNvPr id="98" name="TextBox 97">
          <a:extLst>
            <a:ext uri="{FF2B5EF4-FFF2-40B4-BE49-F238E27FC236}">
              <a16:creationId xmlns:a16="http://schemas.microsoft.com/office/drawing/2014/main" id="{49168EB0-AD76-0876-8743-BF7A56D98170}"/>
            </a:ext>
          </a:extLst>
        </xdr:cNvPr>
        <xdr:cNvSpPr txBox="1"/>
      </xdr:nvSpPr>
      <xdr:spPr>
        <a:xfrm>
          <a:off x="93548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E55A31A9-49E8-4FEF-B766-1670FEB863D5}"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614</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363220</xdr:colOff>
      <xdr:row>2</xdr:row>
      <xdr:rowOff>134620</xdr:rowOff>
    </xdr:from>
    <xdr:to>
      <xdr:col>17</xdr:col>
      <xdr:colOff>106680</xdr:colOff>
      <xdr:row>4</xdr:row>
      <xdr:rowOff>114300</xdr:rowOff>
    </xdr:to>
    <xdr:sp macro="" textlink="Processing!P15">
      <xdr:nvSpPr>
        <xdr:cNvPr id="99" name="TextBox 98">
          <a:extLst>
            <a:ext uri="{FF2B5EF4-FFF2-40B4-BE49-F238E27FC236}">
              <a16:creationId xmlns:a16="http://schemas.microsoft.com/office/drawing/2014/main" id="{26128D03-68FD-68EF-6963-C9DAE79FBB56}"/>
            </a:ext>
          </a:extLst>
        </xdr:cNvPr>
        <xdr:cNvSpPr txBox="1"/>
      </xdr:nvSpPr>
      <xdr:spPr>
        <a:xfrm>
          <a:off x="95072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80A9DCB-3BB7-4725-A7DA-76B03D46E490}"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r"/>
            <a:t>1,850</a:t>
          </a:fld>
          <a:endParaRPr lang="ru-RU" sz="40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294640</xdr:colOff>
      <xdr:row>0</xdr:row>
      <xdr:rowOff>172720</xdr:rowOff>
    </xdr:from>
    <xdr:to>
      <xdr:col>17</xdr:col>
      <xdr:colOff>556260</xdr:colOff>
      <xdr:row>2</xdr:row>
      <xdr:rowOff>152400</xdr:rowOff>
    </xdr:to>
    <xdr:sp macro="" textlink="Processing!H15">
      <xdr:nvSpPr>
        <xdr:cNvPr id="100" name="TextBox 99">
          <a:extLst>
            <a:ext uri="{FF2B5EF4-FFF2-40B4-BE49-F238E27FC236}">
              <a16:creationId xmlns:a16="http://schemas.microsoft.com/office/drawing/2014/main" id="{C2FD17FE-B16B-08A1-AB1F-A8A45A387E90}"/>
            </a:ext>
          </a:extLst>
        </xdr:cNvPr>
        <xdr:cNvSpPr txBox="1"/>
      </xdr:nvSpPr>
      <xdr:spPr>
        <a:xfrm>
          <a:off x="943864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F4D8FC8-8095-41FC-ABD0-F77551DDF95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Costs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439420</xdr:colOff>
      <xdr:row>4</xdr:row>
      <xdr:rowOff>81280</xdr:rowOff>
    </xdr:from>
    <xdr:to>
      <xdr:col>22</xdr:col>
      <xdr:colOff>335280</xdr:colOff>
      <xdr:row>7</xdr:row>
      <xdr:rowOff>22860</xdr:rowOff>
    </xdr:to>
    <xdr:sp macro="" textlink="Processing!O16">
      <xdr:nvSpPr>
        <xdr:cNvPr id="101" name="TextBox 100">
          <a:extLst>
            <a:ext uri="{FF2B5EF4-FFF2-40B4-BE49-F238E27FC236}">
              <a16:creationId xmlns:a16="http://schemas.microsoft.com/office/drawing/2014/main" id="{55397974-1B51-8B3C-0C36-F62AF8EA3C0D}"/>
            </a:ext>
          </a:extLst>
        </xdr:cNvPr>
        <xdr:cNvSpPr txBox="1"/>
      </xdr:nvSpPr>
      <xdr:spPr>
        <a:xfrm>
          <a:off x="126314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1DFECBE7-BAB9-4E7F-80A9-E72AD1D86758}"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1,300</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591820</xdr:colOff>
      <xdr:row>2</xdr:row>
      <xdr:rowOff>134620</xdr:rowOff>
    </xdr:from>
    <xdr:to>
      <xdr:col>22</xdr:col>
      <xdr:colOff>335280</xdr:colOff>
      <xdr:row>4</xdr:row>
      <xdr:rowOff>114300</xdr:rowOff>
    </xdr:to>
    <xdr:sp macro="" textlink="Processing!P16">
      <xdr:nvSpPr>
        <xdr:cNvPr id="102" name="TextBox 101">
          <a:extLst>
            <a:ext uri="{FF2B5EF4-FFF2-40B4-BE49-F238E27FC236}">
              <a16:creationId xmlns:a16="http://schemas.microsoft.com/office/drawing/2014/main" id="{68499C21-9B7A-20B6-B0C6-2FA4293AF34C}"/>
            </a:ext>
          </a:extLst>
        </xdr:cNvPr>
        <xdr:cNvSpPr txBox="1"/>
      </xdr:nvSpPr>
      <xdr:spPr>
        <a:xfrm>
          <a:off x="127838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2085DD6-B9A4-4E19-AE43-AC4936B7122F}"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r"/>
            <a:t>4,000</a:t>
          </a:fld>
          <a:endParaRPr lang="ru-RU" sz="40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492760</xdr:colOff>
      <xdr:row>0</xdr:row>
      <xdr:rowOff>172720</xdr:rowOff>
    </xdr:from>
    <xdr:to>
      <xdr:col>23</xdr:col>
      <xdr:colOff>266700</xdr:colOff>
      <xdr:row>2</xdr:row>
      <xdr:rowOff>152400</xdr:rowOff>
    </xdr:to>
    <xdr:sp macro="" textlink="Processing!H16">
      <xdr:nvSpPr>
        <xdr:cNvPr id="103" name="TextBox 102">
          <a:extLst>
            <a:ext uri="{FF2B5EF4-FFF2-40B4-BE49-F238E27FC236}">
              <a16:creationId xmlns:a16="http://schemas.microsoft.com/office/drawing/2014/main" id="{98F03195-1EDE-1E32-E7DD-35FC7F7838D6}"/>
            </a:ext>
          </a:extLst>
        </xdr:cNvPr>
        <xdr:cNvSpPr txBox="1"/>
      </xdr:nvSpPr>
      <xdr:spPr>
        <a:xfrm>
          <a:off x="12684760" y="172720"/>
          <a:ext cx="16027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1AABAB1-9A2C-42F0-B674-88B9B58F17C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Average Check</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217203</xdr:colOff>
      <xdr:row>2</xdr:row>
      <xdr:rowOff>134620</xdr:rowOff>
    </xdr:from>
    <xdr:to>
      <xdr:col>7</xdr:col>
      <xdr:colOff>298417</xdr:colOff>
      <xdr:row>4</xdr:row>
      <xdr:rowOff>114300</xdr:rowOff>
    </xdr:to>
    <xdr:sp macro="" textlink="Processing!P12">
      <xdr:nvSpPr>
        <xdr:cNvPr id="104" name="TextBox 103">
          <a:extLst>
            <a:ext uri="{FF2B5EF4-FFF2-40B4-BE49-F238E27FC236}">
              <a16:creationId xmlns:a16="http://schemas.microsoft.com/office/drawing/2014/main" id="{94D02123-5BB2-4475-649E-624FE084E2B5}"/>
            </a:ext>
          </a:extLst>
        </xdr:cNvPr>
        <xdr:cNvSpPr txBox="1"/>
      </xdr:nvSpPr>
      <xdr:spPr>
        <a:xfrm>
          <a:off x="38748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l"/>
            <a:t>Plan</a:t>
          </a:fld>
          <a:endParaRPr lang="ru-RU" sz="48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11</xdr:col>
      <xdr:colOff>445803</xdr:colOff>
      <xdr:row>2</xdr:row>
      <xdr:rowOff>134620</xdr:rowOff>
    </xdr:from>
    <xdr:to>
      <xdr:col>12</xdr:col>
      <xdr:colOff>527017</xdr:colOff>
      <xdr:row>4</xdr:row>
      <xdr:rowOff>114300</xdr:rowOff>
    </xdr:to>
    <xdr:sp macro="" textlink="Processing!P12">
      <xdr:nvSpPr>
        <xdr:cNvPr id="105" name="TextBox 104">
          <a:extLst>
            <a:ext uri="{FF2B5EF4-FFF2-40B4-BE49-F238E27FC236}">
              <a16:creationId xmlns:a16="http://schemas.microsoft.com/office/drawing/2014/main" id="{EA5DF051-A464-27CA-5AC4-716420D4107B}"/>
            </a:ext>
          </a:extLst>
        </xdr:cNvPr>
        <xdr:cNvSpPr txBox="1"/>
      </xdr:nvSpPr>
      <xdr:spPr>
        <a:xfrm>
          <a:off x="71514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l"/>
            <a:t>Plan</a:t>
          </a:fld>
          <a:endParaRPr lang="ru-RU" sz="48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17</xdr:col>
      <xdr:colOff>19083</xdr:colOff>
      <xdr:row>2</xdr:row>
      <xdr:rowOff>134620</xdr:rowOff>
    </xdr:from>
    <xdr:to>
      <xdr:col>18</xdr:col>
      <xdr:colOff>100297</xdr:colOff>
      <xdr:row>4</xdr:row>
      <xdr:rowOff>114300</xdr:rowOff>
    </xdr:to>
    <xdr:sp macro="" textlink="Processing!P12">
      <xdr:nvSpPr>
        <xdr:cNvPr id="106" name="TextBox 105">
          <a:extLst>
            <a:ext uri="{FF2B5EF4-FFF2-40B4-BE49-F238E27FC236}">
              <a16:creationId xmlns:a16="http://schemas.microsoft.com/office/drawing/2014/main" id="{7CA55F2C-0AE2-8554-158D-2086D5F0BC8F}"/>
            </a:ext>
          </a:extLst>
        </xdr:cNvPr>
        <xdr:cNvSpPr txBox="1"/>
      </xdr:nvSpPr>
      <xdr:spPr>
        <a:xfrm>
          <a:off x="103822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l"/>
            <a:t>Plan</a:t>
          </a:fld>
          <a:endParaRPr lang="ru-RU" sz="48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22</xdr:col>
      <xdr:colOff>247683</xdr:colOff>
      <xdr:row>2</xdr:row>
      <xdr:rowOff>134620</xdr:rowOff>
    </xdr:from>
    <xdr:to>
      <xdr:col>23</xdr:col>
      <xdr:colOff>328897</xdr:colOff>
      <xdr:row>4</xdr:row>
      <xdr:rowOff>114300</xdr:rowOff>
    </xdr:to>
    <xdr:sp macro="" textlink="Processing!P12">
      <xdr:nvSpPr>
        <xdr:cNvPr id="107" name="TextBox 106">
          <a:extLst>
            <a:ext uri="{FF2B5EF4-FFF2-40B4-BE49-F238E27FC236}">
              <a16:creationId xmlns:a16="http://schemas.microsoft.com/office/drawing/2014/main" id="{2B446B3F-2999-0E05-B67A-CE7734461149}"/>
            </a:ext>
          </a:extLst>
        </xdr:cNvPr>
        <xdr:cNvSpPr txBox="1"/>
      </xdr:nvSpPr>
      <xdr:spPr>
        <a:xfrm>
          <a:off x="136588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l"/>
            <a:t>Plan</a:t>
          </a:fld>
          <a:endParaRPr lang="ru-RU" sz="48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137160</xdr:colOff>
      <xdr:row>10</xdr:row>
      <xdr:rowOff>12700</xdr:rowOff>
    </xdr:from>
    <xdr:to>
      <xdr:col>14</xdr:col>
      <xdr:colOff>190500</xdr:colOff>
      <xdr:row>11</xdr:row>
      <xdr:rowOff>175260</xdr:rowOff>
    </xdr:to>
    <xdr:sp macro="" textlink="Processing!H32">
      <xdr:nvSpPr>
        <xdr:cNvPr id="108" name="TextBox 107">
          <a:extLst>
            <a:ext uri="{FF2B5EF4-FFF2-40B4-BE49-F238E27FC236}">
              <a16:creationId xmlns:a16="http://schemas.microsoft.com/office/drawing/2014/main" id="{2862CD08-D31B-ECF9-897A-A792E32F5662}"/>
            </a:ext>
          </a:extLst>
        </xdr:cNvPr>
        <xdr:cNvSpPr txBox="1"/>
      </xdr:nvSpPr>
      <xdr:spPr>
        <a:xfrm>
          <a:off x="80619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A8954052-9F72-4E08-A0BE-ABD38CD5BECE}"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r"/>
            <a:t>3,810</a:t>
          </a:fld>
          <a:endParaRPr lang="ru-RU" sz="32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12</xdr:col>
      <xdr:colOff>60960</xdr:colOff>
      <xdr:row>10</xdr:row>
      <xdr:rowOff>12700</xdr:rowOff>
    </xdr:from>
    <xdr:to>
      <xdr:col>13</xdr:col>
      <xdr:colOff>114300</xdr:colOff>
      <xdr:row>11</xdr:row>
      <xdr:rowOff>175260</xdr:rowOff>
    </xdr:to>
    <xdr:sp macro="" textlink="Processing!O14">
      <xdr:nvSpPr>
        <xdr:cNvPr id="109" name="TextBox 108">
          <a:extLst>
            <a:ext uri="{FF2B5EF4-FFF2-40B4-BE49-F238E27FC236}">
              <a16:creationId xmlns:a16="http://schemas.microsoft.com/office/drawing/2014/main" id="{65CB763A-147B-D3E2-B6BE-21A62214E508}"/>
            </a:ext>
          </a:extLst>
        </xdr:cNvPr>
        <xdr:cNvSpPr txBox="1"/>
      </xdr:nvSpPr>
      <xdr:spPr>
        <a:xfrm>
          <a:off x="73761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73A19DF-D3E9-41F3-A07F-069999B7EED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r"/>
            <a:t>1,148</a:t>
          </a:fld>
          <a:endParaRPr lang="ru-RU" sz="24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276255</xdr:colOff>
      <xdr:row>10</xdr:row>
      <xdr:rowOff>12700</xdr:rowOff>
    </xdr:from>
    <xdr:to>
      <xdr:col>18</xdr:col>
      <xdr:colOff>478125</xdr:colOff>
      <xdr:row>11</xdr:row>
      <xdr:rowOff>175260</xdr:rowOff>
    </xdr:to>
    <xdr:sp macro="" textlink="Processing!H3">
      <xdr:nvSpPr>
        <xdr:cNvPr id="110" name="TextBox 109">
          <a:extLst>
            <a:ext uri="{FF2B5EF4-FFF2-40B4-BE49-F238E27FC236}">
              <a16:creationId xmlns:a16="http://schemas.microsoft.com/office/drawing/2014/main" id="{87678410-38D5-C5D3-0331-207A01E991A8}"/>
            </a:ext>
          </a:extLst>
        </xdr:cNvPr>
        <xdr:cNvSpPr txBox="1"/>
      </xdr:nvSpPr>
      <xdr:spPr>
        <a:xfrm>
          <a:off x="10029855" y="184150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285B00C-17DD-4F74-99D2-A1875B746C34}"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ctr"/>
            <a:t>Regular Clients</a:t>
          </a:fld>
          <a:endParaRPr lang="ru-RU" sz="40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314355</xdr:colOff>
      <xdr:row>14</xdr:row>
      <xdr:rowOff>115657</xdr:rowOff>
    </xdr:from>
    <xdr:to>
      <xdr:col>18</xdr:col>
      <xdr:colOff>516225</xdr:colOff>
      <xdr:row>17</xdr:row>
      <xdr:rowOff>178984</xdr:rowOff>
    </xdr:to>
    <xdr:sp macro="" textlink="Processing!H4">
      <xdr:nvSpPr>
        <xdr:cNvPr id="111" name="TextBox 110">
          <a:extLst>
            <a:ext uri="{FF2B5EF4-FFF2-40B4-BE49-F238E27FC236}">
              <a16:creationId xmlns:a16="http://schemas.microsoft.com/office/drawing/2014/main" id="{BE9D8CEB-73C9-2D70-F609-29D0E814B7D9}"/>
            </a:ext>
          </a:extLst>
        </xdr:cNvPr>
        <xdr:cNvSpPr txBox="1"/>
      </xdr:nvSpPr>
      <xdr:spPr>
        <a:xfrm>
          <a:off x="10067955" y="2675977"/>
          <a:ext cx="1421070" cy="611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6BD2E74-F638-4A9B-9D46-A6C97F91CA3C}" type="TxLink">
            <a:rPr lang="en-US" sz="2400" b="0" i="0" u="none" strike="noStrike">
              <a:solidFill>
                <a:srgbClr val="9ED19F"/>
              </a:solidFill>
              <a:latin typeface="Aptos Narrow"/>
              <a:ea typeface="MS UI Gothic" panose="020B0600070205080204" pitchFamily="34" charset="-128"/>
              <a:cs typeface="Angsana New" panose="020B0502040204020203" pitchFamily="18" charset="-34"/>
            </a:rPr>
            <a:pPr algn="ctr"/>
            <a:t>55%</a:t>
          </a:fld>
          <a:endParaRPr lang="ru-RU" sz="72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548640</xdr:colOff>
      <xdr:row>23</xdr:row>
      <xdr:rowOff>127000</xdr:rowOff>
    </xdr:from>
    <xdr:to>
      <xdr:col>9</xdr:col>
      <xdr:colOff>140910</xdr:colOff>
      <xdr:row>25</xdr:row>
      <xdr:rowOff>106680</xdr:rowOff>
    </xdr:to>
    <xdr:sp macro="" textlink="Processing!A19">
      <xdr:nvSpPr>
        <xdr:cNvPr id="112" name="TextBox 111">
          <a:extLst>
            <a:ext uri="{FF2B5EF4-FFF2-40B4-BE49-F238E27FC236}">
              <a16:creationId xmlns:a16="http://schemas.microsoft.com/office/drawing/2014/main" id="{01838A22-3D93-433C-F6D1-F1EB5A40E3A9}"/>
            </a:ext>
          </a:extLst>
        </xdr:cNvPr>
        <xdr:cNvSpPr txBox="1"/>
      </xdr:nvSpPr>
      <xdr:spPr>
        <a:xfrm>
          <a:off x="4206240" y="433324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24A2EC1-4731-44B1-828A-380EFE657211}"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Departments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7</xdr:col>
      <xdr:colOff>208713</xdr:colOff>
      <xdr:row>27</xdr:row>
      <xdr:rowOff>20073</xdr:rowOff>
    </xdr:from>
    <xdr:to>
      <xdr:col>7</xdr:col>
      <xdr:colOff>391593</xdr:colOff>
      <xdr:row>28</xdr:row>
      <xdr:rowOff>20073</xdr:rowOff>
    </xdr:to>
    <xdr:sp macro="" textlink="">
      <xdr:nvSpPr>
        <xdr:cNvPr id="113" name="Oval 112">
          <a:extLst>
            <a:ext uri="{FF2B5EF4-FFF2-40B4-BE49-F238E27FC236}">
              <a16:creationId xmlns:a16="http://schemas.microsoft.com/office/drawing/2014/main" id="{7D6E78FC-61AF-9DAC-E084-15656FC2AEE0}"/>
            </a:ext>
          </a:extLst>
        </xdr:cNvPr>
        <xdr:cNvSpPr/>
      </xdr:nvSpPr>
      <xdr:spPr>
        <a:xfrm>
          <a:off x="4475913" y="4957833"/>
          <a:ext cx="182880" cy="182880"/>
        </a:xfrm>
        <a:prstGeom prst="ellipse">
          <a:avLst/>
        </a:prstGeom>
        <a:noFill/>
        <a:ln>
          <a:solidFill>
            <a:srgbClr val="C54EF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28</xdr:row>
      <xdr:rowOff>123408</xdr:rowOff>
    </xdr:from>
    <xdr:to>
      <xdr:col>7</xdr:col>
      <xdr:colOff>391593</xdr:colOff>
      <xdr:row>29</xdr:row>
      <xdr:rowOff>123408</xdr:rowOff>
    </xdr:to>
    <xdr:sp macro="" textlink="">
      <xdr:nvSpPr>
        <xdr:cNvPr id="114" name="Oval 113">
          <a:extLst>
            <a:ext uri="{FF2B5EF4-FFF2-40B4-BE49-F238E27FC236}">
              <a16:creationId xmlns:a16="http://schemas.microsoft.com/office/drawing/2014/main" id="{E2058B78-A77F-9F85-36E3-3389A8A6DF10}"/>
            </a:ext>
          </a:extLst>
        </xdr:cNvPr>
        <xdr:cNvSpPr/>
      </xdr:nvSpPr>
      <xdr:spPr>
        <a:xfrm>
          <a:off x="4475913" y="5244048"/>
          <a:ext cx="182880" cy="182880"/>
        </a:xfrm>
        <a:prstGeom prst="ellipse">
          <a:avLst/>
        </a:prstGeom>
        <a:noFill/>
        <a:ln>
          <a:solidFill>
            <a:srgbClr val="9ED19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30</xdr:row>
      <xdr:rowOff>46837</xdr:rowOff>
    </xdr:from>
    <xdr:to>
      <xdr:col>7</xdr:col>
      <xdr:colOff>391593</xdr:colOff>
      <xdr:row>31</xdr:row>
      <xdr:rowOff>46836</xdr:rowOff>
    </xdr:to>
    <xdr:sp macro="" textlink="">
      <xdr:nvSpPr>
        <xdr:cNvPr id="115" name="Oval 114">
          <a:extLst>
            <a:ext uri="{FF2B5EF4-FFF2-40B4-BE49-F238E27FC236}">
              <a16:creationId xmlns:a16="http://schemas.microsoft.com/office/drawing/2014/main" id="{A2916E37-21D3-0058-7B73-CD3EF3D70941}"/>
            </a:ext>
          </a:extLst>
        </xdr:cNvPr>
        <xdr:cNvSpPr/>
      </xdr:nvSpPr>
      <xdr:spPr>
        <a:xfrm>
          <a:off x="4475913" y="5533237"/>
          <a:ext cx="182880" cy="182879"/>
        </a:xfrm>
        <a:prstGeom prst="ellipse">
          <a:avLst/>
        </a:prstGeom>
        <a:noFill/>
        <a:ln>
          <a:solidFill>
            <a:srgbClr val="29EBF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31</xdr:row>
      <xdr:rowOff>143481</xdr:rowOff>
    </xdr:from>
    <xdr:to>
      <xdr:col>7</xdr:col>
      <xdr:colOff>391593</xdr:colOff>
      <xdr:row>32</xdr:row>
      <xdr:rowOff>143481</xdr:rowOff>
    </xdr:to>
    <xdr:sp macro="" textlink="">
      <xdr:nvSpPr>
        <xdr:cNvPr id="116" name="Oval 115">
          <a:extLst>
            <a:ext uri="{FF2B5EF4-FFF2-40B4-BE49-F238E27FC236}">
              <a16:creationId xmlns:a16="http://schemas.microsoft.com/office/drawing/2014/main" id="{E596A268-8429-C741-862B-3E5DACC62288}"/>
            </a:ext>
          </a:extLst>
        </xdr:cNvPr>
        <xdr:cNvSpPr/>
      </xdr:nvSpPr>
      <xdr:spPr>
        <a:xfrm>
          <a:off x="4475913" y="5812761"/>
          <a:ext cx="182880" cy="182880"/>
        </a:xfrm>
        <a:prstGeom prst="ellipse">
          <a:avLst/>
        </a:prstGeom>
        <a:noFill/>
        <a:ln>
          <a:solidFill>
            <a:srgbClr val="02C7B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7</xdr:col>
      <xdr:colOff>273762</xdr:colOff>
      <xdr:row>26</xdr:row>
      <xdr:rowOff>99061</xdr:rowOff>
    </xdr:from>
    <xdr:to>
      <xdr:col>9</xdr:col>
      <xdr:colOff>426162</xdr:colOff>
      <xdr:row>33</xdr:row>
      <xdr:rowOff>121920</xdr:rowOff>
    </xdr:to>
    <mc:AlternateContent xmlns:mc="http://schemas.openxmlformats.org/markup-compatibility/2006" xmlns:a14="http://schemas.microsoft.com/office/drawing/2010/main">
      <mc:Choice Requires="a14">
        <xdr:graphicFrame macro="">
          <xdr:nvGraphicFramePr>
            <xdr:cNvPr id="121" name="Departments">
              <a:extLst>
                <a:ext uri="{FF2B5EF4-FFF2-40B4-BE49-F238E27FC236}">
                  <a16:creationId xmlns:a16="http://schemas.microsoft.com/office/drawing/2014/main" id="{E44FB3F5-9A11-4C86-A28F-C09791D45709}"/>
                </a:ext>
              </a:extLst>
            </xdr:cNvPr>
            <xdr:cNvGraphicFramePr/>
          </xdr:nvGraphicFramePr>
          <xdr:xfrm>
            <a:off x="0" y="0"/>
            <a:ext cx="0" cy="0"/>
          </xdr:xfrm>
          <a:graphic>
            <a:graphicData uri="http://schemas.microsoft.com/office/drawing/2010/slicer">
              <sle:slicer xmlns:sle="http://schemas.microsoft.com/office/drawing/2010/slicer" name="Departments"/>
            </a:graphicData>
          </a:graphic>
        </xdr:graphicFrame>
      </mc:Choice>
      <mc:Fallback xmlns="">
        <xdr:sp macro="" textlink="">
          <xdr:nvSpPr>
            <xdr:cNvPr id="0" name=""/>
            <xdr:cNvSpPr>
              <a:spLocks noTextEdit="1"/>
            </xdr:cNvSpPr>
          </xdr:nvSpPr>
          <xdr:spPr>
            <a:xfrm>
              <a:off x="4540962" y="4853941"/>
              <a:ext cx="1371600" cy="130301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419100</xdr:colOff>
      <xdr:row>23</xdr:row>
      <xdr:rowOff>127000</xdr:rowOff>
    </xdr:from>
    <xdr:to>
      <xdr:col>15</xdr:col>
      <xdr:colOff>102810</xdr:colOff>
      <xdr:row>25</xdr:row>
      <xdr:rowOff>106680</xdr:rowOff>
    </xdr:to>
    <xdr:sp macro="" textlink="Processing!H19">
      <xdr:nvSpPr>
        <xdr:cNvPr id="123" name="TextBox 122">
          <a:extLst>
            <a:ext uri="{FF2B5EF4-FFF2-40B4-BE49-F238E27FC236}">
              <a16:creationId xmlns:a16="http://schemas.microsoft.com/office/drawing/2014/main" id="{6A11B885-5ACF-8405-DA25-EA1C67995509}"/>
            </a:ext>
          </a:extLst>
        </xdr:cNvPr>
        <xdr:cNvSpPr txBox="1"/>
      </xdr:nvSpPr>
      <xdr:spPr>
        <a:xfrm>
          <a:off x="834390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D7A743D-E908-436F-AFEC-2C86373B1E97}"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Sales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53340</xdr:colOff>
      <xdr:row>23</xdr:row>
      <xdr:rowOff>127000</xdr:rowOff>
    </xdr:from>
    <xdr:to>
      <xdr:col>16</xdr:col>
      <xdr:colOff>346650</xdr:colOff>
      <xdr:row>25</xdr:row>
      <xdr:rowOff>106680</xdr:rowOff>
    </xdr:to>
    <xdr:sp macro="" textlink="Processing!J19">
      <xdr:nvSpPr>
        <xdr:cNvPr id="124" name="TextBox 123">
          <a:extLst>
            <a:ext uri="{FF2B5EF4-FFF2-40B4-BE49-F238E27FC236}">
              <a16:creationId xmlns:a16="http://schemas.microsoft.com/office/drawing/2014/main" id="{132BDB5B-1F6D-95C7-C3D5-F5DAF32138C6}"/>
            </a:ext>
          </a:extLst>
        </xdr:cNvPr>
        <xdr:cNvSpPr txBox="1"/>
      </xdr:nvSpPr>
      <xdr:spPr>
        <a:xfrm>
          <a:off x="919734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8439806-986B-481D-97D0-6B3C7FE84E20}"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Costs</a:t>
          </a:fld>
          <a:endParaRPr lang="ru-RU" sz="60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5</xdr:col>
      <xdr:colOff>58420</xdr:colOff>
      <xdr:row>28</xdr:row>
      <xdr:rowOff>96520</xdr:rowOff>
    </xdr:from>
    <xdr:to>
      <xdr:col>6</xdr:col>
      <xdr:colOff>396240</xdr:colOff>
      <xdr:row>31</xdr:row>
      <xdr:rowOff>38100</xdr:rowOff>
    </xdr:to>
    <xdr:sp macro="" textlink="Processing!C24">
      <xdr:nvSpPr>
        <xdr:cNvPr id="125" name="TextBox 124">
          <a:extLst>
            <a:ext uri="{FF2B5EF4-FFF2-40B4-BE49-F238E27FC236}">
              <a16:creationId xmlns:a16="http://schemas.microsoft.com/office/drawing/2014/main" id="{C787D3A7-EF1D-A9FC-D194-08CBB1E04D1E}"/>
            </a:ext>
          </a:extLst>
        </xdr:cNvPr>
        <xdr:cNvSpPr txBox="1"/>
      </xdr:nvSpPr>
      <xdr:spPr>
        <a:xfrm>
          <a:off x="3106420" y="521716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C32FA5-671C-47E2-B57A-69227A14DDD8}" type="TxLink">
            <a:rPr lang="en-US" sz="2000" b="0" i="0" u="none" strike="noStrike">
              <a:solidFill>
                <a:schemeClr val="bg1"/>
              </a:solidFill>
              <a:latin typeface="Aptos Narrow"/>
              <a:ea typeface="MS UI Gothic" panose="020B0600070205080204" pitchFamily="34" charset="-128"/>
              <a:cs typeface="Angsana New" panose="020B0502040204020203" pitchFamily="18" charset="-34"/>
            </a:rPr>
            <a:pPr algn="ctr"/>
            <a:t>3,810</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121920</xdr:colOff>
      <xdr:row>23</xdr:row>
      <xdr:rowOff>127000</xdr:rowOff>
    </xdr:from>
    <xdr:to>
      <xdr:col>14</xdr:col>
      <xdr:colOff>175260</xdr:colOff>
      <xdr:row>25</xdr:row>
      <xdr:rowOff>106680</xdr:rowOff>
    </xdr:to>
    <xdr:sp macro="" textlink="Processing!O13">
      <xdr:nvSpPr>
        <xdr:cNvPr id="126" name="TextBox 125">
          <a:extLst>
            <a:ext uri="{FF2B5EF4-FFF2-40B4-BE49-F238E27FC236}">
              <a16:creationId xmlns:a16="http://schemas.microsoft.com/office/drawing/2014/main" id="{9EB13453-F137-9FBF-8C0E-CA79429B828B}"/>
            </a:ext>
          </a:extLst>
        </xdr:cNvPr>
        <xdr:cNvSpPr txBox="1"/>
      </xdr:nvSpPr>
      <xdr:spPr>
        <a:xfrm>
          <a:off x="80467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D5EE515-118C-4AEF-8F9D-AB034A55847C}"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1,435</a:t>
          </a:fld>
          <a:endParaRPr lang="ru-RU" sz="32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7620</xdr:colOff>
      <xdr:row>23</xdr:row>
      <xdr:rowOff>127000</xdr:rowOff>
    </xdr:from>
    <xdr:to>
      <xdr:col>17</xdr:col>
      <xdr:colOff>60960</xdr:colOff>
      <xdr:row>25</xdr:row>
      <xdr:rowOff>106680</xdr:rowOff>
    </xdr:to>
    <xdr:sp macro="" textlink="Processing!O15">
      <xdr:nvSpPr>
        <xdr:cNvPr id="127" name="TextBox 126">
          <a:extLst>
            <a:ext uri="{FF2B5EF4-FFF2-40B4-BE49-F238E27FC236}">
              <a16:creationId xmlns:a16="http://schemas.microsoft.com/office/drawing/2014/main" id="{0FC20984-510A-6872-81A7-CCD1D2195DC7}"/>
            </a:ext>
          </a:extLst>
        </xdr:cNvPr>
        <xdr:cNvSpPr txBox="1"/>
      </xdr:nvSpPr>
      <xdr:spPr>
        <a:xfrm>
          <a:off x="97612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3277731-4E6E-430E-A8D1-9ACB8455023A}"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614</a:t>
          </a:fld>
          <a:endParaRPr lang="ru-RU" sz="32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548640</xdr:colOff>
      <xdr:row>37</xdr:row>
      <xdr:rowOff>50800</xdr:rowOff>
    </xdr:from>
    <xdr:to>
      <xdr:col>16</xdr:col>
      <xdr:colOff>601980</xdr:colOff>
      <xdr:row>39</xdr:row>
      <xdr:rowOff>30480</xdr:rowOff>
    </xdr:to>
    <xdr:sp macro="" textlink="Processing!O16">
      <xdr:nvSpPr>
        <xdr:cNvPr id="128" name="TextBox 127">
          <a:extLst>
            <a:ext uri="{FF2B5EF4-FFF2-40B4-BE49-F238E27FC236}">
              <a16:creationId xmlns:a16="http://schemas.microsoft.com/office/drawing/2014/main" id="{A380C1D6-C6B8-987D-BB5C-97AD6A1E1018}"/>
            </a:ext>
          </a:extLst>
        </xdr:cNvPr>
        <xdr:cNvSpPr txBox="1"/>
      </xdr:nvSpPr>
      <xdr:spPr>
        <a:xfrm>
          <a:off x="9692640" y="681736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1B3C6D5-001A-48A3-B6CD-DB442A3E5CF9}"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1,300</a:t>
          </a:fld>
          <a:endParaRPr lang="ru-RU" sz="40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571500</xdr:colOff>
      <xdr:row>4</xdr:row>
      <xdr:rowOff>167640</xdr:rowOff>
    </xdr:from>
    <xdr:to>
      <xdr:col>2</xdr:col>
      <xdr:colOff>182880</xdr:colOff>
      <xdr:row>13</xdr:row>
      <xdr:rowOff>137160</xdr:rowOff>
    </xdr:to>
    <xdr:sp macro="" textlink="">
      <xdr:nvSpPr>
        <xdr:cNvPr id="2" name="Rectangle 1">
          <a:extLst>
            <a:ext uri="{FF2B5EF4-FFF2-40B4-BE49-F238E27FC236}">
              <a16:creationId xmlns:a16="http://schemas.microsoft.com/office/drawing/2014/main" id="{7130A519-FF50-75FF-4330-C8C848D25444}"/>
            </a:ext>
          </a:extLst>
        </xdr:cNvPr>
        <xdr:cNvSpPr/>
      </xdr:nvSpPr>
      <xdr:spPr>
        <a:xfrm>
          <a:off x="1181100" y="899160"/>
          <a:ext cx="220980" cy="1615440"/>
        </a:xfrm>
        <a:prstGeom prst="rect">
          <a:avLst/>
        </a:prstGeom>
        <a:solidFill>
          <a:srgbClr val="02C7B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327660</xdr:colOff>
      <xdr:row>4</xdr:row>
      <xdr:rowOff>167640</xdr:rowOff>
    </xdr:from>
    <xdr:to>
      <xdr:col>2</xdr:col>
      <xdr:colOff>548640</xdr:colOff>
      <xdr:row>13</xdr:row>
      <xdr:rowOff>137160</xdr:rowOff>
    </xdr:to>
    <xdr:sp macro="" textlink="">
      <xdr:nvSpPr>
        <xdr:cNvPr id="4" name="Rectangle 3">
          <a:extLst>
            <a:ext uri="{FF2B5EF4-FFF2-40B4-BE49-F238E27FC236}">
              <a16:creationId xmlns:a16="http://schemas.microsoft.com/office/drawing/2014/main" id="{B08949EE-BB3D-F577-B3CE-79F7ECC5889C}"/>
            </a:ext>
          </a:extLst>
        </xdr:cNvPr>
        <xdr:cNvSpPr/>
      </xdr:nvSpPr>
      <xdr:spPr>
        <a:xfrm>
          <a:off x="1546860" y="899160"/>
          <a:ext cx="220980" cy="1615440"/>
        </a:xfrm>
        <a:prstGeom prst="rect">
          <a:avLst/>
        </a:prstGeom>
        <a:solidFill>
          <a:srgbClr val="AADCD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83820</xdr:colOff>
      <xdr:row>4</xdr:row>
      <xdr:rowOff>167640</xdr:rowOff>
    </xdr:from>
    <xdr:to>
      <xdr:col>3</xdr:col>
      <xdr:colOff>304800</xdr:colOff>
      <xdr:row>13</xdr:row>
      <xdr:rowOff>137160</xdr:rowOff>
    </xdr:to>
    <xdr:sp macro="" textlink="">
      <xdr:nvSpPr>
        <xdr:cNvPr id="5" name="Rectangle 4">
          <a:extLst>
            <a:ext uri="{FF2B5EF4-FFF2-40B4-BE49-F238E27FC236}">
              <a16:creationId xmlns:a16="http://schemas.microsoft.com/office/drawing/2014/main" id="{94559289-574C-42D7-E9EA-9659D73150B8}"/>
            </a:ext>
          </a:extLst>
        </xdr:cNvPr>
        <xdr:cNvSpPr/>
      </xdr:nvSpPr>
      <xdr:spPr>
        <a:xfrm>
          <a:off x="1912620" y="899160"/>
          <a:ext cx="220980" cy="1615440"/>
        </a:xfrm>
        <a:prstGeom prst="rect">
          <a:avLst/>
        </a:prstGeom>
        <a:solidFill>
          <a:srgbClr val="76BF5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449580</xdr:colOff>
      <xdr:row>4</xdr:row>
      <xdr:rowOff>167640</xdr:rowOff>
    </xdr:from>
    <xdr:to>
      <xdr:col>4</xdr:col>
      <xdr:colOff>60960</xdr:colOff>
      <xdr:row>13</xdr:row>
      <xdr:rowOff>137160</xdr:rowOff>
    </xdr:to>
    <xdr:sp macro="" textlink="">
      <xdr:nvSpPr>
        <xdr:cNvPr id="6" name="Rectangle 5">
          <a:extLst>
            <a:ext uri="{FF2B5EF4-FFF2-40B4-BE49-F238E27FC236}">
              <a16:creationId xmlns:a16="http://schemas.microsoft.com/office/drawing/2014/main" id="{88A632F9-934C-454E-650F-46F96DC0E814}"/>
            </a:ext>
          </a:extLst>
        </xdr:cNvPr>
        <xdr:cNvSpPr/>
      </xdr:nvSpPr>
      <xdr:spPr>
        <a:xfrm>
          <a:off x="2278380" y="899160"/>
          <a:ext cx="220980" cy="1615440"/>
        </a:xfrm>
        <a:prstGeom prst="rect">
          <a:avLst/>
        </a:prstGeom>
        <a:solidFill>
          <a:srgbClr val="81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586740</xdr:colOff>
      <xdr:row>4</xdr:row>
      <xdr:rowOff>167640</xdr:rowOff>
    </xdr:from>
    <xdr:to>
      <xdr:col>10</xdr:col>
      <xdr:colOff>198120</xdr:colOff>
      <xdr:row>13</xdr:row>
      <xdr:rowOff>137160</xdr:rowOff>
    </xdr:to>
    <xdr:sp macro="" textlink="">
      <xdr:nvSpPr>
        <xdr:cNvPr id="7" name="Rectangle 6">
          <a:extLst>
            <a:ext uri="{FF2B5EF4-FFF2-40B4-BE49-F238E27FC236}">
              <a16:creationId xmlns:a16="http://schemas.microsoft.com/office/drawing/2014/main" id="{71D4F559-48CB-2650-4997-4C229356B7C2}"/>
            </a:ext>
          </a:extLst>
        </xdr:cNvPr>
        <xdr:cNvSpPr/>
      </xdr:nvSpPr>
      <xdr:spPr>
        <a:xfrm>
          <a:off x="6073140" y="899160"/>
          <a:ext cx="220980" cy="1615440"/>
        </a:xfrm>
        <a:prstGeom prst="rect">
          <a:avLst/>
        </a:prstGeom>
        <a:solidFill>
          <a:srgbClr val="CF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0</xdr:colOff>
      <xdr:row>4</xdr:row>
      <xdr:rowOff>167640</xdr:rowOff>
    </xdr:from>
    <xdr:to>
      <xdr:col>7</xdr:col>
      <xdr:colOff>220980</xdr:colOff>
      <xdr:row>13</xdr:row>
      <xdr:rowOff>137160</xdr:rowOff>
    </xdr:to>
    <xdr:sp macro="" textlink="">
      <xdr:nvSpPr>
        <xdr:cNvPr id="8" name="Rectangle 7">
          <a:extLst>
            <a:ext uri="{FF2B5EF4-FFF2-40B4-BE49-F238E27FC236}">
              <a16:creationId xmlns:a16="http://schemas.microsoft.com/office/drawing/2014/main" id="{A8414789-1A08-637E-4B16-F9219AB625F9}"/>
            </a:ext>
          </a:extLst>
        </xdr:cNvPr>
        <xdr:cNvSpPr/>
      </xdr:nvSpPr>
      <xdr:spPr>
        <a:xfrm>
          <a:off x="4267200" y="899160"/>
          <a:ext cx="220980" cy="1615440"/>
        </a:xfrm>
        <a:prstGeom prst="rect">
          <a:avLst/>
        </a:prstGeom>
        <a:solidFill>
          <a:srgbClr val="A2E45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335280</xdr:colOff>
      <xdr:row>4</xdr:row>
      <xdr:rowOff>167640</xdr:rowOff>
    </xdr:from>
    <xdr:to>
      <xdr:col>11</xdr:col>
      <xdr:colOff>556260</xdr:colOff>
      <xdr:row>13</xdr:row>
      <xdr:rowOff>137160</xdr:rowOff>
    </xdr:to>
    <xdr:sp macro="" textlink="">
      <xdr:nvSpPr>
        <xdr:cNvPr id="9" name="Rectangle 8">
          <a:extLst>
            <a:ext uri="{FF2B5EF4-FFF2-40B4-BE49-F238E27FC236}">
              <a16:creationId xmlns:a16="http://schemas.microsoft.com/office/drawing/2014/main" id="{585A94E1-36DF-DCEB-524B-CC4046EC3839}"/>
            </a:ext>
          </a:extLst>
        </xdr:cNvPr>
        <xdr:cNvSpPr/>
      </xdr:nvSpPr>
      <xdr:spPr>
        <a:xfrm>
          <a:off x="7040880" y="899160"/>
          <a:ext cx="220980" cy="1615440"/>
        </a:xfrm>
        <a:prstGeom prst="rect">
          <a:avLst/>
        </a:prstGeom>
        <a:solidFill>
          <a:srgbClr val="CF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228600</xdr:colOff>
      <xdr:row>4</xdr:row>
      <xdr:rowOff>160020</xdr:rowOff>
    </xdr:from>
    <xdr:to>
      <xdr:col>6</xdr:col>
      <xdr:colOff>449580</xdr:colOff>
      <xdr:row>13</xdr:row>
      <xdr:rowOff>129540</xdr:rowOff>
    </xdr:to>
    <xdr:sp macro="" textlink="">
      <xdr:nvSpPr>
        <xdr:cNvPr id="10" name="Rectangle 9">
          <a:extLst>
            <a:ext uri="{FF2B5EF4-FFF2-40B4-BE49-F238E27FC236}">
              <a16:creationId xmlns:a16="http://schemas.microsoft.com/office/drawing/2014/main" id="{79FE4A7C-DA42-0A46-737B-FFE4B0CD6F8F}"/>
            </a:ext>
          </a:extLst>
        </xdr:cNvPr>
        <xdr:cNvSpPr/>
      </xdr:nvSpPr>
      <xdr:spPr>
        <a:xfrm>
          <a:off x="3886200" y="891540"/>
          <a:ext cx="220980" cy="1615440"/>
        </a:xfrm>
        <a:prstGeom prst="rect">
          <a:avLst/>
        </a:prstGeom>
        <a:solidFill>
          <a:srgbClr val="C54E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289560</xdr:colOff>
      <xdr:row>4</xdr:row>
      <xdr:rowOff>175260</xdr:rowOff>
    </xdr:from>
    <xdr:to>
      <xdr:col>12</xdr:col>
      <xdr:colOff>510540</xdr:colOff>
      <xdr:row>13</xdr:row>
      <xdr:rowOff>144780</xdr:rowOff>
    </xdr:to>
    <xdr:sp macro="" textlink="">
      <xdr:nvSpPr>
        <xdr:cNvPr id="11" name="Rectangle 10">
          <a:extLst>
            <a:ext uri="{FF2B5EF4-FFF2-40B4-BE49-F238E27FC236}">
              <a16:creationId xmlns:a16="http://schemas.microsoft.com/office/drawing/2014/main" id="{2D3303C0-3C41-16BB-78FE-6E7BDCCCFC4E}"/>
            </a:ext>
          </a:extLst>
        </xdr:cNvPr>
        <xdr:cNvSpPr/>
      </xdr:nvSpPr>
      <xdr:spPr>
        <a:xfrm>
          <a:off x="7604760" y="906780"/>
          <a:ext cx="220980" cy="1615440"/>
        </a:xfrm>
        <a:prstGeom prst="rect">
          <a:avLst/>
        </a:prstGeom>
        <a:solidFill>
          <a:srgbClr val="BB50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411480</xdr:colOff>
      <xdr:row>16</xdr:row>
      <xdr:rowOff>152400</xdr:rowOff>
    </xdr:from>
    <xdr:to>
      <xdr:col>4</xdr:col>
      <xdr:colOff>22860</xdr:colOff>
      <xdr:row>25</xdr:row>
      <xdr:rowOff>121920</xdr:rowOff>
    </xdr:to>
    <xdr:sp macro="" textlink="">
      <xdr:nvSpPr>
        <xdr:cNvPr id="3" name="Rectangle 2">
          <a:extLst>
            <a:ext uri="{FF2B5EF4-FFF2-40B4-BE49-F238E27FC236}">
              <a16:creationId xmlns:a16="http://schemas.microsoft.com/office/drawing/2014/main" id="{1EDCE2C2-43AA-0C6E-B8FE-552B132E3551}"/>
            </a:ext>
          </a:extLst>
        </xdr:cNvPr>
        <xdr:cNvSpPr/>
      </xdr:nvSpPr>
      <xdr:spPr>
        <a:xfrm>
          <a:off x="2240280" y="3078480"/>
          <a:ext cx="220980" cy="1615440"/>
        </a:xfrm>
        <a:prstGeom prst="rect">
          <a:avLst/>
        </a:prstGeom>
        <a:solidFill>
          <a:srgbClr val="B3A0F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68580</xdr:colOff>
      <xdr:row>16</xdr:row>
      <xdr:rowOff>121920</xdr:rowOff>
    </xdr:from>
    <xdr:to>
      <xdr:col>3</xdr:col>
      <xdr:colOff>289560</xdr:colOff>
      <xdr:row>25</xdr:row>
      <xdr:rowOff>91440</xdr:rowOff>
    </xdr:to>
    <xdr:sp macro="" textlink="">
      <xdr:nvSpPr>
        <xdr:cNvPr id="12" name="Rectangle 11">
          <a:extLst>
            <a:ext uri="{FF2B5EF4-FFF2-40B4-BE49-F238E27FC236}">
              <a16:creationId xmlns:a16="http://schemas.microsoft.com/office/drawing/2014/main" id="{8B8A9978-DE01-F1BA-D0BD-8CEAE4D904E8}"/>
            </a:ext>
          </a:extLst>
        </xdr:cNvPr>
        <xdr:cNvSpPr/>
      </xdr:nvSpPr>
      <xdr:spPr>
        <a:xfrm>
          <a:off x="1897380" y="3048000"/>
          <a:ext cx="220980" cy="1615440"/>
        </a:xfrm>
        <a:prstGeom prst="rect">
          <a:avLst/>
        </a:prstGeom>
        <a:solidFill>
          <a:srgbClr val="9ED19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160020</xdr:colOff>
      <xdr:row>16</xdr:row>
      <xdr:rowOff>167640</xdr:rowOff>
    </xdr:from>
    <xdr:to>
      <xdr:col>4</xdr:col>
      <xdr:colOff>381000</xdr:colOff>
      <xdr:row>25</xdr:row>
      <xdr:rowOff>137160</xdr:rowOff>
    </xdr:to>
    <xdr:sp macro="" textlink="">
      <xdr:nvSpPr>
        <xdr:cNvPr id="13" name="Rectangle 12">
          <a:extLst>
            <a:ext uri="{FF2B5EF4-FFF2-40B4-BE49-F238E27FC236}">
              <a16:creationId xmlns:a16="http://schemas.microsoft.com/office/drawing/2014/main" id="{752DB7B6-55AF-3F7F-D495-81BB8A793599}"/>
            </a:ext>
          </a:extLst>
        </xdr:cNvPr>
        <xdr:cNvSpPr/>
      </xdr:nvSpPr>
      <xdr:spPr>
        <a:xfrm>
          <a:off x="2598420" y="3093720"/>
          <a:ext cx="220980" cy="1615440"/>
        </a:xfrm>
        <a:prstGeom prst="rect">
          <a:avLst/>
        </a:prstGeom>
        <a:solidFill>
          <a:srgbClr val="02C7B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327660</xdr:colOff>
      <xdr:row>16</xdr:row>
      <xdr:rowOff>129540</xdr:rowOff>
    </xdr:from>
    <xdr:to>
      <xdr:col>2</xdr:col>
      <xdr:colOff>548640</xdr:colOff>
      <xdr:row>25</xdr:row>
      <xdr:rowOff>99060</xdr:rowOff>
    </xdr:to>
    <xdr:sp macro="" textlink="">
      <xdr:nvSpPr>
        <xdr:cNvPr id="16" name="Rectangle 15">
          <a:extLst>
            <a:ext uri="{FF2B5EF4-FFF2-40B4-BE49-F238E27FC236}">
              <a16:creationId xmlns:a16="http://schemas.microsoft.com/office/drawing/2014/main" id="{64390EC6-5110-F266-F6B6-097A122736EA}"/>
            </a:ext>
          </a:extLst>
        </xdr:cNvPr>
        <xdr:cNvSpPr/>
      </xdr:nvSpPr>
      <xdr:spPr>
        <a:xfrm>
          <a:off x="1546860" y="3055620"/>
          <a:ext cx="220980" cy="1615440"/>
        </a:xfrm>
        <a:prstGeom prst="rect">
          <a:avLst/>
        </a:prstGeom>
        <a:solidFill>
          <a:srgbClr val="AADCD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15</xdr:row>
      <xdr:rowOff>152400</xdr:rowOff>
    </xdr:from>
    <xdr:to>
      <xdr:col>7</xdr:col>
      <xdr:colOff>220980</xdr:colOff>
      <xdr:row>18</xdr:row>
      <xdr:rowOff>91440</xdr:rowOff>
    </xdr:to>
    <xdr:sp macro="" textlink="">
      <xdr:nvSpPr>
        <xdr:cNvPr id="14" name="Rectangle 13">
          <a:extLst>
            <a:ext uri="{FF2B5EF4-FFF2-40B4-BE49-F238E27FC236}">
              <a16:creationId xmlns:a16="http://schemas.microsoft.com/office/drawing/2014/main" id="{8A49FE7C-D6F3-7EE2-453D-F7C8D54720FC}"/>
            </a:ext>
          </a:extLst>
        </xdr:cNvPr>
        <xdr:cNvSpPr/>
      </xdr:nvSpPr>
      <xdr:spPr>
        <a:xfrm>
          <a:off x="4000500" y="2895600"/>
          <a:ext cx="487680" cy="487680"/>
        </a:xfrm>
        <a:prstGeom prst="rect">
          <a:avLst/>
        </a:prstGeom>
        <a:gradFill>
          <a:gsLst>
            <a:gs pos="0">
              <a:srgbClr val="C54EF8">
                <a:alpha val="31765"/>
              </a:srgbClr>
            </a:gs>
            <a:gs pos="72000">
              <a:srgbClr val="C54EF8"/>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19</xdr:row>
      <xdr:rowOff>7620</xdr:rowOff>
    </xdr:from>
    <xdr:to>
      <xdr:col>7</xdr:col>
      <xdr:colOff>220980</xdr:colOff>
      <xdr:row>21</xdr:row>
      <xdr:rowOff>129540</xdr:rowOff>
    </xdr:to>
    <xdr:sp macro="" textlink="">
      <xdr:nvSpPr>
        <xdr:cNvPr id="15" name="Rectangle 14">
          <a:extLst>
            <a:ext uri="{FF2B5EF4-FFF2-40B4-BE49-F238E27FC236}">
              <a16:creationId xmlns:a16="http://schemas.microsoft.com/office/drawing/2014/main" id="{A08FC772-D69B-8D08-7B5A-C7EF9647B0C9}"/>
            </a:ext>
          </a:extLst>
        </xdr:cNvPr>
        <xdr:cNvSpPr/>
      </xdr:nvSpPr>
      <xdr:spPr>
        <a:xfrm>
          <a:off x="4000500" y="3482340"/>
          <a:ext cx="487680" cy="487680"/>
        </a:xfrm>
        <a:prstGeom prst="rect">
          <a:avLst/>
        </a:prstGeom>
        <a:gradFill>
          <a:gsLst>
            <a:gs pos="0">
              <a:srgbClr val="76BF55">
                <a:alpha val="48000"/>
              </a:srgbClr>
            </a:gs>
            <a:gs pos="76000">
              <a:srgbClr val="A2E45C"/>
            </a:gs>
          </a:gsLst>
          <a:lin ang="8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22</xdr:row>
      <xdr:rowOff>45720</xdr:rowOff>
    </xdr:from>
    <xdr:to>
      <xdr:col>7</xdr:col>
      <xdr:colOff>220980</xdr:colOff>
      <xdr:row>24</xdr:row>
      <xdr:rowOff>167640</xdr:rowOff>
    </xdr:to>
    <xdr:sp macro="" textlink="">
      <xdr:nvSpPr>
        <xdr:cNvPr id="17" name="Rectangle 16">
          <a:extLst>
            <a:ext uri="{FF2B5EF4-FFF2-40B4-BE49-F238E27FC236}">
              <a16:creationId xmlns:a16="http://schemas.microsoft.com/office/drawing/2014/main" id="{E1BCA107-C83B-DC26-DFF2-40B00DFD6CF5}"/>
            </a:ext>
          </a:extLst>
        </xdr:cNvPr>
        <xdr:cNvSpPr/>
      </xdr:nvSpPr>
      <xdr:spPr>
        <a:xfrm>
          <a:off x="4000500" y="4069080"/>
          <a:ext cx="487680" cy="487680"/>
        </a:xfrm>
        <a:prstGeom prst="rect">
          <a:avLst/>
        </a:prstGeom>
        <a:gradFill>
          <a:gsLst>
            <a:gs pos="38000">
              <a:srgbClr val="29EBFC"/>
            </a:gs>
            <a:gs pos="100000">
              <a:srgbClr val="29EBFC">
                <a:alpha val="31765"/>
              </a:srgbClr>
            </a:gs>
          </a:gsLst>
          <a:lin ang="36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25</xdr:row>
      <xdr:rowOff>83820</xdr:rowOff>
    </xdr:from>
    <xdr:to>
      <xdr:col>7</xdr:col>
      <xdr:colOff>220980</xdr:colOff>
      <xdr:row>28</xdr:row>
      <xdr:rowOff>22860</xdr:rowOff>
    </xdr:to>
    <xdr:sp macro="" textlink="">
      <xdr:nvSpPr>
        <xdr:cNvPr id="18" name="Rectangle 17">
          <a:extLst>
            <a:ext uri="{FF2B5EF4-FFF2-40B4-BE49-F238E27FC236}">
              <a16:creationId xmlns:a16="http://schemas.microsoft.com/office/drawing/2014/main" id="{3A173DD9-CFD6-6BB5-61BF-0CACAAA9C01D}"/>
            </a:ext>
          </a:extLst>
        </xdr:cNvPr>
        <xdr:cNvSpPr/>
      </xdr:nvSpPr>
      <xdr:spPr>
        <a:xfrm>
          <a:off x="4000500" y="4655820"/>
          <a:ext cx="487680" cy="487680"/>
        </a:xfrm>
        <a:prstGeom prst="rect">
          <a:avLst/>
        </a:prstGeom>
        <a:gradFill>
          <a:gsLst>
            <a:gs pos="0">
              <a:srgbClr val="02C7B3">
                <a:alpha val="32000"/>
              </a:srgbClr>
            </a:gs>
            <a:gs pos="72000">
              <a:srgbClr val="02C7B3"/>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12.864016319443" createdVersion="8" refreshedVersion="8" minRefreshableVersion="3" recordCount="192" xr:uid="{F49C1DEC-B491-4CCA-BB8A-7D4023A86564}">
  <cacheSource type="worksheet">
    <worksheetSource name="mydata"/>
  </cacheSource>
  <cacheFields count="31">
    <cacheField name="Year" numFmtId="0">
      <sharedItems containsSemiMixedTypes="0" containsString="0" containsNumber="1" containsInteger="1" minValue="2020" maxValue="2025" count="6">
        <n v="2025"/>
        <n v="2024"/>
        <n v="2023"/>
        <n v="2022"/>
        <n v="2021" u="1"/>
        <n v="2020" u="1"/>
      </sharedItems>
    </cacheField>
    <cacheField name="Month" numFmtId="0">
      <sharedItems containsSemiMixedTypes="0" containsString="0" containsNumber="1" containsInteger="1" minValue="1" maxValue="12" count="12">
        <n v="1"/>
        <n v="2"/>
        <n v="3"/>
        <n v="4"/>
        <n v="5"/>
        <n v="6"/>
        <n v="7"/>
        <n v="8"/>
        <n v="9"/>
        <n v="10"/>
        <n v="11"/>
        <n v="12"/>
      </sharedItems>
    </cacheField>
    <cacheField name="Name Month" numFmtId="0">
      <sharedItems count="12">
        <s v="JAN"/>
        <s v="FEB"/>
        <s v="MAR"/>
        <s v="APR"/>
        <s v="MAY"/>
        <s v="JUN"/>
        <s v="JUL"/>
        <s v="AUG"/>
        <s v="SEP"/>
        <s v="OCT"/>
        <s v="NOV"/>
        <s v="DEC"/>
      </sharedItems>
    </cacheField>
    <cacheField name="Departments" numFmtId="0">
      <sharedItems count="4">
        <s v="Northern District"/>
        <s v="Eastern District"/>
        <s v="Southern District"/>
        <s v="Western District"/>
      </sharedItems>
    </cacheField>
    <cacheField name="Influx of New Clients" numFmtId="0">
      <sharedItems containsSemiMixedTypes="0" containsString="0" containsNumber="1" containsInteger="1" minValue="18" maxValue="126"/>
    </cacheField>
    <cacheField name="Regular Clients" numFmtId="9">
      <sharedItems containsSemiMixedTypes="0" containsString="0" containsNumber="1" minValue="0.19999999999999998" maxValue="0.8"/>
    </cacheField>
    <cacheField name="Sales" numFmtId="0">
      <sharedItems containsSemiMixedTypes="0" containsString="0" containsNumber="1" minValue="23" maxValue="157.5"/>
    </cacheField>
    <cacheField name="Costs" numFmtId="0">
      <sharedItems containsSemiMixedTypes="0" containsString="0" containsNumber="1" minValue="8" maxValue="61.95"/>
    </cacheField>
    <cacheField name="Bathroom-I" numFmtId="0">
      <sharedItems containsSemiMixedTypes="0" containsString="0" containsNumber="1" containsInteger="1" minValue="28" maxValue="140"/>
    </cacheField>
    <cacheField name="Bedroom-I" numFmtId="0">
      <sharedItems containsSemiMixedTypes="0" containsString="0" containsNumber="1" containsInteger="1" minValue="27" maxValue="146"/>
    </cacheField>
    <cacheField name="Kitchen-I" numFmtId="0">
      <sharedItems containsSemiMixedTypes="0" containsString="0" containsNumber="1" containsInteger="1" minValue="25" maxValue="149"/>
    </cacheField>
    <cacheField name="Living-I" numFmtId="0">
      <sharedItems containsSemiMixedTypes="0" containsString="0" containsNumber="1" containsInteger="1" minValue="26" maxValue="145"/>
    </cacheField>
    <cacheField name="Garden-I" numFmtId="0">
      <sharedItems containsSemiMixedTypes="0" containsString="0" containsNumber="1" containsInteger="1" minValue="26" maxValue="150"/>
    </cacheField>
    <cacheField name="Decor-I" numFmtId="0">
      <sharedItems containsSemiMixedTypes="0" containsString="0" containsNumber="1" containsInteger="1" minValue="27" maxValue="148"/>
    </cacheField>
    <cacheField name="Bathroom-S" numFmtId="0">
      <sharedItems containsSemiMixedTypes="0" containsString="0" containsNumber="1" containsInteger="1" minValue="35" maxValue="150"/>
    </cacheField>
    <cacheField name="Bedroom-S" numFmtId="0">
      <sharedItems containsSemiMixedTypes="0" containsString="0" containsNumber="1" containsInteger="1" minValue="25" maxValue="142"/>
    </cacheField>
    <cacheField name="Kitchen-S" numFmtId="0">
      <sharedItems containsSemiMixedTypes="0" containsString="0" containsNumber="1" containsInteger="1" minValue="32" maxValue="150"/>
    </cacheField>
    <cacheField name="Living-S" numFmtId="0">
      <sharedItems containsSemiMixedTypes="0" containsString="0" containsNumber="1" containsInteger="1" minValue="28" maxValue="146"/>
    </cacheField>
    <cacheField name="Garden-S" numFmtId="0">
      <sharedItems containsSemiMixedTypes="0" containsString="0" containsNumber="1" containsInteger="1" minValue="26" maxValue="145"/>
    </cacheField>
    <cacheField name="Decor-S" numFmtId="0">
      <sharedItems containsSemiMixedTypes="0" containsString="0" containsNumber="1" containsInteger="1" minValue="25" maxValue="145"/>
    </cacheField>
    <cacheField name="Average Check" numFmtId="0">
      <sharedItems containsSemiMixedTypes="0" containsString="0" containsNumber="1" containsInteger="1" minValue="14" maxValue="167"/>
    </cacheField>
    <cacheField name="Product 1" numFmtId="0">
      <sharedItems containsSemiMixedTypes="0" containsString="0" containsNumber="1" containsInteger="1" minValue="1" maxValue="672"/>
    </cacheField>
    <cacheField name="Product 2" numFmtId="0">
      <sharedItems containsSemiMixedTypes="0" containsString="0" containsNumber="1" containsInteger="1" minValue="3" maxValue="897"/>
    </cacheField>
    <cacheField name="Product 3" numFmtId="0">
      <sharedItems containsSemiMixedTypes="0" containsString="0" containsNumber="1" containsInteger="1" minValue="7" maxValue="950"/>
    </cacheField>
    <cacheField name="Product 4" numFmtId="0">
      <sharedItems containsSemiMixedTypes="0" containsString="0" containsNumber="1" containsInteger="1" minValue="8" maxValue="612"/>
    </cacheField>
    <cacheField name="Product 5" numFmtId="0">
      <sharedItems containsSemiMixedTypes="0" containsString="0" containsNumber="1" containsInteger="1" minValue="5" maxValue="680"/>
    </cacheField>
    <cacheField name="Product 6" numFmtId="0">
      <sharedItems containsSemiMixedTypes="0" containsString="0" containsNumber="1" containsInteger="1" minValue="5" maxValue="732"/>
    </cacheField>
    <cacheField name="Product 7" numFmtId="0">
      <sharedItems containsSemiMixedTypes="0" containsString="0" containsNumber="1" containsInteger="1" minValue="2" maxValue="752"/>
    </cacheField>
    <cacheField name="Product 8" numFmtId="0">
      <sharedItems containsSemiMixedTypes="0" containsString="0" containsNumber="1" containsInteger="1" minValue="5" maxValue="817"/>
    </cacheField>
    <cacheField name="Product 9" numFmtId="0">
      <sharedItems containsSemiMixedTypes="0" containsString="0" containsNumber="1" containsInteger="1" minValue="9" maxValue="947"/>
    </cacheField>
    <cacheField name="Product 10" numFmtId="0">
      <sharedItems containsSemiMixedTypes="0" containsString="0" containsNumber="1" containsInteger="1" minValue="5" maxValue="660"/>
    </cacheField>
  </cacheFields>
  <extLst>
    <ext xmlns:x14="http://schemas.microsoft.com/office/spreadsheetml/2009/9/main" uri="{725AE2AE-9491-48be-B2B4-4EB974FC3084}">
      <x14:pivotCacheDefinition pivotCacheId="4334631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x v="0"/>
    <x v="0"/>
    <x v="0"/>
    <n v="77"/>
    <n v="0.57999999999999996"/>
    <n v="96.25"/>
    <n v="27.25"/>
    <n v="59"/>
    <n v="107"/>
    <n v="53"/>
    <n v="92"/>
    <n v="79"/>
    <n v="59"/>
    <n v="130"/>
    <n v="116"/>
    <n v="65"/>
    <n v="104"/>
    <n v="32"/>
    <n v="77"/>
    <n v="25"/>
    <n v="441"/>
    <n v="77"/>
    <n v="357"/>
    <n v="183"/>
    <n v="97"/>
    <n v="10"/>
    <n v="422"/>
    <n v="29"/>
    <n v="71"/>
    <n v="40"/>
  </r>
  <r>
    <x v="0"/>
    <x v="0"/>
    <x v="0"/>
    <x v="1"/>
    <n v="54"/>
    <n v="0.41"/>
    <n v="67.5"/>
    <n v="25.15"/>
    <n v="70"/>
    <n v="108"/>
    <n v="96"/>
    <n v="132"/>
    <n v="66"/>
    <n v="83"/>
    <n v="78"/>
    <n v="96"/>
    <n v="60"/>
    <n v="94"/>
    <n v="63"/>
    <n v="92"/>
    <n v="26"/>
    <n v="281"/>
    <n v="354"/>
    <n v="695"/>
    <n v="8"/>
    <n v="18"/>
    <n v="61"/>
    <n v="316"/>
    <n v="353"/>
    <n v="44"/>
    <n v="65"/>
  </r>
  <r>
    <x v="0"/>
    <x v="0"/>
    <x v="0"/>
    <x v="2"/>
    <n v="104"/>
    <n v="0.56999999999999995"/>
    <n v="130"/>
    <n v="17.3"/>
    <n v="78"/>
    <n v="102"/>
    <n v="41"/>
    <n v="116"/>
    <n v="49"/>
    <n v="103"/>
    <n v="100"/>
    <n v="114"/>
    <n v="138"/>
    <n v="104"/>
    <n v="33"/>
    <n v="94"/>
    <n v="19"/>
    <n v="345"/>
    <n v="159"/>
    <n v="375"/>
    <n v="162"/>
    <n v="139"/>
    <n v="93"/>
    <n v="136"/>
    <n v="220"/>
    <n v="82"/>
    <n v="172"/>
  </r>
  <r>
    <x v="0"/>
    <x v="0"/>
    <x v="0"/>
    <x v="3"/>
    <n v="45"/>
    <n v="0.75"/>
    <n v="56.25"/>
    <n v="31"/>
    <n v="57"/>
    <n v="51"/>
    <n v="84"/>
    <n v="139"/>
    <n v="68"/>
    <n v="91"/>
    <n v="73"/>
    <n v="116"/>
    <n v="50"/>
    <n v="61"/>
    <n v="66"/>
    <n v="34"/>
    <n v="30"/>
    <n v="415"/>
    <n v="151"/>
    <n v="677"/>
    <n v="108"/>
    <n v="104"/>
    <n v="107"/>
    <n v="656"/>
    <n v="28"/>
    <n v="104"/>
    <n v="75"/>
  </r>
  <r>
    <x v="0"/>
    <x v="1"/>
    <x v="1"/>
    <x v="0"/>
    <n v="64"/>
    <n v="0.52"/>
    <n v="80"/>
    <n v="40.950000000000003"/>
    <n v="49"/>
    <n v="38"/>
    <n v="87"/>
    <n v="145"/>
    <n v="50"/>
    <n v="77"/>
    <n v="129"/>
    <n v="114"/>
    <n v="114"/>
    <n v="104"/>
    <n v="30"/>
    <n v="89"/>
    <n v="24"/>
    <n v="380"/>
    <n v="44"/>
    <n v="517"/>
    <n v="79"/>
    <n v="98"/>
    <n v="159"/>
    <n v="174"/>
    <n v="142"/>
    <n v="344"/>
    <n v="15"/>
  </r>
  <r>
    <x v="0"/>
    <x v="1"/>
    <x v="1"/>
    <x v="1"/>
    <n v="22"/>
    <n v="0.37"/>
    <n v="27.5"/>
    <n v="58.8"/>
    <n v="82"/>
    <n v="53"/>
    <n v="80"/>
    <n v="58"/>
    <n v="60"/>
    <n v="110"/>
    <n v="50"/>
    <n v="123"/>
    <n v="70"/>
    <n v="82"/>
    <n v="54"/>
    <n v="70"/>
    <n v="65"/>
    <n v="86"/>
    <n v="99"/>
    <n v="557"/>
    <n v="253"/>
    <n v="126"/>
    <n v="120"/>
    <n v="290"/>
    <n v="159"/>
    <n v="267"/>
    <n v="44"/>
  </r>
  <r>
    <x v="0"/>
    <x v="1"/>
    <x v="1"/>
    <x v="2"/>
    <n v="67"/>
    <n v="0.8"/>
    <n v="83.75"/>
    <n v="35.700000000000003"/>
    <n v="31"/>
    <n v="57"/>
    <n v="75"/>
    <n v="145"/>
    <n v="52"/>
    <n v="119"/>
    <n v="56"/>
    <n v="114"/>
    <n v="63"/>
    <n v="77"/>
    <n v="32"/>
    <n v="78"/>
    <n v="51"/>
    <n v="33"/>
    <n v="358"/>
    <n v="37"/>
    <n v="321"/>
    <n v="273"/>
    <n v="131"/>
    <n v="416"/>
    <n v="18"/>
    <n v="170"/>
    <n v="48"/>
  </r>
  <r>
    <x v="0"/>
    <x v="1"/>
    <x v="1"/>
    <x v="3"/>
    <n v="27"/>
    <n v="0.46"/>
    <n v="33.75"/>
    <n v="14.7"/>
    <n v="68"/>
    <n v="50"/>
    <n v="64"/>
    <n v="144"/>
    <n v="78"/>
    <n v="104"/>
    <n v="88"/>
    <n v="86"/>
    <n v="53"/>
    <n v="46"/>
    <n v="55"/>
    <n v="90"/>
    <n v="40"/>
    <n v="322"/>
    <n v="32"/>
    <n v="950"/>
    <n v="111"/>
    <n v="126"/>
    <n v="58"/>
    <n v="586"/>
    <n v="50"/>
    <n v="54"/>
    <n v="179"/>
  </r>
  <r>
    <x v="0"/>
    <x v="2"/>
    <x v="2"/>
    <x v="0"/>
    <n v="22"/>
    <n v="0.31"/>
    <n v="27.5"/>
    <n v="24.15"/>
    <n v="47"/>
    <n v="110"/>
    <n v="53"/>
    <n v="113"/>
    <n v="55"/>
    <n v="78"/>
    <n v="135"/>
    <n v="115"/>
    <n v="58"/>
    <n v="99"/>
    <n v="55"/>
    <n v="87"/>
    <n v="51"/>
    <n v="39"/>
    <n v="164"/>
    <n v="505"/>
    <n v="41"/>
    <n v="196"/>
    <n v="81"/>
    <n v="542"/>
    <n v="56"/>
    <n v="164"/>
    <n v="119"/>
  </r>
  <r>
    <x v="0"/>
    <x v="2"/>
    <x v="2"/>
    <x v="1"/>
    <n v="58"/>
    <n v="0.48"/>
    <n v="72.5"/>
    <n v="39.9"/>
    <n v="31"/>
    <n v="71"/>
    <n v="103"/>
    <n v="103"/>
    <n v="109"/>
    <n v="128"/>
    <n v="115"/>
    <n v="106"/>
    <n v="99"/>
    <n v="87"/>
    <n v="63"/>
    <n v="41"/>
    <n v="33"/>
    <n v="33"/>
    <n v="160"/>
    <n v="45"/>
    <n v="136"/>
    <n v="313"/>
    <n v="37"/>
    <n v="146"/>
    <n v="46"/>
    <n v="292"/>
    <n v="16"/>
  </r>
  <r>
    <x v="0"/>
    <x v="2"/>
    <x v="2"/>
    <x v="2"/>
    <n v="46"/>
    <n v="0.77"/>
    <n v="57.5"/>
    <n v="18.899999999999999"/>
    <n v="71"/>
    <n v="113"/>
    <n v="44"/>
    <n v="68"/>
    <n v="96"/>
    <n v="97"/>
    <n v="47"/>
    <n v="77"/>
    <n v="113"/>
    <n v="48"/>
    <n v="67"/>
    <n v="55"/>
    <n v="54"/>
    <n v="53"/>
    <n v="8"/>
    <n v="97"/>
    <n v="160"/>
    <n v="166"/>
    <n v="76"/>
    <n v="80"/>
    <n v="324"/>
    <n v="152"/>
    <n v="38"/>
  </r>
  <r>
    <x v="0"/>
    <x v="2"/>
    <x v="2"/>
    <x v="3"/>
    <n v="50"/>
    <n v="0.4"/>
    <n v="62.5"/>
    <n v="43.05"/>
    <n v="32"/>
    <n v="55"/>
    <n v="61"/>
    <n v="108"/>
    <n v="67"/>
    <n v="72"/>
    <n v="131"/>
    <n v="75"/>
    <n v="55"/>
    <n v="49"/>
    <n v="67"/>
    <n v="37"/>
    <n v="22"/>
    <n v="314"/>
    <n v="46"/>
    <n v="72"/>
    <n v="80"/>
    <n v="78"/>
    <n v="259"/>
    <n v="514"/>
    <n v="199"/>
    <n v="21"/>
    <n v="6"/>
  </r>
  <r>
    <x v="0"/>
    <x v="3"/>
    <x v="3"/>
    <x v="0"/>
    <n v="78"/>
    <n v="0.78"/>
    <n v="97.5"/>
    <n v="33.6"/>
    <n v="73"/>
    <n v="90"/>
    <n v="95"/>
    <n v="124"/>
    <n v="77"/>
    <n v="44"/>
    <n v="83"/>
    <n v="103"/>
    <n v="64"/>
    <n v="48"/>
    <n v="53"/>
    <n v="67"/>
    <n v="57"/>
    <n v="88"/>
    <n v="51"/>
    <n v="65"/>
    <n v="63"/>
    <n v="132"/>
    <n v="96"/>
    <n v="310"/>
    <n v="69"/>
    <n v="227"/>
    <n v="187"/>
  </r>
  <r>
    <x v="0"/>
    <x v="3"/>
    <x v="3"/>
    <x v="1"/>
    <n v="64"/>
    <n v="0.43"/>
    <n v="80"/>
    <n v="22.05"/>
    <n v="73"/>
    <n v="56"/>
    <n v="40"/>
    <n v="105"/>
    <n v="60"/>
    <n v="59"/>
    <n v="101"/>
    <n v="127"/>
    <n v="150"/>
    <n v="89"/>
    <n v="70"/>
    <n v="59"/>
    <n v="63"/>
    <n v="235"/>
    <n v="105"/>
    <n v="690"/>
    <n v="45"/>
    <n v="336"/>
    <n v="176"/>
    <n v="312"/>
    <n v="56"/>
    <n v="35"/>
    <n v="141"/>
  </r>
  <r>
    <x v="0"/>
    <x v="3"/>
    <x v="3"/>
    <x v="2"/>
    <n v="48"/>
    <n v="0.34"/>
    <n v="60"/>
    <n v="55.65"/>
    <n v="76"/>
    <n v="97"/>
    <n v="100"/>
    <n v="74"/>
    <n v="88"/>
    <n v="93"/>
    <n v="76"/>
    <n v="124"/>
    <n v="91"/>
    <n v="90"/>
    <n v="38"/>
    <n v="43"/>
    <n v="18"/>
    <n v="130"/>
    <n v="46"/>
    <n v="395"/>
    <n v="188"/>
    <n v="126"/>
    <n v="69"/>
    <n v="30"/>
    <n v="93"/>
    <n v="86"/>
    <n v="186"/>
  </r>
  <r>
    <x v="0"/>
    <x v="3"/>
    <x v="3"/>
    <x v="3"/>
    <n v="70"/>
    <n v="0.36"/>
    <n v="87.5"/>
    <n v="51.45"/>
    <n v="47"/>
    <n v="107"/>
    <n v="62"/>
    <n v="85"/>
    <n v="46"/>
    <n v="47"/>
    <n v="68"/>
    <n v="116"/>
    <n v="52"/>
    <n v="58"/>
    <n v="65"/>
    <n v="58"/>
    <n v="102"/>
    <n v="87"/>
    <n v="63"/>
    <n v="485"/>
    <n v="109"/>
    <n v="56"/>
    <n v="83"/>
    <n v="676"/>
    <n v="63"/>
    <n v="206"/>
    <n v="79"/>
  </r>
  <r>
    <x v="0"/>
    <x v="4"/>
    <x v="4"/>
    <x v="0"/>
    <n v="33"/>
    <n v="0.66"/>
    <n v="41.25"/>
    <n v="25.2"/>
    <n v="43"/>
    <n v="77"/>
    <n v="96"/>
    <n v="104"/>
    <n v="59"/>
    <n v="99"/>
    <n v="129"/>
    <n v="88"/>
    <n v="60"/>
    <n v="86"/>
    <n v="37"/>
    <n v="95"/>
    <n v="92"/>
    <n v="85"/>
    <n v="122"/>
    <n v="285"/>
    <n v="115"/>
    <n v="397"/>
    <n v="100"/>
    <n v="46"/>
    <n v="34"/>
    <n v="243"/>
    <n v="54"/>
  </r>
  <r>
    <x v="0"/>
    <x v="4"/>
    <x v="4"/>
    <x v="1"/>
    <n v="48"/>
    <n v="0.51"/>
    <n v="60"/>
    <n v="39.9"/>
    <n v="81"/>
    <n v="62"/>
    <n v="60"/>
    <n v="50"/>
    <n v="90"/>
    <n v="64"/>
    <n v="83"/>
    <n v="80"/>
    <n v="104"/>
    <n v="86"/>
    <n v="29"/>
    <n v="66"/>
    <n v="31"/>
    <n v="50"/>
    <n v="360"/>
    <n v="102"/>
    <n v="339"/>
    <n v="186"/>
    <n v="27"/>
    <n v="100"/>
    <n v="16"/>
    <n v="40"/>
    <n v="19"/>
  </r>
  <r>
    <x v="0"/>
    <x v="4"/>
    <x v="4"/>
    <x v="2"/>
    <n v="66"/>
    <n v="0.52"/>
    <n v="82.5"/>
    <n v="46.2"/>
    <n v="72"/>
    <n v="85"/>
    <n v="99"/>
    <n v="78"/>
    <n v="92"/>
    <n v="63"/>
    <n v="54"/>
    <n v="89"/>
    <n v="70"/>
    <n v="101"/>
    <n v="54"/>
    <n v="81"/>
    <n v="21"/>
    <n v="189"/>
    <n v="324"/>
    <n v="512"/>
    <n v="44"/>
    <n v="139"/>
    <n v="143"/>
    <n v="86"/>
    <n v="56"/>
    <n v="149"/>
    <n v="53"/>
  </r>
  <r>
    <x v="0"/>
    <x v="4"/>
    <x v="4"/>
    <x v="3"/>
    <n v="45"/>
    <n v="0.7"/>
    <n v="56.25"/>
    <n v="49.35"/>
    <n v="64"/>
    <n v="40"/>
    <n v="88"/>
    <n v="120"/>
    <n v="112"/>
    <n v="47"/>
    <n v="55"/>
    <n v="45"/>
    <n v="53"/>
    <n v="86"/>
    <n v="41"/>
    <n v="45"/>
    <n v="76"/>
    <n v="374"/>
    <n v="96"/>
    <n v="220"/>
    <n v="198"/>
    <n v="219"/>
    <n v="130"/>
    <n v="432"/>
    <n v="83"/>
    <n v="130"/>
    <n v="120"/>
  </r>
  <r>
    <x v="0"/>
    <x v="5"/>
    <x v="5"/>
    <x v="0"/>
    <n v="86"/>
    <n v="0.52"/>
    <n v="107.5"/>
    <n v="24.15"/>
    <n v="28"/>
    <n v="50"/>
    <n v="105"/>
    <n v="117"/>
    <n v="108"/>
    <n v="44"/>
    <n v="76"/>
    <n v="87"/>
    <n v="53"/>
    <n v="97"/>
    <n v="39"/>
    <n v="67"/>
    <n v="106"/>
    <n v="28"/>
    <n v="147"/>
    <n v="265"/>
    <n v="59"/>
    <n v="54"/>
    <n v="98"/>
    <n v="212"/>
    <n v="35"/>
    <n v="39"/>
    <n v="23"/>
  </r>
  <r>
    <x v="0"/>
    <x v="5"/>
    <x v="5"/>
    <x v="1"/>
    <n v="74"/>
    <n v="0.51"/>
    <n v="92.5"/>
    <n v="51.45"/>
    <n v="79"/>
    <n v="51"/>
    <n v="88"/>
    <n v="104"/>
    <n v="78"/>
    <n v="105"/>
    <n v="128"/>
    <n v="54"/>
    <n v="95"/>
    <n v="72"/>
    <n v="46"/>
    <n v="71"/>
    <n v="117"/>
    <n v="85"/>
    <n v="106"/>
    <n v="72"/>
    <n v="136"/>
    <n v="393"/>
    <n v="23"/>
    <n v="352"/>
    <n v="38"/>
    <n v="157"/>
    <n v="83"/>
  </r>
  <r>
    <x v="0"/>
    <x v="5"/>
    <x v="5"/>
    <x v="2"/>
    <n v="46"/>
    <n v="0.37"/>
    <n v="57.5"/>
    <n v="12.6"/>
    <n v="60"/>
    <n v="103"/>
    <n v="72"/>
    <n v="60"/>
    <n v="61"/>
    <n v="50"/>
    <n v="71"/>
    <n v="114"/>
    <n v="88"/>
    <n v="86"/>
    <n v="30"/>
    <n v="38"/>
    <n v="27"/>
    <n v="312"/>
    <n v="89"/>
    <n v="470"/>
    <n v="132"/>
    <n v="308"/>
    <n v="40"/>
    <n v="386"/>
    <n v="242"/>
    <n v="64"/>
    <n v="25"/>
  </r>
  <r>
    <x v="0"/>
    <x v="5"/>
    <x v="5"/>
    <x v="3"/>
    <n v="30"/>
    <n v="0.57999999999999996"/>
    <n v="37.5"/>
    <n v="12.6"/>
    <n v="70"/>
    <n v="39"/>
    <n v="40"/>
    <n v="140"/>
    <n v="49"/>
    <n v="47"/>
    <n v="115"/>
    <n v="50"/>
    <n v="55"/>
    <n v="39"/>
    <n v="26"/>
    <n v="97"/>
    <n v="70"/>
    <n v="354"/>
    <n v="222"/>
    <n v="562"/>
    <n v="337"/>
    <n v="101"/>
    <n v="35"/>
    <n v="194"/>
    <n v="21"/>
    <n v="119"/>
    <n v="8"/>
  </r>
  <r>
    <x v="0"/>
    <x v="6"/>
    <x v="6"/>
    <x v="0"/>
    <n v="102"/>
    <n v="0.76"/>
    <n v="127.5"/>
    <n v="28.35"/>
    <n v="39"/>
    <n v="79"/>
    <n v="71"/>
    <n v="131"/>
    <n v="101"/>
    <n v="128"/>
    <n v="46"/>
    <n v="101"/>
    <n v="75"/>
    <n v="87"/>
    <n v="41"/>
    <n v="73"/>
    <n v="120"/>
    <n v="206"/>
    <n v="144"/>
    <n v="195"/>
    <n v="39"/>
    <n v="76"/>
    <n v="57"/>
    <n v="188"/>
    <n v="364"/>
    <n v="21"/>
    <n v="118"/>
  </r>
  <r>
    <x v="0"/>
    <x v="6"/>
    <x v="6"/>
    <x v="1"/>
    <n v="84"/>
    <n v="0.6"/>
    <n v="105"/>
    <n v="44.1"/>
    <n v="66"/>
    <n v="75"/>
    <n v="88"/>
    <n v="77"/>
    <n v="100"/>
    <n v="97"/>
    <n v="79"/>
    <n v="91"/>
    <n v="124"/>
    <n v="94"/>
    <n v="49"/>
    <n v="73"/>
    <n v="25"/>
    <n v="202"/>
    <n v="76"/>
    <n v="395"/>
    <n v="10"/>
    <n v="53"/>
    <n v="119"/>
    <n v="240"/>
    <n v="282"/>
    <n v="116"/>
    <n v="68"/>
  </r>
  <r>
    <x v="0"/>
    <x v="6"/>
    <x v="6"/>
    <x v="2"/>
    <n v="54"/>
    <n v="0.44"/>
    <n v="67.5"/>
    <n v="56.7"/>
    <n v="37"/>
    <n v="86"/>
    <n v="101"/>
    <n v="113"/>
    <n v="55"/>
    <n v="92"/>
    <n v="134"/>
    <n v="74"/>
    <n v="133"/>
    <n v="74"/>
    <n v="68"/>
    <n v="96"/>
    <n v="125"/>
    <n v="319"/>
    <n v="80"/>
    <n v="172"/>
    <n v="108"/>
    <n v="122"/>
    <n v="86"/>
    <n v="152"/>
    <n v="25"/>
    <n v="220"/>
    <n v="165"/>
  </r>
  <r>
    <x v="0"/>
    <x v="6"/>
    <x v="6"/>
    <x v="3"/>
    <n v="100"/>
    <n v="0.79"/>
    <n v="125"/>
    <n v="42"/>
    <n v="61"/>
    <n v="112"/>
    <n v="94"/>
    <n v="104"/>
    <n v="52"/>
    <n v="122"/>
    <n v="112"/>
    <n v="62"/>
    <n v="148"/>
    <n v="51"/>
    <n v="35"/>
    <n v="69"/>
    <n v="110"/>
    <n v="182"/>
    <n v="315"/>
    <n v="17"/>
    <n v="15"/>
    <n v="214"/>
    <n v="75"/>
    <n v="752"/>
    <n v="84"/>
    <n v="158"/>
    <n v="182"/>
  </r>
  <r>
    <x v="0"/>
    <x v="7"/>
    <x v="7"/>
    <x v="0"/>
    <n v="90"/>
    <n v="0.55000000000000004"/>
    <n v="112.5"/>
    <n v="55.65"/>
    <n v="80"/>
    <n v="89"/>
    <n v="44"/>
    <n v="113"/>
    <n v="44"/>
    <n v="45"/>
    <n v="134"/>
    <n v="110"/>
    <n v="126"/>
    <n v="52"/>
    <n v="46"/>
    <n v="88"/>
    <n v="38"/>
    <n v="232"/>
    <n v="40"/>
    <n v="192"/>
    <n v="30"/>
    <n v="241"/>
    <n v="263"/>
    <n v="452"/>
    <n v="95"/>
    <n v="62"/>
    <n v="53"/>
  </r>
  <r>
    <x v="0"/>
    <x v="7"/>
    <x v="7"/>
    <x v="1"/>
    <n v="98"/>
    <n v="0.34"/>
    <n v="122.5"/>
    <n v="43.05"/>
    <n v="58"/>
    <n v="65"/>
    <n v="53"/>
    <n v="134"/>
    <n v="93"/>
    <n v="125"/>
    <n v="125"/>
    <n v="63"/>
    <n v="142"/>
    <n v="53"/>
    <n v="56"/>
    <n v="91"/>
    <n v="68"/>
    <n v="85"/>
    <n v="138"/>
    <n v="110"/>
    <n v="39"/>
    <n v="140"/>
    <n v="135"/>
    <n v="594"/>
    <n v="76"/>
    <n v="164"/>
    <n v="31"/>
  </r>
  <r>
    <x v="0"/>
    <x v="7"/>
    <x v="7"/>
    <x v="2"/>
    <n v="89"/>
    <n v="0.3"/>
    <n v="111.25"/>
    <n v="33.6"/>
    <n v="50"/>
    <n v="97"/>
    <n v="97"/>
    <n v="110"/>
    <n v="102"/>
    <n v="122"/>
    <n v="115"/>
    <n v="123"/>
    <n v="87"/>
    <n v="50"/>
    <n v="58"/>
    <n v="94"/>
    <n v="112"/>
    <n v="104"/>
    <n v="116"/>
    <n v="730"/>
    <n v="334"/>
    <n v="44"/>
    <n v="86"/>
    <n v="124"/>
    <n v="162"/>
    <n v="184"/>
    <n v="23"/>
  </r>
  <r>
    <x v="0"/>
    <x v="7"/>
    <x v="7"/>
    <x v="3"/>
    <n v="75"/>
    <n v="0.71"/>
    <n v="93.75"/>
    <n v="32.549999999999997"/>
    <n v="47"/>
    <n v="63"/>
    <n v="80"/>
    <n v="121"/>
    <n v="60"/>
    <n v="124"/>
    <n v="98"/>
    <n v="85"/>
    <n v="79"/>
    <n v="38"/>
    <n v="50"/>
    <n v="94"/>
    <n v="102"/>
    <n v="39"/>
    <n v="205"/>
    <n v="197"/>
    <n v="49"/>
    <n v="150"/>
    <n v="276"/>
    <n v="422"/>
    <n v="56"/>
    <n v="205"/>
    <n v="9"/>
  </r>
  <r>
    <x v="0"/>
    <x v="8"/>
    <x v="8"/>
    <x v="0"/>
    <n v="72"/>
    <n v="0.43"/>
    <n v="90"/>
    <n v="29.4"/>
    <n v="78"/>
    <n v="85"/>
    <n v="78"/>
    <n v="83"/>
    <n v="54"/>
    <n v="86"/>
    <n v="60"/>
    <n v="62"/>
    <n v="57"/>
    <n v="71"/>
    <n v="64"/>
    <n v="46"/>
    <n v="96"/>
    <n v="417"/>
    <n v="28"/>
    <n v="275"/>
    <n v="359"/>
    <n v="192"/>
    <n v="149"/>
    <n v="50"/>
    <n v="200"/>
    <n v="9"/>
    <n v="20"/>
  </r>
  <r>
    <x v="0"/>
    <x v="8"/>
    <x v="8"/>
    <x v="1"/>
    <n v="52"/>
    <n v="0.54"/>
    <n v="65"/>
    <n v="58.8"/>
    <n v="51"/>
    <n v="107"/>
    <n v="66"/>
    <n v="96"/>
    <n v="85"/>
    <n v="78"/>
    <n v="124"/>
    <n v="60"/>
    <n v="59"/>
    <n v="79"/>
    <n v="30"/>
    <n v="70"/>
    <n v="36"/>
    <n v="136"/>
    <n v="315"/>
    <n v="725"/>
    <n v="80"/>
    <n v="199"/>
    <n v="90"/>
    <n v="320"/>
    <n v="44"/>
    <n v="207"/>
    <n v="11"/>
  </r>
  <r>
    <x v="0"/>
    <x v="8"/>
    <x v="8"/>
    <x v="2"/>
    <n v="56"/>
    <n v="0.51"/>
    <n v="70"/>
    <n v="58.8"/>
    <n v="29"/>
    <n v="88"/>
    <n v="39"/>
    <n v="119"/>
    <n v="90"/>
    <n v="70"/>
    <n v="56"/>
    <n v="61"/>
    <n v="130"/>
    <n v="43"/>
    <n v="55"/>
    <n v="97"/>
    <n v="96"/>
    <n v="343"/>
    <n v="284"/>
    <n v="190"/>
    <n v="120"/>
    <n v="288"/>
    <n v="48"/>
    <n v="148"/>
    <n v="98"/>
    <n v="131"/>
    <n v="60"/>
  </r>
  <r>
    <x v="0"/>
    <x v="8"/>
    <x v="8"/>
    <x v="3"/>
    <n v="40"/>
    <n v="0.79"/>
    <n v="50"/>
    <n v="30.45"/>
    <n v="63"/>
    <n v="99"/>
    <n v="35"/>
    <n v="85"/>
    <n v="71"/>
    <n v="67"/>
    <n v="62"/>
    <n v="126"/>
    <n v="122"/>
    <n v="50"/>
    <n v="60"/>
    <n v="75"/>
    <n v="52"/>
    <n v="417"/>
    <n v="141"/>
    <n v="840"/>
    <n v="187"/>
    <n v="100"/>
    <n v="86"/>
    <n v="44"/>
    <n v="56"/>
    <n v="160"/>
    <n v="50"/>
  </r>
  <r>
    <x v="0"/>
    <x v="9"/>
    <x v="9"/>
    <x v="0"/>
    <n v="74"/>
    <n v="0.69"/>
    <n v="92.5"/>
    <n v="29.4"/>
    <n v="67"/>
    <n v="99"/>
    <n v="40"/>
    <n v="80"/>
    <n v="93"/>
    <n v="111"/>
    <n v="134"/>
    <n v="111"/>
    <n v="126"/>
    <n v="60"/>
    <n v="60"/>
    <n v="56"/>
    <n v="134"/>
    <n v="172"/>
    <n v="54"/>
    <n v="937"/>
    <n v="98"/>
    <n v="211"/>
    <n v="215"/>
    <n v="44"/>
    <n v="68"/>
    <n v="21"/>
    <n v="25"/>
  </r>
  <r>
    <x v="0"/>
    <x v="9"/>
    <x v="9"/>
    <x v="1"/>
    <n v="22"/>
    <n v="0.46"/>
    <n v="27.5"/>
    <n v="56.7"/>
    <n v="36"/>
    <n v="77"/>
    <n v="90"/>
    <n v="90"/>
    <n v="39"/>
    <n v="68"/>
    <n v="90"/>
    <n v="106"/>
    <n v="68"/>
    <n v="69"/>
    <n v="53"/>
    <n v="77"/>
    <n v="78"/>
    <n v="159"/>
    <n v="4"/>
    <n v="295"/>
    <n v="129"/>
    <n v="18"/>
    <n v="130"/>
    <n v="60"/>
    <n v="328"/>
    <n v="20"/>
    <n v="96"/>
  </r>
  <r>
    <x v="0"/>
    <x v="9"/>
    <x v="9"/>
    <x v="2"/>
    <n v="92"/>
    <n v="0.61"/>
    <n v="115"/>
    <n v="47.25"/>
    <n v="48"/>
    <n v="104"/>
    <n v="88"/>
    <n v="135"/>
    <n v="74"/>
    <n v="104"/>
    <n v="57"/>
    <n v="112"/>
    <n v="122"/>
    <n v="58"/>
    <n v="43"/>
    <n v="80"/>
    <n v="63"/>
    <n v="128"/>
    <n v="66"/>
    <n v="115"/>
    <n v="180"/>
    <n v="183"/>
    <n v="183"/>
    <n v="440"/>
    <n v="98"/>
    <n v="158"/>
    <n v="47"/>
  </r>
  <r>
    <x v="0"/>
    <x v="9"/>
    <x v="9"/>
    <x v="3"/>
    <n v="92"/>
    <n v="0.77"/>
    <n v="115"/>
    <n v="17.850000000000001"/>
    <n v="47"/>
    <n v="112"/>
    <n v="68"/>
    <n v="72"/>
    <n v="41"/>
    <n v="110"/>
    <n v="69"/>
    <n v="54"/>
    <n v="79"/>
    <n v="98"/>
    <n v="65"/>
    <n v="46"/>
    <n v="45"/>
    <n v="338"/>
    <n v="264"/>
    <n v="577"/>
    <n v="43"/>
    <n v="52"/>
    <n v="63"/>
    <n v="288"/>
    <n v="44"/>
    <n v="130"/>
    <n v="105"/>
  </r>
  <r>
    <x v="0"/>
    <x v="10"/>
    <x v="10"/>
    <x v="0"/>
    <n v="87"/>
    <n v="0.53"/>
    <n v="108.75"/>
    <n v="37.799999999999997"/>
    <n v="81"/>
    <n v="39"/>
    <n v="97"/>
    <n v="88"/>
    <n v="105"/>
    <n v="89"/>
    <n v="95"/>
    <n v="75"/>
    <n v="124"/>
    <n v="78"/>
    <n v="28"/>
    <n v="44"/>
    <n v="121"/>
    <n v="35"/>
    <n v="66"/>
    <n v="415"/>
    <n v="72"/>
    <n v="115"/>
    <n v="83"/>
    <n v="408"/>
    <n v="303"/>
    <n v="136"/>
    <n v="12"/>
  </r>
  <r>
    <x v="0"/>
    <x v="10"/>
    <x v="10"/>
    <x v="1"/>
    <n v="40"/>
    <n v="0.67"/>
    <n v="50"/>
    <n v="57.75"/>
    <n v="55"/>
    <n v="45"/>
    <n v="53"/>
    <n v="114"/>
    <n v="107"/>
    <n v="69"/>
    <n v="66"/>
    <n v="59"/>
    <n v="81"/>
    <n v="70"/>
    <n v="57"/>
    <n v="67"/>
    <n v="98"/>
    <n v="10"/>
    <n v="234"/>
    <n v="697"/>
    <n v="182"/>
    <n v="278"/>
    <n v="123"/>
    <n v="114"/>
    <n v="92"/>
    <n v="152"/>
    <n v="84"/>
  </r>
  <r>
    <x v="0"/>
    <x v="10"/>
    <x v="10"/>
    <x v="2"/>
    <n v="71"/>
    <n v="0.47"/>
    <n v="88.75"/>
    <n v="25.2"/>
    <n v="57"/>
    <n v="94"/>
    <n v="63"/>
    <n v="143"/>
    <n v="83"/>
    <n v="74"/>
    <n v="47"/>
    <n v="58"/>
    <n v="137"/>
    <n v="94"/>
    <n v="37"/>
    <n v="74"/>
    <n v="21"/>
    <n v="97"/>
    <n v="133"/>
    <n v="255"/>
    <n v="62"/>
    <n v="67"/>
    <n v="58"/>
    <n v="700"/>
    <n v="232"/>
    <n v="106"/>
    <n v="165"/>
  </r>
  <r>
    <x v="0"/>
    <x v="10"/>
    <x v="10"/>
    <x v="3"/>
    <n v="34"/>
    <n v="0.73"/>
    <n v="42.5"/>
    <n v="34.65"/>
    <n v="29"/>
    <n v="94"/>
    <n v="36"/>
    <n v="105"/>
    <n v="65"/>
    <n v="68"/>
    <n v="52"/>
    <n v="94"/>
    <n v="140"/>
    <n v="71"/>
    <n v="74"/>
    <n v="72"/>
    <n v="60"/>
    <n v="176"/>
    <n v="222"/>
    <n v="472"/>
    <n v="23"/>
    <n v="29"/>
    <n v="61"/>
    <n v="410"/>
    <n v="263"/>
    <n v="135"/>
    <n v="62"/>
  </r>
  <r>
    <x v="0"/>
    <x v="11"/>
    <x v="11"/>
    <x v="0"/>
    <n v="90"/>
    <n v="0.57999999999999996"/>
    <n v="112.5"/>
    <n v="12.6"/>
    <n v="61"/>
    <n v="79"/>
    <n v="94"/>
    <n v="77"/>
    <n v="50"/>
    <n v="110"/>
    <n v="106"/>
    <n v="119"/>
    <n v="148"/>
    <n v="50"/>
    <n v="53"/>
    <n v="72"/>
    <n v="82"/>
    <n v="283"/>
    <n v="37"/>
    <n v="265"/>
    <n v="190"/>
    <n v="88"/>
    <n v="125"/>
    <n v="344"/>
    <n v="138"/>
    <n v="13"/>
    <n v="47"/>
  </r>
  <r>
    <x v="0"/>
    <x v="11"/>
    <x v="11"/>
    <x v="1"/>
    <n v="101"/>
    <n v="0.59"/>
    <n v="126.25"/>
    <n v="18.899999999999999"/>
    <n v="57"/>
    <n v="84"/>
    <n v="85"/>
    <n v="138"/>
    <n v="111"/>
    <n v="44"/>
    <n v="133"/>
    <n v="120"/>
    <n v="111"/>
    <n v="84"/>
    <n v="74"/>
    <n v="53"/>
    <n v="115"/>
    <n v="235"/>
    <n v="191"/>
    <n v="220"/>
    <n v="338"/>
    <n v="75"/>
    <n v="133"/>
    <n v="128"/>
    <n v="6"/>
    <n v="151"/>
    <n v="68"/>
  </r>
  <r>
    <x v="0"/>
    <x v="11"/>
    <x v="11"/>
    <x v="2"/>
    <n v="58"/>
    <n v="0.3"/>
    <n v="72.5"/>
    <n v="57.75"/>
    <n v="59"/>
    <n v="73"/>
    <n v="96"/>
    <n v="135"/>
    <n v="71"/>
    <n v="116"/>
    <n v="113"/>
    <n v="70"/>
    <n v="144"/>
    <n v="86"/>
    <n v="71"/>
    <n v="37"/>
    <n v="97"/>
    <n v="63"/>
    <n v="17"/>
    <n v="592"/>
    <n v="194"/>
    <n v="145"/>
    <n v="234"/>
    <n v="24"/>
    <n v="63"/>
    <n v="154"/>
    <n v="60"/>
  </r>
  <r>
    <x v="0"/>
    <x v="11"/>
    <x v="11"/>
    <x v="3"/>
    <n v="51"/>
    <n v="0.35"/>
    <n v="63.75"/>
    <n v="17.850000000000001"/>
    <n v="66"/>
    <n v="69"/>
    <n v="48"/>
    <n v="80"/>
    <n v="41"/>
    <n v="126"/>
    <n v="111"/>
    <n v="83"/>
    <n v="114"/>
    <n v="94"/>
    <n v="72"/>
    <n v="33"/>
    <n v="66"/>
    <n v="119"/>
    <n v="47"/>
    <n v="492"/>
    <n v="16"/>
    <n v="337"/>
    <n v="55"/>
    <n v="270"/>
    <n v="63"/>
    <n v="74"/>
    <n v="174"/>
  </r>
  <r>
    <x v="1"/>
    <x v="0"/>
    <x v="0"/>
    <x v="0"/>
    <n v="29"/>
    <n v="0.51"/>
    <n v="82.5"/>
    <n v="16.8"/>
    <n v="68"/>
    <n v="131"/>
    <n v="32"/>
    <n v="120"/>
    <n v="37"/>
    <n v="39"/>
    <n v="66"/>
    <n v="50"/>
    <n v="134"/>
    <n v="62"/>
    <n v="94"/>
    <n v="112"/>
    <n v="75"/>
    <n v="352"/>
    <n v="103"/>
    <n v="325"/>
    <n v="286"/>
    <n v="374"/>
    <n v="7"/>
    <n v="26"/>
    <n v="12"/>
    <n v="111"/>
    <n v="345"/>
  </r>
  <r>
    <x v="1"/>
    <x v="0"/>
    <x v="0"/>
    <x v="1"/>
    <n v="65"/>
    <n v="0.4"/>
    <n v="76.25"/>
    <n v="27.3"/>
    <n v="138"/>
    <n v="37"/>
    <n v="39"/>
    <n v="82"/>
    <n v="51"/>
    <n v="65"/>
    <n v="96"/>
    <n v="63"/>
    <n v="62"/>
    <n v="44"/>
    <n v="65"/>
    <n v="54"/>
    <n v="36"/>
    <n v="52"/>
    <n v="358"/>
    <n v="454"/>
    <n v="33"/>
    <n v="354"/>
    <n v="225"/>
    <n v="30"/>
    <n v="23"/>
    <n v="382"/>
    <n v="68"/>
  </r>
  <r>
    <x v="1"/>
    <x v="0"/>
    <x v="0"/>
    <x v="2"/>
    <n v="36"/>
    <n v="0.29000000000000004"/>
    <n v="38.75"/>
    <n v="25.2"/>
    <n v="90"/>
    <n v="103"/>
    <n v="50"/>
    <n v="50"/>
    <n v="76"/>
    <n v="35"/>
    <n v="36"/>
    <n v="49"/>
    <n v="54"/>
    <n v="73"/>
    <n v="71"/>
    <n v="77"/>
    <n v="90"/>
    <n v="106"/>
    <n v="216"/>
    <n v="420"/>
    <n v="45"/>
    <n v="197"/>
    <n v="139"/>
    <n v="73"/>
    <n v="232"/>
    <n v="165"/>
    <n v="178"/>
  </r>
  <r>
    <x v="1"/>
    <x v="0"/>
    <x v="0"/>
    <x v="3"/>
    <n v="51"/>
    <n v="0.28000000000000003"/>
    <n v="128.75"/>
    <n v="10.5"/>
    <n v="140"/>
    <n v="57"/>
    <n v="81"/>
    <n v="92"/>
    <n v="91"/>
    <n v="97"/>
    <n v="55"/>
    <n v="115"/>
    <n v="59"/>
    <n v="74"/>
    <n v="45"/>
    <n v="81"/>
    <n v="77"/>
    <n v="286"/>
    <n v="90"/>
    <n v="191"/>
    <n v="246"/>
    <n v="237"/>
    <n v="146"/>
    <n v="210"/>
    <n v="119"/>
    <n v="98"/>
    <n v="189"/>
  </r>
  <r>
    <x v="1"/>
    <x v="1"/>
    <x v="1"/>
    <x v="0"/>
    <n v="80"/>
    <n v="0.46000000000000008"/>
    <n v="152.5"/>
    <n v="48.3"/>
    <n v="69"/>
    <n v="117"/>
    <n v="96"/>
    <n v="35"/>
    <n v="67"/>
    <n v="43"/>
    <n v="58"/>
    <n v="71"/>
    <n v="84"/>
    <n v="87"/>
    <n v="106"/>
    <n v="60"/>
    <n v="40"/>
    <n v="101"/>
    <n v="39"/>
    <n v="40"/>
    <n v="13"/>
    <n v="18"/>
    <n v="152"/>
    <n v="62"/>
    <n v="122"/>
    <n v="134"/>
    <n v="10"/>
  </r>
  <r>
    <x v="1"/>
    <x v="1"/>
    <x v="1"/>
    <x v="1"/>
    <n v="94"/>
    <n v="0.54"/>
    <n v="76.25"/>
    <n v="48.3"/>
    <n v="98"/>
    <n v="118"/>
    <n v="70"/>
    <n v="54"/>
    <n v="43"/>
    <n v="49"/>
    <n v="138"/>
    <n v="77"/>
    <n v="78"/>
    <n v="89"/>
    <n v="40"/>
    <n v="56"/>
    <n v="82"/>
    <n v="178"/>
    <n v="151"/>
    <n v="184"/>
    <n v="125"/>
    <n v="146"/>
    <n v="85"/>
    <n v="468"/>
    <n v="31"/>
    <n v="48"/>
    <n v="93"/>
  </r>
  <r>
    <x v="1"/>
    <x v="1"/>
    <x v="1"/>
    <x v="2"/>
    <n v="96"/>
    <n v="0.49"/>
    <n v="50"/>
    <n v="32.549999999999997"/>
    <n v="54"/>
    <n v="89"/>
    <n v="79"/>
    <n v="90"/>
    <n v="113"/>
    <n v="114"/>
    <n v="71"/>
    <n v="37"/>
    <n v="39"/>
    <n v="108"/>
    <n v="83"/>
    <n v="135"/>
    <n v="97"/>
    <n v="197"/>
    <n v="261"/>
    <n v="114"/>
    <n v="89"/>
    <n v="484"/>
    <n v="200"/>
    <n v="216"/>
    <n v="35"/>
    <n v="128"/>
    <n v="81"/>
  </r>
  <r>
    <x v="1"/>
    <x v="1"/>
    <x v="1"/>
    <x v="3"/>
    <n v="44"/>
    <n v="0.41000000000000003"/>
    <n v="73.75"/>
    <n v="39.9"/>
    <n v="125"/>
    <n v="98"/>
    <n v="123"/>
    <n v="60"/>
    <n v="100"/>
    <n v="45"/>
    <n v="59"/>
    <n v="79"/>
    <n v="61"/>
    <n v="65"/>
    <n v="42"/>
    <n v="49"/>
    <n v="55"/>
    <n v="210"/>
    <n v="3"/>
    <n v="302"/>
    <n v="16"/>
    <n v="82"/>
    <n v="52"/>
    <n v="137"/>
    <n v="274"/>
    <n v="340"/>
    <n v="173"/>
  </r>
  <r>
    <x v="1"/>
    <x v="2"/>
    <x v="2"/>
    <x v="0"/>
    <n v="109"/>
    <n v="0.54"/>
    <n v="107.5"/>
    <n v="12.6"/>
    <n v="42"/>
    <n v="98"/>
    <n v="53"/>
    <n v="47"/>
    <n v="102"/>
    <n v="102"/>
    <n v="84"/>
    <n v="108"/>
    <n v="96"/>
    <n v="113"/>
    <n v="87"/>
    <n v="35"/>
    <n v="105"/>
    <n v="68"/>
    <n v="340"/>
    <n v="138"/>
    <n v="456"/>
    <n v="97"/>
    <n v="31"/>
    <n v="23"/>
    <n v="46"/>
    <n v="75"/>
    <n v="349"/>
  </r>
  <r>
    <x v="1"/>
    <x v="2"/>
    <x v="2"/>
    <x v="1"/>
    <n v="29"/>
    <n v="0.48"/>
    <n v="110"/>
    <n v="19.95"/>
    <n v="70"/>
    <n v="77"/>
    <n v="97"/>
    <n v="52"/>
    <n v="43"/>
    <n v="141"/>
    <n v="71"/>
    <n v="25"/>
    <n v="113"/>
    <n v="80"/>
    <n v="75"/>
    <n v="30"/>
    <n v="66"/>
    <n v="156"/>
    <n v="467"/>
    <n v="15"/>
    <n v="354"/>
    <n v="71"/>
    <n v="40"/>
    <n v="43"/>
    <n v="67"/>
    <n v="163"/>
    <n v="57"/>
  </r>
  <r>
    <x v="1"/>
    <x v="2"/>
    <x v="2"/>
    <x v="2"/>
    <n v="28"/>
    <n v="0.24999999999999997"/>
    <n v="155"/>
    <n v="24.15"/>
    <n v="86"/>
    <n v="82"/>
    <n v="101"/>
    <n v="68"/>
    <n v="131"/>
    <n v="61"/>
    <n v="80"/>
    <n v="39"/>
    <n v="91"/>
    <n v="35"/>
    <n v="40"/>
    <n v="98"/>
    <n v="47"/>
    <n v="179"/>
    <n v="65"/>
    <n v="196"/>
    <n v="371"/>
    <n v="526"/>
    <n v="221"/>
    <n v="25"/>
    <n v="345"/>
    <n v="61"/>
    <n v="282"/>
  </r>
  <r>
    <x v="1"/>
    <x v="2"/>
    <x v="2"/>
    <x v="3"/>
    <n v="125"/>
    <n v="0.49"/>
    <n v="126.25"/>
    <n v="38.85"/>
    <n v="102"/>
    <n v="52"/>
    <n v="76"/>
    <n v="56"/>
    <n v="75"/>
    <n v="63"/>
    <n v="86"/>
    <n v="67"/>
    <n v="67"/>
    <n v="77"/>
    <n v="43"/>
    <n v="73"/>
    <n v="37"/>
    <n v="5"/>
    <n v="188"/>
    <n v="157"/>
    <n v="61"/>
    <n v="148"/>
    <n v="270"/>
    <n v="113"/>
    <n v="151"/>
    <n v="152"/>
    <n v="368"/>
  </r>
  <r>
    <x v="1"/>
    <x v="3"/>
    <x v="3"/>
    <x v="0"/>
    <n v="28"/>
    <n v="0.41000000000000003"/>
    <n v="42.5"/>
    <n v="59.85"/>
    <n v="124"/>
    <n v="31"/>
    <n v="121"/>
    <n v="36"/>
    <n v="118"/>
    <n v="108"/>
    <n v="53"/>
    <n v="37"/>
    <n v="77"/>
    <n v="36"/>
    <n v="133"/>
    <n v="79"/>
    <n v="117"/>
    <n v="429"/>
    <n v="241"/>
    <n v="60"/>
    <n v="422"/>
    <n v="28"/>
    <n v="50"/>
    <n v="117"/>
    <n v="39"/>
    <n v="20"/>
    <n v="78"/>
  </r>
  <r>
    <x v="1"/>
    <x v="3"/>
    <x v="3"/>
    <x v="1"/>
    <n v="98"/>
    <n v="0.38"/>
    <n v="108.75"/>
    <n v="57.75"/>
    <n v="53"/>
    <n v="55"/>
    <n v="48"/>
    <n v="69"/>
    <n v="102"/>
    <n v="127"/>
    <n v="47"/>
    <n v="62"/>
    <n v="84"/>
    <n v="75"/>
    <n v="63"/>
    <n v="56"/>
    <n v="58"/>
    <n v="229"/>
    <n v="197"/>
    <n v="69"/>
    <n v="225"/>
    <n v="57"/>
    <n v="338"/>
    <n v="212"/>
    <n v="25"/>
    <n v="63"/>
    <n v="36"/>
  </r>
  <r>
    <x v="1"/>
    <x v="3"/>
    <x v="3"/>
    <x v="2"/>
    <n v="55"/>
    <n v="0.19999999999999998"/>
    <n v="36.25"/>
    <n v="19.95"/>
    <n v="105"/>
    <n v="118"/>
    <n v="87"/>
    <n v="45"/>
    <n v="54"/>
    <n v="94"/>
    <n v="47"/>
    <n v="101"/>
    <n v="56"/>
    <n v="80"/>
    <n v="47"/>
    <n v="103"/>
    <n v="82"/>
    <n v="67"/>
    <n v="135"/>
    <n v="291"/>
    <n v="21"/>
    <n v="28"/>
    <n v="542"/>
    <n v="22"/>
    <n v="53"/>
    <n v="168"/>
    <n v="168"/>
  </r>
  <r>
    <x v="1"/>
    <x v="3"/>
    <x v="3"/>
    <x v="3"/>
    <n v="42"/>
    <n v="0.46000000000000008"/>
    <n v="153.75"/>
    <n v="46.2"/>
    <n v="36"/>
    <n v="102"/>
    <n v="37"/>
    <n v="99"/>
    <n v="126"/>
    <n v="74"/>
    <n v="102"/>
    <n v="52"/>
    <n v="47"/>
    <n v="47"/>
    <n v="102"/>
    <n v="81"/>
    <n v="92"/>
    <n v="230"/>
    <n v="100"/>
    <n v="85"/>
    <n v="26"/>
    <n v="42"/>
    <n v="93"/>
    <n v="130"/>
    <n v="56"/>
    <n v="203"/>
    <n v="245"/>
  </r>
  <r>
    <x v="1"/>
    <x v="4"/>
    <x v="4"/>
    <x v="0"/>
    <n v="72"/>
    <n v="0.5"/>
    <n v="33.75"/>
    <n v="50.4"/>
    <n v="110"/>
    <n v="52"/>
    <n v="29"/>
    <n v="95"/>
    <n v="122"/>
    <n v="67"/>
    <n v="63"/>
    <n v="64"/>
    <n v="61"/>
    <n v="38"/>
    <n v="58"/>
    <n v="107"/>
    <n v="110"/>
    <n v="43"/>
    <n v="355"/>
    <n v="57"/>
    <n v="176"/>
    <n v="148"/>
    <n v="35"/>
    <n v="38"/>
    <n v="32"/>
    <n v="175"/>
    <n v="154"/>
  </r>
  <r>
    <x v="1"/>
    <x v="4"/>
    <x v="4"/>
    <x v="1"/>
    <n v="31"/>
    <n v="0.48"/>
    <n v="137.5"/>
    <n v="57.75"/>
    <n v="56"/>
    <n v="63"/>
    <n v="117"/>
    <n v="114"/>
    <n v="32"/>
    <n v="116"/>
    <n v="36"/>
    <n v="126"/>
    <n v="61"/>
    <n v="60"/>
    <n v="46"/>
    <n v="73"/>
    <n v="68"/>
    <n v="65"/>
    <n v="435"/>
    <n v="80"/>
    <n v="566"/>
    <n v="15"/>
    <n v="21"/>
    <n v="259"/>
    <n v="317"/>
    <n v="367"/>
    <n v="334"/>
  </r>
  <r>
    <x v="1"/>
    <x v="4"/>
    <x v="4"/>
    <x v="2"/>
    <n v="65"/>
    <n v="0.64"/>
    <n v="150"/>
    <n v="19.95"/>
    <n v="93"/>
    <n v="55"/>
    <n v="86"/>
    <n v="94"/>
    <n v="83"/>
    <n v="96"/>
    <n v="71"/>
    <n v="77"/>
    <n v="51"/>
    <n v="71"/>
    <n v="57"/>
    <n v="127"/>
    <n v="94"/>
    <n v="44"/>
    <n v="62"/>
    <n v="86"/>
    <n v="222"/>
    <n v="43"/>
    <n v="40"/>
    <n v="112"/>
    <n v="57"/>
    <n v="372"/>
    <n v="116"/>
  </r>
  <r>
    <x v="1"/>
    <x v="4"/>
    <x v="4"/>
    <x v="3"/>
    <n v="28"/>
    <n v="0.46000000000000008"/>
    <n v="157.5"/>
    <n v="10.5"/>
    <n v="99"/>
    <n v="54"/>
    <n v="34"/>
    <n v="57"/>
    <n v="41"/>
    <n v="27"/>
    <n v="58"/>
    <n v="77"/>
    <n v="39"/>
    <n v="60"/>
    <n v="61"/>
    <n v="117"/>
    <n v="120"/>
    <n v="184"/>
    <n v="305"/>
    <n v="420"/>
    <n v="93"/>
    <n v="163"/>
    <n v="25"/>
    <n v="240"/>
    <n v="132"/>
    <n v="83"/>
    <n v="145"/>
  </r>
  <r>
    <x v="1"/>
    <x v="5"/>
    <x v="5"/>
    <x v="0"/>
    <n v="126"/>
    <n v="0.57000000000000006"/>
    <n v="148.75"/>
    <n v="35.700000000000003"/>
    <n v="89"/>
    <n v="73"/>
    <n v="95"/>
    <n v="95"/>
    <n v="99"/>
    <n v="124"/>
    <n v="50"/>
    <n v="80"/>
    <n v="64"/>
    <n v="107"/>
    <n v="79"/>
    <n v="65"/>
    <n v="34"/>
    <n v="566"/>
    <n v="637"/>
    <n v="35"/>
    <n v="112"/>
    <n v="93"/>
    <n v="102"/>
    <n v="120"/>
    <n v="138"/>
    <n v="136"/>
    <n v="46"/>
  </r>
  <r>
    <x v="1"/>
    <x v="5"/>
    <x v="5"/>
    <x v="1"/>
    <n v="61"/>
    <n v="0.66"/>
    <n v="96.25"/>
    <n v="58.8"/>
    <n v="71"/>
    <n v="99"/>
    <n v="68"/>
    <n v="57"/>
    <n v="60"/>
    <n v="89"/>
    <n v="94"/>
    <n v="45"/>
    <n v="136"/>
    <n v="71"/>
    <n v="77"/>
    <n v="70"/>
    <n v="111"/>
    <n v="232"/>
    <n v="126"/>
    <n v="79"/>
    <n v="342"/>
    <n v="5"/>
    <n v="114"/>
    <n v="132"/>
    <n v="5"/>
    <n v="105"/>
    <n v="64"/>
  </r>
  <r>
    <x v="1"/>
    <x v="5"/>
    <x v="5"/>
    <x v="2"/>
    <n v="113"/>
    <n v="0.23"/>
    <n v="145"/>
    <n v="19.95"/>
    <n v="96"/>
    <n v="103"/>
    <n v="91"/>
    <n v="125"/>
    <n v="61"/>
    <n v="136"/>
    <n v="53"/>
    <n v="58"/>
    <n v="115"/>
    <n v="62"/>
    <n v="73"/>
    <n v="49"/>
    <n v="125"/>
    <n v="75"/>
    <n v="16"/>
    <n v="100"/>
    <n v="142"/>
    <n v="91"/>
    <n v="134"/>
    <n v="267"/>
    <n v="314"/>
    <n v="22"/>
    <n v="72"/>
  </r>
  <r>
    <x v="1"/>
    <x v="5"/>
    <x v="5"/>
    <x v="3"/>
    <n v="117"/>
    <n v="0.64"/>
    <n v="57.5"/>
    <n v="23.1"/>
    <n v="103"/>
    <n v="40"/>
    <n v="109"/>
    <n v="64"/>
    <n v="94"/>
    <n v="54"/>
    <n v="80"/>
    <n v="93"/>
    <n v="44"/>
    <n v="73"/>
    <n v="119"/>
    <n v="44"/>
    <n v="50"/>
    <n v="19"/>
    <n v="273"/>
    <n v="43"/>
    <n v="116"/>
    <n v="80"/>
    <n v="225"/>
    <n v="160"/>
    <n v="114"/>
    <n v="146"/>
    <n v="33"/>
  </r>
  <r>
    <x v="1"/>
    <x v="6"/>
    <x v="6"/>
    <x v="0"/>
    <n v="46"/>
    <n v="0.24999999999999997"/>
    <n v="146.25"/>
    <n v="46.2"/>
    <n v="60"/>
    <n v="44"/>
    <n v="97"/>
    <n v="131"/>
    <n v="65"/>
    <n v="96"/>
    <n v="72"/>
    <n v="55"/>
    <n v="48"/>
    <n v="115"/>
    <n v="80"/>
    <n v="60"/>
    <n v="98"/>
    <n v="72"/>
    <n v="95"/>
    <n v="162"/>
    <n v="51"/>
    <n v="231"/>
    <n v="128"/>
    <n v="44"/>
    <n v="48"/>
    <n v="172"/>
    <n v="120"/>
  </r>
  <r>
    <x v="1"/>
    <x v="6"/>
    <x v="6"/>
    <x v="1"/>
    <n v="116"/>
    <n v="0.46000000000000008"/>
    <n v="141.25"/>
    <n v="24.15"/>
    <n v="55"/>
    <n v="58"/>
    <n v="92"/>
    <n v="79"/>
    <n v="84"/>
    <n v="45"/>
    <n v="147"/>
    <n v="63"/>
    <n v="46"/>
    <n v="79"/>
    <n v="69"/>
    <n v="83"/>
    <n v="66"/>
    <n v="50"/>
    <n v="143"/>
    <n v="234"/>
    <n v="144"/>
    <n v="44"/>
    <n v="170"/>
    <n v="210"/>
    <n v="38"/>
    <n v="255"/>
    <n v="27"/>
  </r>
  <r>
    <x v="1"/>
    <x v="6"/>
    <x v="6"/>
    <x v="2"/>
    <n v="77"/>
    <n v="0.5"/>
    <n v="76.25"/>
    <n v="61.95"/>
    <n v="51"/>
    <n v="42"/>
    <n v="35"/>
    <n v="96"/>
    <n v="54"/>
    <n v="41"/>
    <n v="63"/>
    <n v="121"/>
    <n v="44"/>
    <n v="54"/>
    <n v="79"/>
    <n v="60"/>
    <n v="27"/>
    <n v="111"/>
    <n v="39"/>
    <n v="40"/>
    <n v="285"/>
    <n v="180"/>
    <n v="165"/>
    <n v="377"/>
    <n v="42"/>
    <n v="76"/>
    <n v="63"/>
  </r>
  <r>
    <x v="1"/>
    <x v="6"/>
    <x v="6"/>
    <x v="3"/>
    <n v="119"/>
    <n v="0.52"/>
    <n v="157.5"/>
    <n v="51.45"/>
    <n v="40"/>
    <n v="69"/>
    <n v="93"/>
    <n v="134"/>
    <n v="107"/>
    <n v="46"/>
    <n v="38"/>
    <n v="113"/>
    <n v="54"/>
    <n v="42"/>
    <n v="133"/>
    <n v="49"/>
    <n v="86"/>
    <n v="60"/>
    <n v="231"/>
    <n v="210"/>
    <n v="44"/>
    <n v="84"/>
    <n v="237"/>
    <n v="76"/>
    <n v="11"/>
    <n v="110"/>
    <n v="122"/>
  </r>
  <r>
    <x v="1"/>
    <x v="7"/>
    <x v="7"/>
    <x v="0"/>
    <n v="126"/>
    <n v="0.48"/>
    <n v="35"/>
    <n v="43.05"/>
    <n v="89"/>
    <n v="76"/>
    <n v="25"/>
    <n v="70"/>
    <n v="103"/>
    <n v="71"/>
    <n v="136"/>
    <n v="83"/>
    <n v="41"/>
    <n v="76"/>
    <n v="86"/>
    <n v="82"/>
    <n v="105"/>
    <n v="103"/>
    <n v="154"/>
    <n v="92"/>
    <n v="83"/>
    <n v="208"/>
    <n v="360"/>
    <n v="140"/>
    <n v="427"/>
    <n v="396"/>
    <n v="281"/>
  </r>
  <r>
    <x v="1"/>
    <x v="7"/>
    <x v="7"/>
    <x v="1"/>
    <n v="120"/>
    <n v="0.46000000000000008"/>
    <n v="81.25"/>
    <n v="38.85"/>
    <n v="69"/>
    <n v="65"/>
    <n v="57"/>
    <n v="42"/>
    <n v="71"/>
    <n v="70"/>
    <n v="42"/>
    <n v="27"/>
    <n v="141"/>
    <n v="134"/>
    <n v="48"/>
    <n v="74"/>
    <n v="17"/>
    <n v="59"/>
    <n v="132"/>
    <n v="372"/>
    <n v="83"/>
    <n v="75"/>
    <n v="250"/>
    <n v="145"/>
    <n v="355"/>
    <n v="292"/>
    <n v="448"/>
  </r>
  <r>
    <x v="1"/>
    <x v="7"/>
    <x v="7"/>
    <x v="2"/>
    <n v="110"/>
    <n v="0.58000000000000007"/>
    <n v="38.75"/>
    <n v="25.2"/>
    <n v="41"/>
    <n v="49"/>
    <n v="60"/>
    <n v="57"/>
    <n v="38"/>
    <n v="51"/>
    <n v="36"/>
    <n v="97"/>
    <n v="98"/>
    <n v="71"/>
    <n v="77"/>
    <n v="82"/>
    <n v="74"/>
    <n v="672"/>
    <n v="16"/>
    <n v="177"/>
    <n v="110"/>
    <n v="180"/>
    <n v="161"/>
    <n v="188"/>
    <n v="198"/>
    <n v="54"/>
    <n v="136"/>
  </r>
  <r>
    <x v="1"/>
    <x v="7"/>
    <x v="7"/>
    <x v="3"/>
    <n v="27"/>
    <n v="0.26"/>
    <n v="90"/>
    <n v="27.3"/>
    <n v="48"/>
    <n v="49"/>
    <n v="62"/>
    <n v="93"/>
    <n v="69"/>
    <n v="63"/>
    <n v="112"/>
    <n v="51"/>
    <n v="74"/>
    <n v="74"/>
    <n v="74"/>
    <n v="75"/>
    <n v="63"/>
    <n v="46"/>
    <n v="55"/>
    <n v="147"/>
    <n v="94"/>
    <n v="140"/>
    <n v="65"/>
    <n v="107"/>
    <n v="16"/>
    <n v="139"/>
    <n v="660"/>
  </r>
  <r>
    <x v="1"/>
    <x v="8"/>
    <x v="8"/>
    <x v="0"/>
    <n v="123"/>
    <n v="0.41000000000000003"/>
    <n v="52.5"/>
    <n v="21"/>
    <n v="78"/>
    <n v="42"/>
    <n v="60"/>
    <n v="92"/>
    <n v="99"/>
    <n v="82"/>
    <n v="75"/>
    <n v="120"/>
    <n v="59"/>
    <n v="126"/>
    <n v="65"/>
    <n v="53"/>
    <n v="101"/>
    <n v="83"/>
    <n v="156"/>
    <n v="131"/>
    <n v="93"/>
    <n v="133"/>
    <n v="40"/>
    <n v="85"/>
    <n v="197"/>
    <n v="187"/>
    <n v="200"/>
  </r>
  <r>
    <x v="1"/>
    <x v="8"/>
    <x v="8"/>
    <x v="1"/>
    <n v="29"/>
    <n v="0.6"/>
    <n v="68.75"/>
    <n v="55.65"/>
    <n v="85"/>
    <n v="44"/>
    <n v="91"/>
    <n v="88"/>
    <n v="69"/>
    <n v="35"/>
    <n v="138"/>
    <n v="81"/>
    <n v="111"/>
    <n v="92"/>
    <n v="119"/>
    <n v="102"/>
    <n v="121"/>
    <n v="9"/>
    <n v="232"/>
    <n v="38"/>
    <n v="220"/>
    <n v="290"/>
    <n v="9"/>
    <n v="412"/>
    <n v="173"/>
    <n v="97"/>
    <n v="133"/>
  </r>
  <r>
    <x v="1"/>
    <x v="8"/>
    <x v="8"/>
    <x v="2"/>
    <n v="87"/>
    <n v="0.41000000000000003"/>
    <n v="122.5"/>
    <n v="27.3"/>
    <n v="90"/>
    <n v="87"/>
    <n v="126"/>
    <n v="125"/>
    <n v="100"/>
    <n v="52"/>
    <n v="59"/>
    <n v="78"/>
    <n v="72"/>
    <n v="60"/>
    <n v="52"/>
    <n v="76"/>
    <n v="93"/>
    <n v="206"/>
    <n v="49"/>
    <n v="88"/>
    <n v="208"/>
    <n v="14"/>
    <n v="10"/>
    <n v="33"/>
    <n v="31"/>
    <n v="947"/>
    <n v="316"/>
  </r>
  <r>
    <x v="1"/>
    <x v="8"/>
    <x v="8"/>
    <x v="3"/>
    <n v="34"/>
    <n v="0.59"/>
    <n v="35"/>
    <n v="32.549999999999997"/>
    <n v="57"/>
    <n v="68"/>
    <n v="82"/>
    <n v="52"/>
    <n v="92"/>
    <n v="32"/>
    <n v="111"/>
    <n v="30"/>
    <n v="90"/>
    <n v="72"/>
    <n v="106"/>
    <n v="83"/>
    <n v="51"/>
    <n v="230"/>
    <n v="149"/>
    <n v="115"/>
    <n v="89"/>
    <n v="136"/>
    <n v="9"/>
    <n v="136"/>
    <n v="112"/>
    <n v="43"/>
    <n v="86"/>
  </r>
  <r>
    <x v="1"/>
    <x v="9"/>
    <x v="9"/>
    <x v="0"/>
    <n v="101"/>
    <n v="0.52"/>
    <n v="156.25"/>
    <n v="57.75"/>
    <n v="38"/>
    <n v="100"/>
    <n v="80"/>
    <n v="68"/>
    <n v="111"/>
    <n v="85"/>
    <n v="62"/>
    <n v="52"/>
    <n v="65"/>
    <n v="29"/>
    <n v="117"/>
    <n v="105"/>
    <n v="106"/>
    <n v="257"/>
    <n v="98"/>
    <n v="83"/>
    <n v="28"/>
    <n v="194"/>
    <n v="143"/>
    <n v="157"/>
    <n v="52"/>
    <n v="326"/>
    <n v="329"/>
  </r>
  <r>
    <x v="1"/>
    <x v="9"/>
    <x v="9"/>
    <x v="1"/>
    <n v="124"/>
    <n v="0.22"/>
    <n v="35"/>
    <n v="53.55"/>
    <n v="30"/>
    <n v="106"/>
    <n v="87"/>
    <n v="125"/>
    <n v="37"/>
    <n v="54"/>
    <n v="48"/>
    <n v="38"/>
    <n v="70"/>
    <n v="104"/>
    <n v="96"/>
    <n v="32"/>
    <n v="112"/>
    <n v="36"/>
    <n v="343"/>
    <n v="303"/>
    <n v="312"/>
    <n v="637"/>
    <n v="363"/>
    <n v="156"/>
    <n v="16"/>
    <n v="21"/>
    <n v="40"/>
  </r>
  <r>
    <x v="1"/>
    <x v="9"/>
    <x v="9"/>
    <x v="2"/>
    <n v="88"/>
    <n v="0.22"/>
    <n v="36.25"/>
    <n v="54.6"/>
    <n v="84"/>
    <n v="72"/>
    <n v="73"/>
    <n v="34"/>
    <n v="48"/>
    <n v="72"/>
    <n v="92"/>
    <n v="87"/>
    <n v="96"/>
    <n v="57"/>
    <n v="67"/>
    <n v="138"/>
    <n v="126"/>
    <n v="78"/>
    <n v="192"/>
    <n v="64"/>
    <n v="71"/>
    <n v="425"/>
    <n v="228"/>
    <n v="127"/>
    <n v="78"/>
    <n v="78"/>
    <n v="162"/>
  </r>
  <r>
    <x v="1"/>
    <x v="9"/>
    <x v="9"/>
    <x v="3"/>
    <n v="86"/>
    <n v="0.23"/>
    <n v="136.25"/>
    <n v="17.850000000000001"/>
    <n v="71"/>
    <n v="123"/>
    <n v="99"/>
    <n v="60"/>
    <n v="79"/>
    <n v="91"/>
    <n v="46"/>
    <n v="93"/>
    <n v="113"/>
    <n v="74"/>
    <n v="41"/>
    <n v="107"/>
    <n v="96"/>
    <n v="34"/>
    <n v="135"/>
    <n v="306"/>
    <n v="170"/>
    <n v="68"/>
    <n v="110"/>
    <n v="46"/>
    <n v="7"/>
    <n v="60"/>
    <n v="249"/>
  </r>
  <r>
    <x v="1"/>
    <x v="10"/>
    <x v="10"/>
    <x v="0"/>
    <n v="59"/>
    <n v="0.64"/>
    <n v="55"/>
    <n v="29.4"/>
    <n v="125"/>
    <n v="106"/>
    <n v="74"/>
    <n v="60"/>
    <n v="115"/>
    <n v="103"/>
    <n v="88"/>
    <n v="41"/>
    <n v="100"/>
    <n v="103"/>
    <n v="138"/>
    <n v="43"/>
    <n v="99"/>
    <n v="100"/>
    <n v="283"/>
    <n v="76"/>
    <n v="71"/>
    <n v="23"/>
    <n v="311"/>
    <n v="52"/>
    <n v="32"/>
    <n v="25"/>
    <n v="55"/>
  </r>
  <r>
    <x v="1"/>
    <x v="10"/>
    <x v="10"/>
    <x v="1"/>
    <n v="40"/>
    <n v="0.68"/>
    <n v="120"/>
    <n v="33.6"/>
    <n v="52"/>
    <n v="64"/>
    <n v="67"/>
    <n v="77"/>
    <n v="69"/>
    <n v="127"/>
    <n v="68"/>
    <n v="91"/>
    <n v="69"/>
    <n v="113"/>
    <n v="102"/>
    <n v="63"/>
    <n v="65"/>
    <n v="64"/>
    <n v="116"/>
    <n v="90"/>
    <n v="23"/>
    <n v="28"/>
    <n v="196"/>
    <n v="175"/>
    <n v="18"/>
    <n v="158"/>
    <n v="255"/>
  </r>
  <r>
    <x v="1"/>
    <x v="10"/>
    <x v="10"/>
    <x v="2"/>
    <n v="61"/>
    <n v="0.53"/>
    <n v="117.5"/>
    <n v="61.95"/>
    <n v="75"/>
    <n v="73"/>
    <n v="52"/>
    <n v="100"/>
    <n v="92"/>
    <n v="36"/>
    <n v="81"/>
    <n v="95"/>
    <n v="67"/>
    <n v="77"/>
    <n v="66"/>
    <n v="105"/>
    <n v="118"/>
    <n v="140"/>
    <n v="151"/>
    <n v="96"/>
    <n v="377"/>
    <n v="200"/>
    <n v="76"/>
    <n v="77"/>
    <n v="176"/>
    <n v="220"/>
    <n v="58"/>
  </r>
  <r>
    <x v="1"/>
    <x v="10"/>
    <x v="10"/>
    <x v="3"/>
    <n v="122"/>
    <n v="0.44000000000000006"/>
    <n v="100"/>
    <n v="18.899999999999999"/>
    <n v="134"/>
    <n v="62"/>
    <n v="122"/>
    <n v="73"/>
    <n v="86"/>
    <n v="101"/>
    <n v="68"/>
    <n v="62"/>
    <n v="41"/>
    <n v="88"/>
    <n v="53"/>
    <n v="103"/>
    <n v="78"/>
    <n v="49"/>
    <n v="357"/>
    <n v="15"/>
    <n v="178"/>
    <n v="14"/>
    <n v="182"/>
    <n v="166"/>
    <n v="11"/>
    <n v="77"/>
    <n v="233"/>
  </r>
  <r>
    <x v="1"/>
    <x v="11"/>
    <x v="11"/>
    <x v="0"/>
    <n v="103"/>
    <n v="0.54"/>
    <n v="63.75"/>
    <n v="39.9"/>
    <n v="83"/>
    <n v="112"/>
    <n v="92"/>
    <n v="73"/>
    <n v="112"/>
    <n v="75"/>
    <n v="60"/>
    <n v="127"/>
    <n v="111"/>
    <n v="53"/>
    <n v="55"/>
    <n v="67"/>
    <n v="95"/>
    <n v="146"/>
    <n v="85"/>
    <n v="154"/>
    <n v="177"/>
    <n v="330"/>
    <n v="191"/>
    <n v="93"/>
    <n v="6"/>
    <n v="209"/>
    <n v="315"/>
  </r>
  <r>
    <x v="1"/>
    <x v="11"/>
    <x v="11"/>
    <x v="1"/>
    <n v="31"/>
    <n v="0.28000000000000003"/>
    <n v="45"/>
    <n v="38.85"/>
    <n v="122"/>
    <n v="27"/>
    <n v="82"/>
    <n v="46"/>
    <n v="110"/>
    <n v="56"/>
    <n v="47"/>
    <n v="56"/>
    <n v="43"/>
    <n v="109"/>
    <n v="46"/>
    <n v="91"/>
    <n v="70"/>
    <n v="40"/>
    <n v="74"/>
    <n v="48"/>
    <n v="365"/>
    <n v="54"/>
    <n v="15"/>
    <n v="292"/>
    <n v="22"/>
    <n v="35"/>
    <n v="38"/>
  </r>
  <r>
    <x v="1"/>
    <x v="11"/>
    <x v="11"/>
    <x v="2"/>
    <n v="61"/>
    <n v="0.30999999999999994"/>
    <n v="81.25"/>
    <n v="21"/>
    <n v="55"/>
    <n v="48"/>
    <n v="71"/>
    <n v="82"/>
    <n v="63"/>
    <n v="50"/>
    <n v="77"/>
    <n v="98"/>
    <n v="64"/>
    <n v="66"/>
    <n v="65"/>
    <n v="40"/>
    <n v="110"/>
    <n v="35"/>
    <n v="678"/>
    <n v="38"/>
    <n v="39"/>
    <n v="231"/>
    <n v="206"/>
    <n v="143"/>
    <n v="23"/>
    <n v="235"/>
    <n v="33"/>
  </r>
  <r>
    <x v="1"/>
    <x v="11"/>
    <x v="11"/>
    <x v="3"/>
    <n v="66"/>
    <n v="0.43000000000000005"/>
    <n v="36.25"/>
    <n v="14.7"/>
    <n v="115"/>
    <n v="55"/>
    <n v="121"/>
    <n v="95"/>
    <n v="63"/>
    <n v="79"/>
    <n v="53"/>
    <n v="61"/>
    <n v="104"/>
    <n v="125"/>
    <n v="95"/>
    <n v="43"/>
    <n v="66"/>
    <n v="262"/>
    <n v="81"/>
    <n v="74"/>
    <n v="196"/>
    <n v="180"/>
    <n v="138"/>
    <n v="58"/>
    <n v="25"/>
    <n v="134"/>
    <n v="78"/>
  </r>
  <r>
    <x v="2"/>
    <x v="0"/>
    <x v="0"/>
    <x v="0"/>
    <n v="82"/>
    <n v="0.5"/>
    <n v="103"/>
    <n v="41"/>
    <n v="88"/>
    <n v="71"/>
    <n v="52"/>
    <n v="73"/>
    <n v="79"/>
    <n v="46"/>
    <n v="42"/>
    <n v="37"/>
    <n v="49"/>
    <n v="104"/>
    <n v="108"/>
    <n v="51"/>
    <n v="41"/>
    <n v="118"/>
    <n v="42"/>
    <n v="940"/>
    <n v="291"/>
    <n v="320"/>
    <n v="71"/>
    <n v="80"/>
    <n v="17"/>
    <n v="42"/>
    <n v="130"/>
  </r>
  <r>
    <x v="2"/>
    <x v="0"/>
    <x v="0"/>
    <x v="1"/>
    <n v="56"/>
    <n v="0.77"/>
    <n v="70"/>
    <n v="55"/>
    <n v="74"/>
    <n v="65"/>
    <n v="117"/>
    <n v="48"/>
    <n v="50"/>
    <n v="54"/>
    <n v="87"/>
    <n v="61"/>
    <n v="119"/>
    <n v="54"/>
    <n v="142"/>
    <n v="128"/>
    <n v="34"/>
    <n v="126"/>
    <n v="75"/>
    <n v="170"/>
    <n v="149"/>
    <n v="149"/>
    <n v="353"/>
    <n v="114"/>
    <n v="168"/>
    <n v="136"/>
    <n v="49"/>
  </r>
  <r>
    <x v="2"/>
    <x v="0"/>
    <x v="0"/>
    <x v="2"/>
    <n v="76"/>
    <n v="0.48"/>
    <n v="95"/>
    <n v="31"/>
    <n v="44"/>
    <n v="74"/>
    <n v="84"/>
    <n v="90"/>
    <n v="79"/>
    <n v="64"/>
    <n v="35"/>
    <n v="126"/>
    <n v="108"/>
    <n v="61"/>
    <n v="73"/>
    <n v="72"/>
    <n v="76"/>
    <n v="66"/>
    <n v="165"/>
    <n v="93"/>
    <n v="170"/>
    <n v="126"/>
    <n v="166"/>
    <n v="5"/>
    <n v="26"/>
    <n v="35"/>
    <n v="5"/>
  </r>
  <r>
    <x v="2"/>
    <x v="0"/>
    <x v="0"/>
    <x v="3"/>
    <n v="114"/>
    <n v="0.59"/>
    <n v="142"/>
    <n v="42"/>
    <n v="112"/>
    <n v="55"/>
    <n v="149"/>
    <n v="51"/>
    <n v="70"/>
    <n v="37"/>
    <n v="107"/>
    <n v="110"/>
    <n v="66"/>
    <n v="78"/>
    <n v="92"/>
    <n v="83"/>
    <n v="39"/>
    <n v="46"/>
    <n v="161"/>
    <n v="223"/>
    <n v="277"/>
    <n v="50"/>
    <n v="114"/>
    <n v="150"/>
    <n v="179"/>
    <n v="66"/>
    <n v="183"/>
  </r>
  <r>
    <x v="2"/>
    <x v="1"/>
    <x v="1"/>
    <x v="0"/>
    <n v="92"/>
    <n v="0.62"/>
    <n v="115"/>
    <n v="25"/>
    <n v="81"/>
    <n v="100"/>
    <n v="46"/>
    <n v="116"/>
    <n v="106"/>
    <n v="70"/>
    <n v="106"/>
    <n v="101"/>
    <n v="50"/>
    <n v="30"/>
    <n v="62"/>
    <n v="87"/>
    <n v="28"/>
    <n v="150"/>
    <n v="115"/>
    <n v="25"/>
    <n v="60"/>
    <n v="314"/>
    <n v="105"/>
    <n v="82"/>
    <n v="17"/>
    <n v="16"/>
    <n v="270"/>
  </r>
  <r>
    <x v="2"/>
    <x v="1"/>
    <x v="1"/>
    <x v="1"/>
    <n v="35"/>
    <n v="0.77"/>
    <n v="43"/>
    <n v="22"/>
    <n v="43"/>
    <n v="62"/>
    <n v="99"/>
    <n v="78"/>
    <n v="83"/>
    <n v="82"/>
    <n v="58"/>
    <n v="48"/>
    <n v="94"/>
    <n v="92"/>
    <n v="100"/>
    <n v="59"/>
    <n v="60"/>
    <n v="70"/>
    <n v="198"/>
    <n v="67"/>
    <n v="189"/>
    <n v="19"/>
    <n v="237"/>
    <n v="56"/>
    <n v="67"/>
    <n v="28"/>
    <n v="100"/>
  </r>
  <r>
    <x v="2"/>
    <x v="1"/>
    <x v="1"/>
    <x v="2"/>
    <n v="83"/>
    <n v="0.48"/>
    <n v="104"/>
    <n v="53"/>
    <n v="93"/>
    <n v="74"/>
    <n v="98"/>
    <n v="137"/>
    <n v="46"/>
    <n v="82"/>
    <n v="58"/>
    <n v="76"/>
    <n v="48"/>
    <n v="91"/>
    <n v="86"/>
    <n v="126"/>
    <n v="73"/>
    <n v="172"/>
    <n v="95"/>
    <n v="189"/>
    <n v="352"/>
    <n v="62"/>
    <n v="310"/>
    <n v="300"/>
    <n v="136"/>
    <n v="163"/>
    <n v="49"/>
  </r>
  <r>
    <x v="2"/>
    <x v="1"/>
    <x v="1"/>
    <x v="3"/>
    <n v="47"/>
    <n v="0.78"/>
    <n v="59"/>
    <n v="16"/>
    <n v="86"/>
    <n v="92"/>
    <n v="102"/>
    <n v="107"/>
    <n v="116"/>
    <n v="105"/>
    <n v="52"/>
    <n v="43"/>
    <n v="77"/>
    <n v="59"/>
    <n v="53"/>
    <n v="76"/>
    <n v="85"/>
    <n v="227"/>
    <n v="112"/>
    <n v="292"/>
    <n v="84"/>
    <n v="102"/>
    <n v="28"/>
    <n v="341"/>
    <n v="66"/>
    <n v="72"/>
    <n v="532"/>
  </r>
  <r>
    <x v="2"/>
    <x v="2"/>
    <x v="2"/>
    <x v="0"/>
    <n v="90"/>
    <n v="0.59"/>
    <n v="112"/>
    <n v="17"/>
    <n v="50"/>
    <n v="146"/>
    <n v="71"/>
    <n v="82"/>
    <n v="142"/>
    <n v="78"/>
    <n v="96"/>
    <n v="80"/>
    <n v="91"/>
    <n v="78"/>
    <n v="40"/>
    <n v="53"/>
    <n v="69"/>
    <n v="642"/>
    <n v="217"/>
    <n v="29"/>
    <n v="120"/>
    <n v="181"/>
    <n v="22"/>
    <n v="165"/>
    <n v="49"/>
    <n v="71"/>
    <n v="57"/>
  </r>
  <r>
    <x v="2"/>
    <x v="2"/>
    <x v="2"/>
    <x v="1"/>
    <n v="64"/>
    <n v="0.71"/>
    <n v="81"/>
    <n v="13"/>
    <n v="93"/>
    <n v="89"/>
    <n v="94"/>
    <n v="66"/>
    <n v="61"/>
    <n v="40"/>
    <n v="120"/>
    <n v="50"/>
    <n v="113"/>
    <n v="114"/>
    <n v="113"/>
    <n v="116"/>
    <n v="18"/>
    <n v="50"/>
    <n v="49"/>
    <n v="166"/>
    <n v="138"/>
    <n v="127"/>
    <n v="55"/>
    <n v="32"/>
    <n v="120"/>
    <n v="29"/>
    <n v="163"/>
  </r>
  <r>
    <x v="2"/>
    <x v="2"/>
    <x v="2"/>
    <x v="2"/>
    <n v="30"/>
    <n v="0.55000000000000004"/>
    <n v="38"/>
    <n v="14"/>
    <n v="44"/>
    <n v="84"/>
    <n v="68"/>
    <n v="33"/>
    <n v="72"/>
    <n v="112"/>
    <n v="47"/>
    <n v="85"/>
    <n v="98"/>
    <n v="143"/>
    <n v="100"/>
    <n v="100"/>
    <n v="72"/>
    <n v="385"/>
    <n v="108"/>
    <n v="389"/>
    <n v="20"/>
    <n v="83"/>
    <n v="73"/>
    <n v="55"/>
    <n v="80"/>
    <n v="282"/>
    <n v="354"/>
  </r>
  <r>
    <x v="2"/>
    <x v="2"/>
    <x v="2"/>
    <x v="3"/>
    <n v="36"/>
    <n v="0.68"/>
    <n v="46"/>
    <n v="38"/>
    <n v="51"/>
    <n v="51"/>
    <n v="59"/>
    <n v="55"/>
    <n v="63"/>
    <n v="136"/>
    <n v="36"/>
    <n v="134"/>
    <n v="101"/>
    <n v="97"/>
    <n v="33"/>
    <n v="81"/>
    <n v="99"/>
    <n v="126"/>
    <n v="133"/>
    <n v="163"/>
    <n v="179"/>
    <n v="100"/>
    <n v="303"/>
    <n v="44"/>
    <n v="156"/>
    <n v="155"/>
    <n v="47"/>
  </r>
  <r>
    <x v="2"/>
    <x v="3"/>
    <x v="3"/>
    <x v="0"/>
    <n v="58"/>
    <n v="0.8"/>
    <n v="73"/>
    <n v="28"/>
    <n v="108"/>
    <n v="67"/>
    <n v="108"/>
    <n v="75"/>
    <n v="64"/>
    <n v="50"/>
    <n v="79"/>
    <n v="29"/>
    <n v="123"/>
    <n v="96"/>
    <n v="77"/>
    <n v="40"/>
    <n v="58"/>
    <n v="13"/>
    <n v="120"/>
    <n v="74"/>
    <n v="220"/>
    <n v="259"/>
    <n v="320"/>
    <n v="65"/>
    <n v="335"/>
    <n v="81"/>
    <n v="10"/>
  </r>
  <r>
    <x v="2"/>
    <x v="3"/>
    <x v="3"/>
    <x v="1"/>
    <n v="31"/>
    <n v="0.46"/>
    <n v="39"/>
    <n v="47"/>
    <n v="83"/>
    <n v="28"/>
    <n v="69"/>
    <n v="94"/>
    <n v="54"/>
    <n v="47"/>
    <n v="52"/>
    <n v="43"/>
    <n v="92"/>
    <n v="74"/>
    <n v="48"/>
    <n v="143"/>
    <n v="81"/>
    <n v="50"/>
    <n v="104"/>
    <n v="111"/>
    <n v="612"/>
    <n v="147"/>
    <n v="330"/>
    <n v="84"/>
    <n v="373"/>
    <n v="192"/>
    <n v="147"/>
  </r>
  <r>
    <x v="2"/>
    <x v="3"/>
    <x v="3"/>
    <x v="2"/>
    <n v="54"/>
    <n v="0.8"/>
    <n v="68"/>
    <n v="51"/>
    <n v="40"/>
    <n v="71"/>
    <n v="63"/>
    <n v="89"/>
    <n v="102"/>
    <n v="56"/>
    <n v="74"/>
    <n v="121"/>
    <n v="53"/>
    <n v="95"/>
    <n v="34"/>
    <n v="86"/>
    <n v="86"/>
    <n v="64"/>
    <n v="84"/>
    <n v="255"/>
    <n v="49"/>
    <n v="48"/>
    <n v="20"/>
    <n v="115"/>
    <n v="292"/>
    <n v="44"/>
    <n v="133"/>
  </r>
  <r>
    <x v="2"/>
    <x v="3"/>
    <x v="3"/>
    <x v="3"/>
    <n v="51"/>
    <n v="0.72"/>
    <n v="64"/>
    <n v="34"/>
    <n v="79"/>
    <n v="56"/>
    <n v="96"/>
    <n v="95"/>
    <n v="82"/>
    <n v="79"/>
    <n v="56"/>
    <n v="34"/>
    <n v="133"/>
    <n v="64"/>
    <n v="142"/>
    <n v="82"/>
    <n v="38"/>
    <n v="127"/>
    <n v="54"/>
    <n v="408"/>
    <n v="90"/>
    <n v="36"/>
    <n v="27"/>
    <n v="248"/>
    <n v="199"/>
    <n v="448"/>
    <n v="397"/>
  </r>
  <r>
    <x v="2"/>
    <x v="4"/>
    <x v="4"/>
    <x v="0"/>
    <n v="42"/>
    <n v="0.67"/>
    <n v="52"/>
    <n v="39"/>
    <n v="85"/>
    <n v="55"/>
    <n v="97"/>
    <n v="61"/>
    <n v="138"/>
    <n v="38"/>
    <n v="56"/>
    <n v="81"/>
    <n v="100"/>
    <n v="49"/>
    <n v="70"/>
    <n v="46"/>
    <n v="102"/>
    <n v="197"/>
    <n v="69"/>
    <n v="66"/>
    <n v="158"/>
    <n v="84"/>
    <n v="110"/>
    <n v="104"/>
    <n v="182"/>
    <n v="217"/>
    <n v="115"/>
  </r>
  <r>
    <x v="2"/>
    <x v="4"/>
    <x v="4"/>
    <x v="1"/>
    <n v="44"/>
    <n v="0.46"/>
    <n v="55"/>
    <n v="13"/>
    <n v="116"/>
    <n v="65"/>
    <n v="107"/>
    <n v="37"/>
    <n v="66"/>
    <n v="84"/>
    <n v="111"/>
    <n v="37"/>
    <n v="113"/>
    <n v="67"/>
    <n v="36"/>
    <n v="38"/>
    <n v="65"/>
    <n v="202"/>
    <n v="82"/>
    <n v="207"/>
    <n v="17"/>
    <n v="28"/>
    <n v="157"/>
    <n v="120"/>
    <n v="76"/>
    <n v="187"/>
    <n v="252"/>
  </r>
  <r>
    <x v="2"/>
    <x v="4"/>
    <x v="4"/>
    <x v="2"/>
    <n v="52"/>
    <n v="0.51"/>
    <n v="65"/>
    <n v="20"/>
    <n v="95"/>
    <n v="108"/>
    <n v="54"/>
    <n v="37"/>
    <n v="85"/>
    <n v="130"/>
    <n v="140"/>
    <n v="97"/>
    <n v="108"/>
    <n v="54"/>
    <n v="77"/>
    <n v="75"/>
    <n v="87"/>
    <n v="219"/>
    <n v="53"/>
    <n v="232"/>
    <n v="240"/>
    <n v="376"/>
    <n v="34"/>
    <n v="136"/>
    <n v="33"/>
    <n v="173"/>
    <n v="94"/>
  </r>
  <r>
    <x v="2"/>
    <x v="4"/>
    <x v="4"/>
    <x v="3"/>
    <n v="25"/>
    <n v="0.59"/>
    <n v="31"/>
    <n v="24"/>
    <n v="60"/>
    <n v="94"/>
    <n v="96"/>
    <n v="51"/>
    <n v="69"/>
    <n v="68"/>
    <n v="82"/>
    <n v="55"/>
    <n v="40"/>
    <n v="92"/>
    <n v="64"/>
    <n v="123"/>
    <n v="14"/>
    <n v="126"/>
    <n v="113"/>
    <n v="38"/>
    <n v="35"/>
    <n v="60"/>
    <n v="86"/>
    <n v="109"/>
    <n v="99"/>
    <n v="167"/>
    <n v="308"/>
  </r>
  <r>
    <x v="2"/>
    <x v="5"/>
    <x v="5"/>
    <x v="0"/>
    <n v="25"/>
    <n v="0.48"/>
    <n v="31"/>
    <n v="51"/>
    <n v="72"/>
    <n v="63"/>
    <n v="41"/>
    <n v="67"/>
    <n v="112"/>
    <n v="80"/>
    <n v="149"/>
    <n v="116"/>
    <n v="88"/>
    <n v="43"/>
    <n v="52"/>
    <n v="51"/>
    <n v="18"/>
    <n v="38"/>
    <n v="85"/>
    <n v="146"/>
    <n v="133"/>
    <n v="464"/>
    <n v="36"/>
    <n v="304"/>
    <n v="138"/>
    <n v="20"/>
    <n v="47"/>
  </r>
  <r>
    <x v="2"/>
    <x v="5"/>
    <x v="5"/>
    <x v="1"/>
    <n v="35"/>
    <n v="0.75"/>
    <n v="43"/>
    <n v="51"/>
    <n v="82"/>
    <n v="55"/>
    <n v="70"/>
    <n v="78"/>
    <n v="63"/>
    <n v="82"/>
    <n v="55"/>
    <n v="71"/>
    <n v="77"/>
    <n v="86"/>
    <n v="53"/>
    <n v="86"/>
    <n v="45"/>
    <n v="34"/>
    <n v="36"/>
    <n v="157"/>
    <n v="44"/>
    <n v="27"/>
    <n v="122"/>
    <n v="172"/>
    <n v="118"/>
    <n v="171"/>
    <n v="20"/>
  </r>
  <r>
    <x v="2"/>
    <x v="5"/>
    <x v="5"/>
    <x v="2"/>
    <n v="35"/>
    <n v="0.74"/>
    <n v="43"/>
    <n v="20"/>
    <n v="70"/>
    <n v="115"/>
    <n v="64"/>
    <n v="77"/>
    <n v="146"/>
    <n v="99"/>
    <n v="67"/>
    <n v="74"/>
    <n v="68"/>
    <n v="125"/>
    <n v="111"/>
    <n v="125"/>
    <n v="87"/>
    <n v="362"/>
    <n v="81"/>
    <n v="170"/>
    <n v="177"/>
    <n v="91"/>
    <n v="153"/>
    <n v="100"/>
    <n v="115"/>
    <n v="106"/>
    <n v="22"/>
  </r>
  <r>
    <x v="2"/>
    <x v="5"/>
    <x v="5"/>
    <x v="3"/>
    <n v="59"/>
    <n v="0.59"/>
    <n v="74"/>
    <n v="32"/>
    <n v="71"/>
    <n v="66"/>
    <n v="86"/>
    <n v="38"/>
    <n v="84"/>
    <n v="48"/>
    <n v="90"/>
    <n v="100"/>
    <n v="61"/>
    <n v="92"/>
    <n v="56"/>
    <n v="94"/>
    <n v="28"/>
    <n v="223"/>
    <n v="564"/>
    <n v="33"/>
    <n v="102"/>
    <n v="70"/>
    <n v="253"/>
    <n v="25"/>
    <n v="245"/>
    <n v="231"/>
    <n v="357"/>
  </r>
  <r>
    <x v="2"/>
    <x v="6"/>
    <x v="6"/>
    <x v="0"/>
    <n v="83"/>
    <n v="0.7"/>
    <n v="104"/>
    <n v="19"/>
    <n v="47"/>
    <n v="78"/>
    <n v="48"/>
    <n v="98"/>
    <n v="40"/>
    <n v="103"/>
    <n v="51"/>
    <n v="131"/>
    <n v="56"/>
    <n v="88"/>
    <n v="107"/>
    <n v="75"/>
    <n v="25"/>
    <n v="63"/>
    <n v="5"/>
    <n v="29"/>
    <n v="84"/>
    <n v="173"/>
    <n v="71"/>
    <n v="338"/>
    <n v="22"/>
    <n v="34"/>
    <n v="308"/>
  </r>
  <r>
    <x v="2"/>
    <x v="6"/>
    <x v="6"/>
    <x v="1"/>
    <n v="46"/>
    <n v="0.49"/>
    <n v="58"/>
    <n v="13"/>
    <n v="40"/>
    <n v="75"/>
    <n v="74"/>
    <n v="76"/>
    <n v="84"/>
    <n v="52"/>
    <n v="59"/>
    <n v="53"/>
    <n v="112"/>
    <n v="63"/>
    <n v="64"/>
    <n v="66"/>
    <n v="26"/>
    <n v="53"/>
    <n v="37"/>
    <n v="7"/>
    <n v="28"/>
    <n v="43"/>
    <n v="236"/>
    <n v="122"/>
    <n v="70"/>
    <n v="44"/>
    <n v="61"/>
  </r>
  <r>
    <x v="2"/>
    <x v="6"/>
    <x v="6"/>
    <x v="2"/>
    <n v="55"/>
    <n v="0.68"/>
    <n v="69"/>
    <n v="9"/>
    <n v="48"/>
    <n v="58"/>
    <n v="72"/>
    <n v="67"/>
    <n v="52"/>
    <n v="36"/>
    <n v="48"/>
    <n v="84"/>
    <n v="58"/>
    <n v="107"/>
    <n v="67"/>
    <n v="38"/>
    <n v="81"/>
    <n v="136"/>
    <n v="16"/>
    <n v="309"/>
    <n v="18"/>
    <n v="145"/>
    <n v="157"/>
    <n v="143"/>
    <n v="132"/>
    <n v="105"/>
    <n v="237"/>
  </r>
  <r>
    <x v="2"/>
    <x v="6"/>
    <x v="6"/>
    <x v="3"/>
    <n v="49"/>
    <n v="0.49"/>
    <n v="61"/>
    <n v="31"/>
    <n v="73"/>
    <n v="48"/>
    <n v="100"/>
    <n v="50"/>
    <n v="64"/>
    <n v="56"/>
    <n v="66"/>
    <n v="127"/>
    <n v="96"/>
    <n v="100"/>
    <n v="71"/>
    <n v="36"/>
    <n v="106"/>
    <n v="11"/>
    <n v="291"/>
    <n v="20"/>
    <n v="77"/>
    <n v="26"/>
    <n v="365"/>
    <n v="126"/>
    <n v="108"/>
    <n v="219"/>
    <n v="10"/>
  </r>
  <r>
    <x v="2"/>
    <x v="7"/>
    <x v="7"/>
    <x v="0"/>
    <n v="111"/>
    <n v="0.47"/>
    <n v="139"/>
    <n v="44"/>
    <n v="83"/>
    <n v="75"/>
    <n v="81"/>
    <n v="52"/>
    <n v="70"/>
    <n v="72"/>
    <n v="112"/>
    <n v="52"/>
    <n v="98"/>
    <n v="78"/>
    <n v="137"/>
    <n v="91"/>
    <n v="73"/>
    <n v="57"/>
    <n v="137"/>
    <n v="369"/>
    <n v="227"/>
    <n v="149"/>
    <n v="75"/>
    <n v="11"/>
    <n v="497"/>
    <n v="336"/>
    <n v="351"/>
  </r>
  <r>
    <x v="2"/>
    <x v="7"/>
    <x v="7"/>
    <x v="1"/>
    <n v="99"/>
    <n v="0.5"/>
    <n v="123"/>
    <n v="44"/>
    <n v="28"/>
    <n v="82"/>
    <n v="72"/>
    <n v="132"/>
    <n v="40"/>
    <n v="86"/>
    <n v="97"/>
    <n v="112"/>
    <n v="62"/>
    <n v="63"/>
    <n v="93"/>
    <n v="65"/>
    <n v="71"/>
    <n v="37"/>
    <n v="102"/>
    <n v="166"/>
    <n v="56"/>
    <n v="116"/>
    <n v="149"/>
    <n v="153"/>
    <n v="202"/>
    <n v="41"/>
    <n v="112"/>
  </r>
  <r>
    <x v="2"/>
    <x v="7"/>
    <x v="7"/>
    <x v="2"/>
    <n v="98"/>
    <n v="0.69"/>
    <n v="122"/>
    <n v="34"/>
    <n v="119"/>
    <n v="100"/>
    <n v="102"/>
    <n v="35"/>
    <n v="150"/>
    <n v="27"/>
    <n v="78"/>
    <n v="114"/>
    <n v="95"/>
    <n v="46"/>
    <n v="57"/>
    <n v="96"/>
    <n v="84"/>
    <n v="232"/>
    <n v="279"/>
    <n v="214"/>
    <n v="20"/>
    <n v="366"/>
    <n v="136"/>
    <n v="235"/>
    <n v="149"/>
    <n v="25"/>
    <n v="456"/>
  </r>
  <r>
    <x v="2"/>
    <x v="7"/>
    <x v="7"/>
    <x v="3"/>
    <n v="38"/>
    <n v="0.57999999999999996"/>
    <n v="48"/>
    <n v="16"/>
    <n v="49"/>
    <n v="102"/>
    <n v="49"/>
    <n v="81"/>
    <n v="118"/>
    <n v="80"/>
    <n v="66"/>
    <n v="59"/>
    <n v="86"/>
    <n v="72"/>
    <n v="43"/>
    <n v="75"/>
    <n v="103"/>
    <n v="112"/>
    <n v="66"/>
    <n v="48"/>
    <n v="88"/>
    <n v="143"/>
    <n v="170"/>
    <n v="74"/>
    <n v="189"/>
    <n v="81"/>
    <n v="114"/>
  </r>
  <r>
    <x v="2"/>
    <x v="8"/>
    <x v="8"/>
    <x v="0"/>
    <n v="102"/>
    <n v="0.48"/>
    <n v="128"/>
    <n v="51"/>
    <n v="69"/>
    <n v="98"/>
    <n v="38"/>
    <n v="58"/>
    <n v="42"/>
    <n v="89"/>
    <n v="84"/>
    <n v="106"/>
    <n v="60"/>
    <n v="59"/>
    <n v="74"/>
    <n v="104"/>
    <n v="62"/>
    <n v="11"/>
    <n v="198"/>
    <n v="38"/>
    <n v="68"/>
    <n v="20"/>
    <n v="296"/>
    <n v="81"/>
    <n v="196"/>
    <n v="152"/>
    <n v="62"/>
  </r>
  <r>
    <x v="2"/>
    <x v="8"/>
    <x v="8"/>
    <x v="1"/>
    <n v="28"/>
    <n v="0.69"/>
    <n v="36"/>
    <n v="34"/>
    <n v="65"/>
    <n v="78"/>
    <n v="80"/>
    <n v="88"/>
    <n v="57"/>
    <n v="94"/>
    <n v="150"/>
    <n v="84"/>
    <n v="52"/>
    <n v="53"/>
    <n v="83"/>
    <n v="56"/>
    <n v="61"/>
    <n v="15"/>
    <n v="110"/>
    <n v="128"/>
    <n v="118"/>
    <n v="63"/>
    <n v="14"/>
    <n v="83"/>
    <n v="246"/>
    <n v="248"/>
    <n v="8"/>
  </r>
  <r>
    <x v="2"/>
    <x v="8"/>
    <x v="8"/>
    <x v="2"/>
    <n v="48"/>
    <n v="0.54"/>
    <n v="60"/>
    <n v="14"/>
    <n v="67"/>
    <n v="100"/>
    <n v="77"/>
    <n v="86"/>
    <n v="89"/>
    <n v="85"/>
    <n v="48"/>
    <n v="62"/>
    <n v="108"/>
    <n v="62"/>
    <n v="145"/>
    <n v="145"/>
    <n v="71"/>
    <n v="362"/>
    <n v="81"/>
    <n v="588"/>
    <n v="62"/>
    <n v="65"/>
    <n v="7"/>
    <n v="3"/>
    <n v="195"/>
    <n v="68"/>
    <n v="7"/>
  </r>
  <r>
    <x v="2"/>
    <x v="8"/>
    <x v="8"/>
    <x v="3"/>
    <n v="66"/>
    <n v="0.46"/>
    <n v="83"/>
    <n v="41"/>
    <n v="125"/>
    <n v="110"/>
    <n v="70"/>
    <n v="36"/>
    <n v="113"/>
    <n v="38"/>
    <n v="84"/>
    <n v="85"/>
    <n v="39"/>
    <n v="50"/>
    <n v="126"/>
    <n v="79"/>
    <n v="83"/>
    <n v="56"/>
    <n v="135"/>
    <n v="80"/>
    <n v="93"/>
    <n v="44"/>
    <n v="352"/>
    <n v="61"/>
    <n v="123"/>
    <n v="20"/>
    <n v="82"/>
  </r>
  <r>
    <x v="2"/>
    <x v="9"/>
    <x v="9"/>
    <x v="0"/>
    <n v="97"/>
    <n v="0.57999999999999996"/>
    <n v="121"/>
    <n v="53"/>
    <n v="65"/>
    <n v="51"/>
    <n v="69"/>
    <n v="86"/>
    <n v="45"/>
    <n v="88"/>
    <n v="49"/>
    <n v="104"/>
    <n v="92"/>
    <n v="65"/>
    <n v="121"/>
    <n v="130"/>
    <n v="113"/>
    <n v="276"/>
    <n v="458"/>
    <n v="300"/>
    <n v="128"/>
    <n v="291"/>
    <n v="20"/>
    <n v="99"/>
    <n v="22"/>
    <n v="212"/>
    <n v="135"/>
  </r>
  <r>
    <x v="2"/>
    <x v="9"/>
    <x v="9"/>
    <x v="1"/>
    <n v="95"/>
    <n v="0.53"/>
    <n v="119"/>
    <n v="23"/>
    <n v="57"/>
    <n v="101"/>
    <n v="85"/>
    <n v="47"/>
    <n v="103"/>
    <n v="116"/>
    <n v="51"/>
    <n v="92"/>
    <n v="62"/>
    <n v="57"/>
    <n v="71"/>
    <n v="54"/>
    <n v="93"/>
    <n v="174"/>
    <n v="12"/>
    <n v="308"/>
    <n v="338"/>
    <n v="46"/>
    <n v="125"/>
    <n v="131"/>
    <n v="79"/>
    <n v="32"/>
    <n v="8"/>
  </r>
  <r>
    <x v="2"/>
    <x v="9"/>
    <x v="9"/>
    <x v="2"/>
    <n v="106"/>
    <n v="0.77"/>
    <n v="132"/>
    <n v="14"/>
    <n v="64"/>
    <n v="70"/>
    <n v="76"/>
    <n v="26"/>
    <n v="87"/>
    <n v="108"/>
    <n v="101"/>
    <n v="66"/>
    <n v="53"/>
    <n v="102"/>
    <n v="70"/>
    <n v="47"/>
    <n v="55"/>
    <n v="61"/>
    <n v="88"/>
    <n v="55"/>
    <n v="242"/>
    <n v="127"/>
    <n v="220"/>
    <n v="133"/>
    <n v="96"/>
    <n v="61"/>
    <n v="67"/>
  </r>
  <r>
    <x v="2"/>
    <x v="9"/>
    <x v="9"/>
    <x v="3"/>
    <n v="110"/>
    <n v="0.55000000000000004"/>
    <n v="138"/>
    <n v="12"/>
    <n v="38"/>
    <n v="42"/>
    <n v="107"/>
    <n v="65"/>
    <n v="71"/>
    <n v="62"/>
    <n v="46"/>
    <n v="133"/>
    <n v="33"/>
    <n v="107"/>
    <n v="47"/>
    <n v="84"/>
    <n v="101"/>
    <n v="165"/>
    <n v="18"/>
    <n v="156"/>
    <n v="117"/>
    <n v="67"/>
    <n v="73"/>
    <n v="165"/>
    <n v="167"/>
    <n v="146"/>
    <n v="215"/>
  </r>
  <r>
    <x v="2"/>
    <x v="10"/>
    <x v="10"/>
    <x v="0"/>
    <n v="33"/>
    <n v="0.68"/>
    <n v="41"/>
    <n v="47"/>
    <n v="68"/>
    <n v="98"/>
    <n v="112"/>
    <n v="114"/>
    <n v="129"/>
    <n v="39"/>
    <n v="61"/>
    <n v="102"/>
    <n v="65"/>
    <n v="50"/>
    <n v="68"/>
    <n v="47"/>
    <n v="112"/>
    <n v="132"/>
    <n v="188"/>
    <n v="43"/>
    <n v="82"/>
    <n v="281"/>
    <n v="87"/>
    <n v="145"/>
    <n v="275"/>
    <n v="56"/>
    <n v="284"/>
  </r>
  <r>
    <x v="2"/>
    <x v="10"/>
    <x v="10"/>
    <x v="1"/>
    <n v="46"/>
    <n v="0.45"/>
    <n v="58"/>
    <n v="27"/>
    <n v="42"/>
    <n v="65"/>
    <n v="100"/>
    <n v="56"/>
    <n v="132"/>
    <n v="87"/>
    <n v="79"/>
    <n v="68"/>
    <n v="32"/>
    <n v="53"/>
    <n v="91"/>
    <n v="31"/>
    <n v="66"/>
    <n v="24"/>
    <n v="65"/>
    <n v="622"/>
    <n v="60"/>
    <n v="28"/>
    <n v="79"/>
    <n v="83"/>
    <n v="100"/>
    <n v="53"/>
    <n v="38"/>
  </r>
  <r>
    <x v="2"/>
    <x v="10"/>
    <x v="10"/>
    <x v="2"/>
    <n v="54"/>
    <n v="0.45"/>
    <n v="68"/>
    <n v="48"/>
    <n v="91"/>
    <n v="115"/>
    <n v="54"/>
    <n v="52"/>
    <n v="113"/>
    <n v="33"/>
    <n v="96"/>
    <n v="37"/>
    <n v="61"/>
    <n v="111"/>
    <n v="101"/>
    <n v="125"/>
    <n v="45"/>
    <n v="132"/>
    <n v="60"/>
    <n v="180"/>
    <n v="162"/>
    <n v="198"/>
    <n v="29"/>
    <n v="53"/>
    <n v="31"/>
    <n v="221"/>
    <n v="160"/>
  </r>
  <r>
    <x v="2"/>
    <x v="10"/>
    <x v="10"/>
    <x v="3"/>
    <n v="81"/>
    <n v="0.46"/>
    <n v="101"/>
    <n v="49"/>
    <n v="125"/>
    <n v="82"/>
    <n v="46"/>
    <n v="104"/>
    <n v="73"/>
    <n v="53"/>
    <n v="71"/>
    <n v="76"/>
    <n v="132"/>
    <n v="123"/>
    <n v="49"/>
    <n v="46"/>
    <n v="80"/>
    <n v="68"/>
    <n v="113"/>
    <n v="750"/>
    <n v="117"/>
    <n v="46"/>
    <n v="62"/>
    <n v="96"/>
    <n v="10"/>
    <n v="62"/>
    <n v="12"/>
  </r>
  <r>
    <x v="2"/>
    <x v="11"/>
    <x v="11"/>
    <x v="0"/>
    <n v="46"/>
    <n v="0.68"/>
    <n v="58"/>
    <n v="37"/>
    <n v="76"/>
    <n v="93"/>
    <n v="146"/>
    <n v="105"/>
    <n v="72"/>
    <n v="63"/>
    <n v="66"/>
    <n v="121"/>
    <n v="113"/>
    <n v="37"/>
    <n v="65"/>
    <n v="90"/>
    <n v="29"/>
    <n v="414"/>
    <n v="69"/>
    <n v="105"/>
    <n v="132"/>
    <n v="102"/>
    <n v="130"/>
    <n v="200"/>
    <n v="30"/>
    <n v="165"/>
    <n v="56"/>
  </r>
  <r>
    <x v="2"/>
    <x v="11"/>
    <x v="11"/>
    <x v="1"/>
    <n v="102"/>
    <n v="0.52"/>
    <n v="128"/>
    <n v="17"/>
    <n v="62"/>
    <n v="69"/>
    <n v="84"/>
    <n v="49"/>
    <n v="73"/>
    <n v="105"/>
    <n v="53"/>
    <n v="80"/>
    <n v="55"/>
    <n v="96"/>
    <n v="43"/>
    <n v="47"/>
    <n v="119"/>
    <n v="169"/>
    <n v="37"/>
    <n v="42"/>
    <n v="492"/>
    <n v="174"/>
    <n v="5"/>
    <n v="125"/>
    <n v="5"/>
    <n v="210"/>
    <n v="224"/>
  </r>
  <r>
    <x v="2"/>
    <x v="11"/>
    <x v="11"/>
    <x v="2"/>
    <n v="89"/>
    <n v="0.68"/>
    <n v="111"/>
    <n v="44"/>
    <n v="63"/>
    <n v="62"/>
    <n v="89"/>
    <n v="90"/>
    <n v="60"/>
    <n v="105"/>
    <n v="91"/>
    <n v="31"/>
    <n v="101"/>
    <n v="112"/>
    <n v="47"/>
    <n v="104"/>
    <n v="167"/>
    <n v="187"/>
    <n v="30"/>
    <n v="209"/>
    <n v="185"/>
    <n v="70"/>
    <n v="146"/>
    <n v="99"/>
    <n v="226"/>
    <n v="28"/>
    <n v="139"/>
  </r>
  <r>
    <x v="2"/>
    <x v="11"/>
    <x v="11"/>
    <x v="3"/>
    <n v="60"/>
    <n v="0.5"/>
    <n v="75"/>
    <n v="55"/>
    <n v="51"/>
    <n v="44"/>
    <n v="116"/>
    <n v="84"/>
    <n v="111"/>
    <n v="108"/>
    <n v="91"/>
    <n v="89"/>
    <n v="72"/>
    <n v="90"/>
    <n v="110"/>
    <n v="85"/>
    <n v="107"/>
    <n v="108"/>
    <n v="80"/>
    <n v="256"/>
    <n v="138"/>
    <n v="106"/>
    <n v="169"/>
    <n v="303"/>
    <n v="7"/>
    <n v="310"/>
    <n v="341"/>
  </r>
  <r>
    <x v="3"/>
    <x v="0"/>
    <x v="0"/>
    <x v="0"/>
    <n v="21"/>
    <n v="0.55000000000000004"/>
    <n v="99"/>
    <n v="16"/>
    <n v="74"/>
    <n v="79"/>
    <n v="54"/>
    <n v="112"/>
    <n v="45"/>
    <n v="52"/>
    <n v="65"/>
    <n v="51"/>
    <n v="79"/>
    <n v="98"/>
    <n v="47"/>
    <n v="32"/>
    <n v="62"/>
    <n v="69"/>
    <n v="182"/>
    <n v="885"/>
    <n v="60"/>
    <n v="83"/>
    <n v="732"/>
    <n v="50"/>
    <n v="18"/>
    <n v="55"/>
    <n v="20"/>
  </r>
  <r>
    <x v="3"/>
    <x v="0"/>
    <x v="0"/>
    <x v="1"/>
    <n v="46"/>
    <n v="0.31"/>
    <n v="53"/>
    <n v="16"/>
    <n v="73"/>
    <n v="66"/>
    <n v="35"/>
    <n v="122"/>
    <n v="96"/>
    <n v="49"/>
    <n v="94"/>
    <n v="81"/>
    <n v="62"/>
    <n v="77"/>
    <n v="124"/>
    <n v="85"/>
    <n v="37"/>
    <n v="306"/>
    <n v="62"/>
    <n v="144"/>
    <n v="196"/>
    <n v="148"/>
    <n v="113"/>
    <n v="48"/>
    <n v="44"/>
    <n v="240"/>
    <n v="98"/>
  </r>
  <r>
    <x v="3"/>
    <x v="0"/>
    <x v="0"/>
    <x v="2"/>
    <n v="37"/>
    <n v="0.72"/>
    <n v="77"/>
    <n v="33"/>
    <n v="94"/>
    <n v="106"/>
    <n v="136"/>
    <n v="77"/>
    <n v="63"/>
    <n v="100"/>
    <n v="65"/>
    <n v="91"/>
    <n v="66"/>
    <n v="69"/>
    <n v="91"/>
    <n v="76"/>
    <n v="79"/>
    <n v="224"/>
    <n v="217"/>
    <n v="20"/>
    <n v="485"/>
    <n v="166"/>
    <n v="54"/>
    <n v="78"/>
    <n v="232"/>
    <n v="172"/>
    <n v="165"/>
  </r>
  <r>
    <x v="3"/>
    <x v="0"/>
    <x v="0"/>
    <x v="3"/>
    <n v="31"/>
    <n v="0.56999999999999995"/>
    <n v="77"/>
    <n v="25"/>
    <n v="82"/>
    <n v="144"/>
    <n v="110"/>
    <n v="83"/>
    <n v="83"/>
    <n v="101"/>
    <n v="85"/>
    <n v="57"/>
    <n v="56"/>
    <n v="86"/>
    <n v="45"/>
    <n v="95"/>
    <n v="63"/>
    <n v="130"/>
    <n v="355"/>
    <n v="670"/>
    <n v="45"/>
    <n v="180"/>
    <n v="74"/>
    <n v="92"/>
    <n v="228"/>
    <n v="93"/>
    <n v="138"/>
  </r>
  <r>
    <x v="3"/>
    <x v="1"/>
    <x v="1"/>
    <x v="0"/>
    <n v="49"/>
    <n v="0.39"/>
    <n v="23"/>
    <n v="26"/>
    <n v="78"/>
    <n v="87"/>
    <n v="60"/>
    <n v="70"/>
    <n v="56"/>
    <n v="72"/>
    <n v="101"/>
    <n v="64"/>
    <n v="127"/>
    <n v="81"/>
    <n v="91"/>
    <n v="43"/>
    <n v="113"/>
    <n v="235"/>
    <n v="61"/>
    <n v="58"/>
    <n v="112"/>
    <n v="208"/>
    <n v="42"/>
    <n v="46"/>
    <n v="167"/>
    <n v="348"/>
    <n v="224"/>
  </r>
  <r>
    <x v="3"/>
    <x v="1"/>
    <x v="1"/>
    <x v="1"/>
    <n v="22"/>
    <n v="0.55000000000000004"/>
    <n v="86"/>
    <n v="32"/>
    <n v="59"/>
    <n v="83"/>
    <n v="147"/>
    <n v="107"/>
    <n v="79"/>
    <n v="39"/>
    <n v="67"/>
    <n v="104"/>
    <n v="86"/>
    <n v="95"/>
    <n v="92"/>
    <n v="52"/>
    <n v="32"/>
    <n v="85"/>
    <n v="86"/>
    <n v="35"/>
    <n v="46"/>
    <n v="43"/>
    <n v="163"/>
    <n v="124"/>
    <n v="62"/>
    <n v="295"/>
    <n v="205"/>
  </r>
  <r>
    <x v="3"/>
    <x v="1"/>
    <x v="1"/>
    <x v="2"/>
    <n v="44"/>
    <n v="0.66"/>
    <n v="70"/>
    <n v="27"/>
    <n v="62"/>
    <n v="69"/>
    <n v="39"/>
    <n v="126"/>
    <n v="50"/>
    <n v="148"/>
    <n v="111"/>
    <n v="56"/>
    <n v="48"/>
    <n v="89"/>
    <n v="34"/>
    <n v="28"/>
    <n v="116"/>
    <n v="24"/>
    <n v="327"/>
    <n v="172"/>
    <n v="266"/>
    <n v="189"/>
    <n v="505"/>
    <n v="204"/>
    <n v="12"/>
    <n v="339"/>
    <n v="27"/>
  </r>
  <r>
    <x v="3"/>
    <x v="1"/>
    <x v="1"/>
    <x v="3"/>
    <n v="63"/>
    <n v="0.43"/>
    <n v="108"/>
    <n v="31"/>
    <n v="95"/>
    <n v="74"/>
    <n v="48"/>
    <n v="38"/>
    <n v="57"/>
    <n v="86"/>
    <n v="40"/>
    <n v="72"/>
    <n v="105"/>
    <n v="71"/>
    <n v="131"/>
    <n v="74"/>
    <n v="75"/>
    <n v="55"/>
    <n v="897"/>
    <n v="20"/>
    <n v="277"/>
    <n v="252"/>
    <n v="88"/>
    <n v="48"/>
    <n v="180"/>
    <n v="63"/>
    <n v="134"/>
  </r>
  <r>
    <x v="3"/>
    <x v="2"/>
    <x v="2"/>
    <x v="0"/>
    <n v="23"/>
    <n v="0.64"/>
    <n v="24"/>
    <n v="41"/>
    <n v="49"/>
    <n v="59"/>
    <n v="45"/>
    <n v="99"/>
    <n v="52"/>
    <n v="51"/>
    <n v="127"/>
    <n v="61"/>
    <n v="59"/>
    <n v="53"/>
    <n v="48"/>
    <n v="68"/>
    <n v="44"/>
    <n v="42"/>
    <n v="150"/>
    <n v="88"/>
    <n v="472"/>
    <n v="310"/>
    <n v="89"/>
    <n v="192"/>
    <n v="76"/>
    <n v="68"/>
    <n v="341"/>
  </r>
  <r>
    <x v="3"/>
    <x v="2"/>
    <x v="2"/>
    <x v="1"/>
    <n v="55"/>
    <n v="0.77"/>
    <n v="77"/>
    <n v="10"/>
    <n v="112"/>
    <n v="83"/>
    <n v="113"/>
    <n v="30"/>
    <n v="68"/>
    <n v="57"/>
    <n v="70"/>
    <n v="44"/>
    <n v="61"/>
    <n v="94"/>
    <n v="103"/>
    <n v="58"/>
    <n v="77"/>
    <n v="220"/>
    <n v="87"/>
    <n v="59"/>
    <n v="159"/>
    <n v="52"/>
    <n v="40"/>
    <n v="70"/>
    <n v="101"/>
    <n v="108"/>
    <n v="410"/>
  </r>
  <r>
    <x v="3"/>
    <x v="2"/>
    <x v="2"/>
    <x v="2"/>
    <n v="86"/>
    <n v="0.32"/>
    <n v="31"/>
    <n v="35"/>
    <n v="43"/>
    <n v="107"/>
    <n v="69"/>
    <n v="31"/>
    <n v="51"/>
    <n v="102"/>
    <n v="56"/>
    <n v="73"/>
    <n v="86"/>
    <n v="93"/>
    <n v="95"/>
    <n v="121"/>
    <n v="30"/>
    <n v="115"/>
    <n v="31"/>
    <n v="187"/>
    <n v="112"/>
    <n v="213"/>
    <n v="193"/>
    <n v="126"/>
    <n v="618"/>
    <n v="235"/>
    <n v="29"/>
  </r>
  <r>
    <x v="3"/>
    <x v="2"/>
    <x v="2"/>
    <x v="3"/>
    <n v="25"/>
    <n v="0.47"/>
    <n v="36"/>
    <n v="30"/>
    <n v="120"/>
    <n v="41"/>
    <n v="49"/>
    <n v="81"/>
    <n v="137"/>
    <n v="40"/>
    <n v="111"/>
    <n v="138"/>
    <n v="61"/>
    <n v="30"/>
    <n v="62"/>
    <n v="72"/>
    <n v="96"/>
    <n v="62"/>
    <n v="215"/>
    <n v="120"/>
    <n v="378"/>
    <n v="111"/>
    <n v="85"/>
    <n v="163"/>
    <n v="28"/>
    <n v="157"/>
    <n v="236"/>
  </r>
  <r>
    <x v="3"/>
    <x v="3"/>
    <x v="3"/>
    <x v="0"/>
    <n v="49"/>
    <n v="0.75"/>
    <n v="49"/>
    <n v="19"/>
    <n v="99"/>
    <n v="102"/>
    <n v="106"/>
    <n v="66"/>
    <n v="26"/>
    <n v="38"/>
    <n v="64"/>
    <n v="58"/>
    <n v="143"/>
    <n v="102"/>
    <n v="51"/>
    <n v="48"/>
    <n v="81"/>
    <n v="22"/>
    <n v="42"/>
    <n v="95"/>
    <n v="104"/>
    <n v="368"/>
    <n v="389"/>
    <n v="368"/>
    <n v="39"/>
    <n v="124"/>
    <n v="354"/>
  </r>
  <r>
    <x v="3"/>
    <x v="3"/>
    <x v="3"/>
    <x v="1"/>
    <n v="71"/>
    <n v="0.38"/>
    <n v="44"/>
    <n v="9"/>
    <n v="71"/>
    <n v="74"/>
    <n v="87"/>
    <n v="117"/>
    <n v="57"/>
    <n v="75"/>
    <n v="67"/>
    <n v="84"/>
    <n v="34"/>
    <n v="37"/>
    <n v="133"/>
    <n v="38"/>
    <n v="16"/>
    <n v="351"/>
    <n v="235"/>
    <n v="163"/>
    <n v="172"/>
    <n v="68"/>
    <n v="89"/>
    <n v="119"/>
    <n v="66"/>
    <n v="86"/>
    <n v="75"/>
  </r>
  <r>
    <x v="3"/>
    <x v="3"/>
    <x v="3"/>
    <x v="2"/>
    <n v="26"/>
    <n v="0.72"/>
    <n v="24"/>
    <n v="16"/>
    <n v="82"/>
    <n v="43"/>
    <n v="118"/>
    <n v="83"/>
    <n v="45"/>
    <n v="78"/>
    <n v="43"/>
    <n v="142"/>
    <n v="118"/>
    <n v="59"/>
    <n v="45"/>
    <n v="71"/>
    <n v="65"/>
    <n v="152"/>
    <n v="106"/>
    <n v="93"/>
    <n v="226"/>
    <n v="40"/>
    <n v="287"/>
    <n v="66"/>
    <n v="64"/>
    <n v="26"/>
    <n v="97"/>
  </r>
  <r>
    <x v="3"/>
    <x v="3"/>
    <x v="3"/>
    <x v="3"/>
    <n v="41"/>
    <n v="0.46"/>
    <n v="48"/>
    <n v="19"/>
    <n v="44"/>
    <n v="119"/>
    <n v="50"/>
    <n v="37"/>
    <n v="73"/>
    <n v="75"/>
    <n v="80"/>
    <n v="49"/>
    <n v="88"/>
    <n v="49"/>
    <n v="52"/>
    <n v="122"/>
    <n v="91"/>
    <n v="9"/>
    <n v="38"/>
    <n v="221"/>
    <n v="112"/>
    <n v="31"/>
    <n v="86"/>
    <n v="64"/>
    <n v="145"/>
    <n v="97"/>
    <n v="465"/>
  </r>
  <r>
    <x v="3"/>
    <x v="4"/>
    <x v="4"/>
    <x v="0"/>
    <n v="42"/>
    <n v="0.32"/>
    <n v="59"/>
    <n v="29"/>
    <n v="50"/>
    <n v="63"/>
    <n v="89"/>
    <n v="100"/>
    <n v="55"/>
    <n v="62"/>
    <n v="62"/>
    <n v="75"/>
    <n v="47"/>
    <n v="102"/>
    <n v="72"/>
    <n v="50"/>
    <n v="68"/>
    <n v="135"/>
    <n v="37"/>
    <n v="298"/>
    <n v="111"/>
    <n v="130"/>
    <n v="63"/>
    <n v="91"/>
    <n v="91"/>
    <n v="48"/>
    <n v="143"/>
  </r>
  <r>
    <x v="3"/>
    <x v="4"/>
    <x v="4"/>
    <x v="1"/>
    <n v="55"/>
    <n v="0.35"/>
    <n v="28"/>
    <n v="33"/>
    <n v="102"/>
    <n v="31"/>
    <n v="55"/>
    <n v="131"/>
    <n v="51"/>
    <n v="69"/>
    <n v="50"/>
    <n v="56"/>
    <n v="80"/>
    <n v="86"/>
    <n v="45"/>
    <n v="51"/>
    <n v="18"/>
    <n v="314"/>
    <n v="63"/>
    <n v="312"/>
    <n v="233"/>
    <n v="63"/>
    <n v="27"/>
    <n v="185"/>
    <n v="71"/>
    <n v="110"/>
    <n v="78"/>
  </r>
  <r>
    <x v="3"/>
    <x v="4"/>
    <x v="4"/>
    <x v="2"/>
    <n v="32"/>
    <n v="0.41"/>
    <n v="61"/>
    <n v="19"/>
    <n v="127"/>
    <n v="68"/>
    <n v="46"/>
    <n v="105"/>
    <n v="43"/>
    <n v="113"/>
    <n v="89"/>
    <n v="48"/>
    <n v="59"/>
    <n v="146"/>
    <n v="63"/>
    <n v="54"/>
    <n v="52"/>
    <n v="56"/>
    <n v="375"/>
    <n v="195"/>
    <n v="30"/>
    <n v="23"/>
    <n v="596"/>
    <n v="97"/>
    <n v="69"/>
    <n v="106"/>
    <n v="238"/>
  </r>
  <r>
    <x v="3"/>
    <x v="4"/>
    <x v="4"/>
    <x v="3"/>
    <n v="32"/>
    <n v="0.32"/>
    <n v="76"/>
    <n v="41"/>
    <n v="91"/>
    <n v="42"/>
    <n v="111"/>
    <n v="113"/>
    <n v="46"/>
    <n v="94"/>
    <n v="57"/>
    <n v="36"/>
    <n v="89"/>
    <n v="110"/>
    <n v="68"/>
    <n v="75"/>
    <n v="25"/>
    <n v="400"/>
    <n v="126"/>
    <n v="440"/>
    <n v="36"/>
    <n v="169"/>
    <n v="407"/>
    <n v="217"/>
    <n v="96"/>
    <n v="115"/>
    <n v="72"/>
  </r>
  <r>
    <x v="3"/>
    <x v="5"/>
    <x v="5"/>
    <x v="0"/>
    <n v="44"/>
    <n v="0.33"/>
    <n v="60"/>
    <n v="36"/>
    <n v="112"/>
    <n v="59"/>
    <n v="133"/>
    <n v="75"/>
    <n v="95"/>
    <n v="46"/>
    <n v="52"/>
    <n v="98"/>
    <n v="56"/>
    <n v="129"/>
    <n v="112"/>
    <n v="100"/>
    <n v="49"/>
    <n v="173"/>
    <n v="325"/>
    <n v="152"/>
    <n v="73"/>
    <n v="56"/>
    <n v="113"/>
    <n v="36"/>
    <n v="260"/>
    <n v="522"/>
    <n v="132"/>
  </r>
  <r>
    <x v="3"/>
    <x v="5"/>
    <x v="5"/>
    <x v="1"/>
    <n v="42"/>
    <n v="0.32"/>
    <n v="90"/>
    <n v="10"/>
    <n v="43"/>
    <n v="79"/>
    <n v="67"/>
    <n v="107"/>
    <n v="78"/>
    <n v="100"/>
    <n v="64"/>
    <n v="79"/>
    <n v="127"/>
    <n v="49"/>
    <n v="76"/>
    <n v="93"/>
    <n v="18"/>
    <n v="103"/>
    <n v="202"/>
    <n v="78"/>
    <n v="267"/>
    <n v="165"/>
    <n v="37"/>
    <n v="171"/>
    <n v="38"/>
    <n v="85"/>
    <n v="62"/>
  </r>
  <r>
    <x v="3"/>
    <x v="5"/>
    <x v="5"/>
    <x v="2"/>
    <n v="81"/>
    <n v="0.37"/>
    <n v="91"/>
    <n v="39"/>
    <n v="59"/>
    <n v="101"/>
    <n v="71"/>
    <n v="84"/>
    <n v="51"/>
    <n v="92"/>
    <n v="127"/>
    <n v="64"/>
    <n v="45"/>
    <n v="53"/>
    <n v="42"/>
    <n v="116"/>
    <n v="64"/>
    <n v="80"/>
    <n v="121"/>
    <n v="88"/>
    <n v="209"/>
    <n v="70"/>
    <n v="316"/>
    <n v="384"/>
    <n v="218"/>
    <n v="290"/>
    <n v="226"/>
  </r>
  <r>
    <x v="3"/>
    <x v="5"/>
    <x v="5"/>
    <x v="3"/>
    <n v="46"/>
    <n v="0.52"/>
    <n v="56"/>
    <n v="8"/>
    <n v="49"/>
    <n v="91"/>
    <n v="102"/>
    <n v="71"/>
    <n v="142"/>
    <n v="119"/>
    <n v="78"/>
    <n v="37"/>
    <n v="84"/>
    <n v="34"/>
    <n v="66"/>
    <n v="94"/>
    <n v="63"/>
    <n v="36"/>
    <n v="145"/>
    <n v="116"/>
    <n v="47"/>
    <n v="43"/>
    <n v="89"/>
    <n v="70"/>
    <n v="363"/>
    <n v="306"/>
    <n v="165"/>
  </r>
  <r>
    <x v="3"/>
    <x v="6"/>
    <x v="6"/>
    <x v="0"/>
    <n v="44"/>
    <n v="0.62"/>
    <n v="58"/>
    <n v="33"/>
    <n v="119"/>
    <n v="62"/>
    <n v="130"/>
    <n v="93"/>
    <n v="100"/>
    <n v="125"/>
    <n v="91"/>
    <n v="47"/>
    <n v="142"/>
    <n v="51"/>
    <n v="74"/>
    <n v="93"/>
    <n v="50"/>
    <n v="8"/>
    <n v="706"/>
    <n v="134"/>
    <n v="210"/>
    <n v="122"/>
    <n v="196"/>
    <n v="130"/>
    <n v="141"/>
    <n v="339"/>
    <n v="6"/>
  </r>
  <r>
    <x v="3"/>
    <x v="6"/>
    <x v="6"/>
    <x v="1"/>
    <n v="72"/>
    <n v="0.51"/>
    <n v="101"/>
    <n v="14"/>
    <n v="68"/>
    <n v="49"/>
    <n v="143"/>
    <n v="113"/>
    <n v="128"/>
    <n v="98"/>
    <n v="64"/>
    <n v="88"/>
    <n v="46"/>
    <n v="92"/>
    <n v="38"/>
    <n v="58"/>
    <n v="66"/>
    <n v="170"/>
    <n v="87"/>
    <n v="130"/>
    <n v="31"/>
    <n v="174"/>
    <n v="187"/>
    <n v="81"/>
    <n v="74"/>
    <n v="64"/>
    <n v="70"/>
  </r>
  <r>
    <x v="3"/>
    <x v="6"/>
    <x v="6"/>
    <x v="2"/>
    <n v="72"/>
    <n v="0.57999999999999996"/>
    <n v="52"/>
    <n v="24"/>
    <n v="36"/>
    <n v="84"/>
    <n v="101"/>
    <n v="42"/>
    <n v="47"/>
    <n v="57"/>
    <n v="54"/>
    <n v="132"/>
    <n v="95"/>
    <n v="130"/>
    <n v="113"/>
    <n v="103"/>
    <n v="125"/>
    <n v="240"/>
    <n v="66"/>
    <n v="392"/>
    <n v="192"/>
    <n v="73"/>
    <n v="57"/>
    <n v="130"/>
    <n v="44"/>
    <n v="48"/>
    <n v="50"/>
  </r>
  <r>
    <x v="3"/>
    <x v="6"/>
    <x v="6"/>
    <x v="3"/>
    <n v="48"/>
    <n v="0.43"/>
    <n v="55"/>
    <n v="30"/>
    <n v="62"/>
    <n v="94"/>
    <n v="89"/>
    <n v="61"/>
    <n v="48"/>
    <n v="59"/>
    <n v="42"/>
    <n v="71"/>
    <n v="85"/>
    <n v="69"/>
    <n v="83"/>
    <n v="54"/>
    <n v="37"/>
    <n v="333"/>
    <n v="204"/>
    <n v="278"/>
    <n v="186"/>
    <n v="58"/>
    <n v="6"/>
    <n v="428"/>
    <n v="266"/>
    <n v="865"/>
    <n v="100"/>
  </r>
  <r>
    <x v="3"/>
    <x v="7"/>
    <x v="7"/>
    <x v="0"/>
    <n v="60"/>
    <n v="0.3"/>
    <n v="40"/>
    <n v="14"/>
    <n v="43"/>
    <n v="75"/>
    <n v="88"/>
    <n v="107"/>
    <n v="54"/>
    <n v="83"/>
    <n v="101"/>
    <n v="98"/>
    <n v="37"/>
    <n v="103"/>
    <n v="79"/>
    <n v="25"/>
    <n v="68"/>
    <n v="56"/>
    <n v="27"/>
    <n v="119"/>
    <n v="130"/>
    <n v="289"/>
    <n v="362"/>
    <n v="62"/>
    <n v="222"/>
    <n v="75"/>
    <n v="223"/>
  </r>
  <r>
    <x v="3"/>
    <x v="7"/>
    <x v="7"/>
    <x v="1"/>
    <n v="49"/>
    <n v="0.52"/>
    <n v="40"/>
    <n v="40"/>
    <n v="76"/>
    <n v="113"/>
    <n v="90"/>
    <n v="118"/>
    <n v="82"/>
    <n v="51"/>
    <n v="109"/>
    <n v="133"/>
    <n v="44"/>
    <n v="28"/>
    <n v="78"/>
    <n v="44"/>
    <n v="76"/>
    <n v="187"/>
    <n v="104"/>
    <n v="145"/>
    <n v="208"/>
    <n v="9"/>
    <n v="48"/>
    <n v="40"/>
    <n v="44"/>
    <n v="17"/>
    <n v="153"/>
  </r>
  <r>
    <x v="3"/>
    <x v="7"/>
    <x v="7"/>
    <x v="2"/>
    <n v="23"/>
    <n v="0.35"/>
    <n v="69"/>
    <n v="17"/>
    <n v="121"/>
    <n v="95"/>
    <n v="100"/>
    <n v="68"/>
    <n v="104"/>
    <n v="55"/>
    <n v="62"/>
    <n v="113"/>
    <n v="126"/>
    <n v="57"/>
    <n v="74"/>
    <n v="61"/>
    <n v="52"/>
    <n v="106"/>
    <n v="101"/>
    <n v="72"/>
    <n v="122"/>
    <n v="77"/>
    <n v="183"/>
    <n v="5"/>
    <n v="28"/>
    <n v="100"/>
    <n v="5"/>
  </r>
  <r>
    <x v="3"/>
    <x v="7"/>
    <x v="7"/>
    <x v="3"/>
    <n v="47"/>
    <n v="0.69"/>
    <n v="53"/>
    <n v="19"/>
    <n v="57"/>
    <n v="91"/>
    <n v="98"/>
    <n v="97"/>
    <n v="102"/>
    <n v="84"/>
    <n v="85"/>
    <n v="98"/>
    <n v="141"/>
    <n v="37"/>
    <n v="69"/>
    <n v="56"/>
    <n v="38"/>
    <n v="1"/>
    <n v="168"/>
    <n v="209"/>
    <n v="281"/>
    <n v="680"/>
    <n v="154"/>
    <n v="2"/>
    <n v="78"/>
    <n v="198"/>
    <n v="229"/>
  </r>
  <r>
    <x v="3"/>
    <x v="8"/>
    <x v="8"/>
    <x v="0"/>
    <n v="38"/>
    <n v="0.59"/>
    <n v="51"/>
    <n v="21"/>
    <n v="64"/>
    <n v="62"/>
    <n v="57"/>
    <n v="49"/>
    <n v="141"/>
    <n v="114"/>
    <n v="103"/>
    <n v="41"/>
    <n v="40"/>
    <n v="58"/>
    <n v="78"/>
    <n v="46"/>
    <n v="81"/>
    <n v="174"/>
    <n v="74"/>
    <n v="465"/>
    <n v="159"/>
    <n v="72"/>
    <n v="99"/>
    <n v="116"/>
    <n v="129"/>
    <n v="54"/>
    <n v="169"/>
  </r>
  <r>
    <x v="3"/>
    <x v="8"/>
    <x v="8"/>
    <x v="1"/>
    <n v="19"/>
    <n v="0.75"/>
    <n v="33"/>
    <n v="28"/>
    <n v="66"/>
    <n v="138"/>
    <n v="36"/>
    <n v="125"/>
    <n v="39"/>
    <n v="53"/>
    <n v="84"/>
    <n v="81"/>
    <n v="85"/>
    <n v="126"/>
    <n v="69"/>
    <n v="90"/>
    <n v="43"/>
    <n v="602"/>
    <n v="88"/>
    <n v="200"/>
    <n v="18"/>
    <n v="52"/>
    <n v="24"/>
    <n v="385"/>
    <n v="60"/>
    <n v="51"/>
    <n v="74"/>
  </r>
  <r>
    <x v="3"/>
    <x v="8"/>
    <x v="8"/>
    <x v="2"/>
    <n v="35"/>
    <n v="0.76"/>
    <n v="89"/>
    <n v="26"/>
    <n v="57"/>
    <n v="95"/>
    <n v="104"/>
    <n v="35"/>
    <n v="42"/>
    <n v="74"/>
    <n v="45"/>
    <n v="47"/>
    <n v="123"/>
    <n v="51"/>
    <n v="131"/>
    <n v="93"/>
    <n v="102"/>
    <n v="149"/>
    <n v="368"/>
    <n v="244"/>
    <n v="29"/>
    <n v="51"/>
    <n v="294"/>
    <n v="140"/>
    <n v="132"/>
    <n v="137"/>
    <n v="101"/>
  </r>
  <r>
    <x v="3"/>
    <x v="8"/>
    <x v="8"/>
    <x v="3"/>
    <n v="39"/>
    <n v="0.68"/>
    <n v="61"/>
    <n v="9"/>
    <n v="64"/>
    <n v="81"/>
    <n v="48"/>
    <n v="44"/>
    <n v="91"/>
    <n v="104"/>
    <n v="89"/>
    <n v="104"/>
    <n v="48"/>
    <n v="118"/>
    <n v="116"/>
    <n v="51"/>
    <n v="77"/>
    <n v="36"/>
    <n v="477"/>
    <n v="36"/>
    <n v="89"/>
    <n v="246"/>
    <n v="47"/>
    <n v="50"/>
    <n v="39"/>
    <n v="76"/>
    <n v="197"/>
  </r>
  <r>
    <x v="3"/>
    <x v="9"/>
    <x v="9"/>
    <x v="0"/>
    <n v="29"/>
    <n v="0.33"/>
    <n v="31"/>
    <n v="31"/>
    <n v="87"/>
    <n v="110"/>
    <n v="94"/>
    <n v="129"/>
    <n v="39"/>
    <n v="39"/>
    <n v="126"/>
    <n v="53"/>
    <n v="112"/>
    <n v="54"/>
    <n v="40"/>
    <n v="56"/>
    <n v="90"/>
    <n v="32"/>
    <n v="281"/>
    <n v="275"/>
    <n v="176"/>
    <n v="67"/>
    <n v="73"/>
    <n v="171"/>
    <n v="36"/>
    <n v="135"/>
    <n v="16"/>
  </r>
  <r>
    <x v="3"/>
    <x v="9"/>
    <x v="9"/>
    <x v="1"/>
    <n v="25"/>
    <n v="0.6"/>
    <n v="107"/>
    <n v="33"/>
    <n v="75"/>
    <n v="50"/>
    <n v="71"/>
    <n v="80"/>
    <n v="86"/>
    <n v="50"/>
    <n v="95"/>
    <n v="70"/>
    <n v="114"/>
    <n v="85"/>
    <n v="58"/>
    <n v="54"/>
    <n v="104"/>
    <n v="211"/>
    <n v="397"/>
    <n v="80"/>
    <n v="60"/>
    <n v="175"/>
    <n v="104"/>
    <n v="254"/>
    <n v="71"/>
    <n v="164"/>
    <n v="231"/>
  </r>
  <r>
    <x v="3"/>
    <x v="9"/>
    <x v="9"/>
    <x v="2"/>
    <n v="62"/>
    <n v="0.56999999999999995"/>
    <n v="69"/>
    <n v="30"/>
    <n v="47"/>
    <n v="101"/>
    <n v="73"/>
    <n v="51"/>
    <n v="123"/>
    <n v="90"/>
    <n v="66"/>
    <n v="53"/>
    <n v="33"/>
    <n v="89"/>
    <n v="71"/>
    <n v="54"/>
    <n v="32"/>
    <n v="22"/>
    <n v="366"/>
    <n v="140"/>
    <n v="154"/>
    <n v="16"/>
    <n v="52"/>
    <n v="22"/>
    <n v="96"/>
    <n v="480"/>
    <n v="16"/>
  </r>
  <r>
    <x v="3"/>
    <x v="9"/>
    <x v="9"/>
    <x v="3"/>
    <n v="19"/>
    <n v="0.68"/>
    <n v="29"/>
    <n v="37"/>
    <n v="48"/>
    <n v="71"/>
    <n v="56"/>
    <n v="65"/>
    <n v="57"/>
    <n v="77"/>
    <n v="83"/>
    <n v="84"/>
    <n v="90"/>
    <n v="69"/>
    <n v="60"/>
    <n v="126"/>
    <n v="73"/>
    <n v="137"/>
    <n v="156"/>
    <n v="677"/>
    <n v="77"/>
    <n v="175"/>
    <n v="10"/>
    <n v="11"/>
    <n v="44"/>
    <n v="191"/>
    <n v="80"/>
  </r>
  <r>
    <x v="3"/>
    <x v="10"/>
    <x v="10"/>
    <x v="0"/>
    <n v="86"/>
    <n v="0.66"/>
    <n v="79"/>
    <n v="29"/>
    <n v="68"/>
    <n v="60"/>
    <n v="43"/>
    <n v="55"/>
    <n v="142"/>
    <n v="49"/>
    <n v="103"/>
    <n v="96"/>
    <n v="123"/>
    <n v="110"/>
    <n v="53"/>
    <n v="79"/>
    <n v="120"/>
    <n v="212"/>
    <n v="42"/>
    <n v="253"/>
    <n v="20"/>
    <n v="88"/>
    <n v="57"/>
    <n v="55"/>
    <n v="16"/>
    <n v="143"/>
    <n v="17"/>
  </r>
  <r>
    <x v="3"/>
    <x v="10"/>
    <x v="10"/>
    <x v="1"/>
    <n v="56"/>
    <n v="0.62"/>
    <n v="55"/>
    <n v="32"/>
    <n v="86"/>
    <n v="90"/>
    <n v="65"/>
    <n v="80"/>
    <n v="82"/>
    <n v="85"/>
    <n v="113"/>
    <n v="76"/>
    <n v="113"/>
    <n v="40"/>
    <n v="38"/>
    <n v="73"/>
    <n v="121"/>
    <n v="76"/>
    <n v="85"/>
    <n v="12"/>
    <n v="105"/>
    <n v="177"/>
    <n v="93"/>
    <n v="238"/>
    <n v="207"/>
    <n v="313"/>
    <n v="127"/>
  </r>
  <r>
    <x v="3"/>
    <x v="10"/>
    <x v="10"/>
    <x v="2"/>
    <n v="69"/>
    <n v="0.38"/>
    <n v="28"/>
    <n v="42"/>
    <n v="93"/>
    <n v="62"/>
    <n v="43"/>
    <n v="100"/>
    <n v="101"/>
    <n v="114"/>
    <n v="93"/>
    <n v="72"/>
    <n v="66"/>
    <n v="44"/>
    <n v="59"/>
    <n v="70"/>
    <n v="70"/>
    <n v="231"/>
    <n v="54"/>
    <n v="93"/>
    <n v="157"/>
    <n v="468"/>
    <n v="119"/>
    <n v="281"/>
    <n v="130"/>
    <n v="10"/>
    <n v="77"/>
  </r>
  <r>
    <x v="3"/>
    <x v="10"/>
    <x v="10"/>
    <x v="3"/>
    <n v="18"/>
    <n v="0.67"/>
    <n v="61"/>
    <n v="8"/>
    <n v="51"/>
    <n v="54"/>
    <n v="47"/>
    <n v="71"/>
    <n v="119"/>
    <n v="70"/>
    <n v="75"/>
    <n v="71"/>
    <n v="62"/>
    <n v="82"/>
    <n v="42"/>
    <n v="92"/>
    <n v="65"/>
    <n v="18"/>
    <n v="343"/>
    <n v="55"/>
    <n v="219"/>
    <n v="135"/>
    <n v="10"/>
    <n v="168"/>
    <n v="115"/>
    <n v="572"/>
    <n v="156"/>
  </r>
  <r>
    <x v="3"/>
    <x v="11"/>
    <x v="11"/>
    <x v="0"/>
    <n v="61"/>
    <n v="0.3"/>
    <n v="39"/>
    <n v="41"/>
    <n v="69"/>
    <n v="30"/>
    <n v="98"/>
    <n v="85"/>
    <n v="108"/>
    <n v="98"/>
    <n v="66"/>
    <n v="48"/>
    <n v="41"/>
    <n v="50"/>
    <n v="82"/>
    <n v="38"/>
    <n v="102"/>
    <n v="31"/>
    <n v="182"/>
    <n v="71"/>
    <n v="10"/>
    <n v="15"/>
    <n v="29"/>
    <n v="41"/>
    <n v="152"/>
    <n v="308"/>
    <n v="57"/>
  </r>
  <r>
    <x v="3"/>
    <x v="11"/>
    <x v="11"/>
    <x v="1"/>
    <n v="62"/>
    <n v="0.73"/>
    <n v="46"/>
    <n v="22"/>
    <n v="90"/>
    <n v="86"/>
    <n v="39"/>
    <n v="84"/>
    <n v="62"/>
    <n v="42"/>
    <n v="82"/>
    <n v="61"/>
    <n v="56"/>
    <n v="39"/>
    <n v="104"/>
    <n v="65"/>
    <n v="57"/>
    <n v="72"/>
    <n v="210"/>
    <n v="106"/>
    <n v="134"/>
    <n v="122"/>
    <n v="109"/>
    <n v="26"/>
    <n v="817"/>
    <n v="172"/>
    <n v="35"/>
  </r>
  <r>
    <x v="3"/>
    <x v="11"/>
    <x v="11"/>
    <x v="2"/>
    <n v="42"/>
    <n v="0.66"/>
    <n v="57"/>
    <n v="41"/>
    <n v="57"/>
    <n v="85"/>
    <n v="149"/>
    <n v="78"/>
    <n v="66"/>
    <n v="77"/>
    <n v="120"/>
    <n v="29"/>
    <n v="70"/>
    <n v="72"/>
    <n v="87"/>
    <n v="86"/>
    <n v="33"/>
    <n v="28"/>
    <n v="208"/>
    <n v="124"/>
    <n v="170"/>
    <n v="212"/>
    <n v="72"/>
    <n v="11"/>
    <n v="136"/>
    <n v="298"/>
    <n v="585"/>
  </r>
  <r>
    <x v="3"/>
    <x v="11"/>
    <x v="11"/>
    <x v="3"/>
    <n v="79"/>
    <n v="0.34"/>
    <n v="27"/>
    <n v="13"/>
    <n v="39"/>
    <n v="99"/>
    <n v="85"/>
    <n v="54"/>
    <n v="51"/>
    <n v="88"/>
    <n v="85"/>
    <n v="62"/>
    <n v="101"/>
    <n v="131"/>
    <n v="118"/>
    <n v="26"/>
    <n v="121"/>
    <n v="144"/>
    <n v="80"/>
    <n v="102"/>
    <n v="372"/>
    <n v="85"/>
    <n v="44"/>
    <n v="200"/>
    <n v="13"/>
    <n v="123"/>
    <n v="4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161F00-4891-46CC-91F2-74D11A55C3C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B43" firstHeaderRow="1" firstDataRow="1" firstDataCol="1" rowPageCount="1" colPageCount="1"/>
  <pivotFields count="31">
    <pivotField axis="axisPage" multipleItemSelectionAllowed="1" showAll="0">
      <items count="7">
        <item h="1" m="1" x="5"/>
        <item h="1" m="1" x="4"/>
        <item h="1" x="3"/>
        <item h="1" x="2"/>
        <item h="1" x="1"/>
        <item x="0"/>
        <item t="default"/>
      </items>
    </pivotField>
    <pivotField showAll="0"/>
    <pivotField showAll="0">
      <items count="13">
        <item h="1" x="0"/>
        <item h="1" x="1"/>
        <item h="1" x="2"/>
        <item h="1" x="3"/>
        <item h="1" x="4"/>
        <item x="5"/>
        <item x="6"/>
        <item x="7"/>
        <item x="8"/>
        <item h="1" x="9"/>
        <item h="1" x="10"/>
        <item h="1" x="11"/>
        <item t="default"/>
      </items>
    </pivotField>
    <pivotField axis="axisRow" showAll="0">
      <items count="5">
        <item x="1"/>
        <item x="0"/>
        <item x="2"/>
        <item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AC1511-2C60-487A-AA2D-155A07725DE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Z25" firstHeaderRow="0" firstDataRow="1" firstDataCol="1" rowPageCount="1" colPageCount="1"/>
  <pivotFields count="31">
    <pivotField axis="axisPage" multipleItemSelectionAllowed="1" showAll="0">
      <items count="7">
        <item h="1" m="1" x="5"/>
        <item h="1" m="1" x="4"/>
        <item h="1" x="3"/>
        <item h="1" x="2"/>
        <item h="1" x="1"/>
        <item x="0"/>
        <item t="default"/>
      </items>
    </pivotField>
    <pivotField axis="axisRow" showAll="0">
      <items count="13">
        <item x="0"/>
        <item x="1"/>
        <item x="2"/>
        <item x="3"/>
        <item x="4"/>
        <item x="5"/>
        <item x="6"/>
        <item x="7"/>
        <item x="8"/>
        <item x="9"/>
        <item x="10"/>
        <item x="11"/>
        <item t="default"/>
      </items>
    </pivotField>
    <pivotField showAll="0">
      <items count="13">
        <item h="1" x="0"/>
        <item h="1" x="1"/>
        <item h="1" x="2"/>
        <item h="1" x="3"/>
        <item h="1" x="4"/>
        <item x="5"/>
        <item x="6"/>
        <item x="7"/>
        <item x="8"/>
        <item h="1" x="9"/>
        <item h="1" x="10"/>
        <item h="1" x="11"/>
        <item t="default"/>
      </items>
    </pivotField>
    <pivotField showAll="0">
      <items count="5">
        <item x="1"/>
        <item x="0"/>
        <item x="2"/>
        <item x="3"/>
        <item t="default"/>
      </items>
    </pivotField>
    <pivotField dataField="1" showAll="0"/>
    <pivotField dataField="1" numFmtId="9"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5">
    <i>
      <x v="5"/>
    </i>
    <i>
      <x v="6"/>
    </i>
    <i>
      <x v="7"/>
    </i>
    <i>
      <x v="8"/>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hier="-1"/>
  </pageFields>
  <dataFields count="25">
    <dataField name="Sum of Influx of New Clients" fld="4" baseField="0" baseItem="0"/>
    <dataField name="Average of Regular Clients" fld="5" subtotal="average" baseField="1" baseItem="0"/>
    <dataField name="Sum of Sales" fld="6" baseField="0" baseItem="0"/>
    <dataField name="Sum of Bathroom-I" fld="8" baseField="0" baseItem="0"/>
    <dataField name="Sum of Bedroom-I" fld="9" baseField="0" baseItem="0"/>
    <dataField name="Sum of Kitchen-I" fld="10" baseField="0" baseItem="0"/>
    <dataField name="Sum of Garden-I" fld="12" baseField="0" baseItem="0"/>
    <dataField name="Sum of Decor-I" fld="13" baseField="0" baseItem="0"/>
    <dataField name="Sum of Bathroom-S" fld="14" baseField="0" baseItem="0"/>
    <dataField name="Sum of Bedroom-S" fld="15" baseField="0" baseItem="0"/>
    <dataField name="Sum of Kitchen-S" fld="16" baseField="0" baseItem="0"/>
    <dataField name="Sum of Garden-S" fld="18" baseField="0" baseItem="0"/>
    <dataField name="Sum of Decor-S" fld="19" baseField="0" baseItem="0"/>
    <dataField name="Sum of Product 1" fld="21" baseField="0" baseItem="0"/>
    <dataField name="Sum of Product 2" fld="22" baseField="0" baseItem="0"/>
    <dataField name="Sum of Product 3" fld="23" baseField="0" baseItem="0"/>
    <dataField name="Sum of Product 4" fld="24" baseField="0" baseItem="0"/>
    <dataField name="Sum of Product 5" fld="25" baseField="0" baseItem="0"/>
    <dataField name="Sum of Product 6" fld="26" baseField="0" baseItem="0"/>
    <dataField name="Sum of Product 7" fld="27" baseField="0" baseItem="0"/>
    <dataField name="Sum of Product 8" fld="28" baseField="0" baseItem="0"/>
    <dataField name="Sum of Product 9" fld="29" baseField="0" baseItem="0"/>
    <dataField name="Sum of Product 10" fld="30" baseField="0" baseItem="0"/>
    <dataField name="Sum of Living-I" fld="11" baseField="0" baseItem="0"/>
    <dataField name="Sum of Living-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AA27A7-72F1-487C-B60E-CFE1B2E7302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6" firstHeaderRow="0" firstDataRow="1" firstDataCol="1" rowPageCount="1" colPageCount="1"/>
  <pivotFields count="31">
    <pivotField axis="axisPage" multipleItemSelectionAllowed="1" showAll="0">
      <items count="7">
        <item h="1" m="1" x="5"/>
        <item h="1" m="1" x="4"/>
        <item h="1" x="3"/>
        <item h="1" x="2"/>
        <item h="1" x="1"/>
        <item x="0"/>
        <item t="default"/>
      </items>
    </pivotField>
    <pivotField axis="axisRow" showAll="0">
      <items count="13">
        <item x="0"/>
        <item x="1"/>
        <item x="2"/>
        <item x="3"/>
        <item x="4"/>
        <item x="5"/>
        <item x="6"/>
        <item x="7"/>
        <item x="8"/>
        <item x="9"/>
        <item x="10"/>
        <item x="11"/>
        <item t="default"/>
      </items>
    </pivotField>
    <pivotField showAll="0"/>
    <pivotField showAll="0">
      <items count="5">
        <item x="1"/>
        <item x="0"/>
        <item x="2"/>
        <item x="3"/>
        <item t="default"/>
      </items>
    </pivotField>
    <pivotField dataField="1" showAll="0"/>
    <pivotField numFmtId="9"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4">
    <i>
      <x/>
    </i>
    <i i="1">
      <x v="1"/>
    </i>
    <i i="2">
      <x v="2"/>
    </i>
    <i i="3">
      <x v="3"/>
    </i>
  </colItems>
  <pageFields count="1">
    <pageField fld="0" hier="-1"/>
  </pageFields>
  <dataFields count="4">
    <dataField name="Sum of Influx of New Clients" fld="4" baseField="0" baseItem="0"/>
    <dataField name="Sum of Sales" fld="6" baseField="0" baseItem="0"/>
    <dataField name="Sum of Costs" fld="7" baseField="0" baseItem="0"/>
    <dataField name="Sum of Average Check"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39C9F4-51DD-4D6C-B6B9-7C19014D8C6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B52" firstHeaderRow="1" firstDataRow="1" firstDataCol="1" rowPageCount="1" colPageCount="1"/>
  <pivotFields count="31">
    <pivotField axis="axisPage" multipleItemSelectionAllowed="1" showAll="0">
      <items count="7">
        <item h="1" m="1" x="5"/>
        <item h="1" m="1" x="4"/>
        <item h="1" x="3"/>
        <item h="1" x="2"/>
        <item h="1" x="1"/>
        <item x="0"/>
        <item t="default"/>
      </items>
    </pivotField>
    <pivotField showAll="0"/>
    <pivotField showAll="0">
      <items count="13">
        <item h="1" x="0"/>
        <item h="1" x="1"/>
        <item h="1" x="2"/>
        <item h="1" x="3"/>
        <item h="1" x="4"/>
        <item x="5"/>
        <item x="6"/>
        <item x="7"/>
        <item x="8"/>
        <item h="1" x="9"/>
        <item h="1" x="10"/>
        <item h="1" x="11"/>
        <item t="default"/>
      </items>
    </pivotField>
    <pivotField axis="axisRow" showAll="0">
      <items count="5">
        <item x="1"/>
        <item x="0"/>
        <item x="2"/>
        <item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3EDB8D3-6B6C-4766-BF09-4496BDE8060B}" sourceName="Year">
  <pivotTables>
    <pivotTable tabId="4" name="PivotTable2"/>
    <pivotTable tabId="4" name="PivotTable1"/>
    <pivotTable tabId="4" name="PivotTable3"/>
    <pivotTable tabId="4" name="PivotTable5"/>
  </pivotTables>
  <data>
    <tabular pivotCacheId="433463187">
      <items count="6">
        <i x="3"/>
        <i x="2"/>
        <i x="1"/>
        <i x="0" s="1"/>
        <i x="5" nd="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Month" xr10:uid="{D702FC3D-1736-45F0-89E4-A09FF919BBCD}" sourceName="Name Month">
  <pivotTables>
    <pivotTable tabId="4" name="PivotTable2"/>
    <pivotTable tabId="4" name="PivotTable3"/>
    <pivotTable tabId="4" name="PivotTable5"/>
  </pivotTables>
  <data>
    <tabular pivotCacheId="433463187">
      <items count="12">
        <i x="0"/>
        <i x="1"/>
        <i x="2"/>
        <i x="3"/>
        <i x="4"/>
        <i x="5" s="1"/>
        <i x="6" s="1"/>
        <i x="7" s="1"/>
        <i x="8" s="1"/>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s" xr10:uid="{89EE41B1-6B1A-460E-A702-AF6A6CAA9B61}" sourceName="Departments">
  <pivotTables>
    <pivotTable tabId="4" name="PivotTable1"/>
    <pivotTable tabId="4" name="PivotTable2"/>
    <pivotTable tabId="4" name="PivotTable5"/>
  </pivotTables>
  <data>
    <tabular pivotCacheId="433463187">
      <items count="4">
        <i x="1" s="1"/>
        <i x="0" s="1"/>
        <i x="2"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E7E25D6-727B-46AC-97B6-983D185401D2}" cache="Slicer_Year" caption="Year" columnCount="4" showCaption="0" style="SlicerStyleLight1 2" rowHeight="247650"/>
  <slicer name="Name Month" xr10:uid="{6ABC8F32-4EDA-46C1-A1FD-4680426E574C}" cache="Slicer_Name_Month" caption="Name Month" columnCount="12" showCaption="0" style="SlicerStyleLight1 2" rowHeight="247650"/>
  <slicer name="Name Month 1" xr10:uid="{CCB11FBA-D3CC-482A-86DF-5FC2EB152C7A}" cache="Slicer_Name_Month" caption="Name Month" columnCount="12" showCaption="0" style="SlicerStyleLight1 2" rowHeight="247650"/>
  <slicer name="Name Month 2" xr10:uid="{348BA77C-3AA1-4142-A668-0D99982E9A2A}" cache="Slicer_Name_Month" caption="Name Month" columnCount="12" showCaption="0" style="SlicerStyleLight1 2" rowHeight="247650"/>
  <slicer name="Departments" xr10:uid="{FC548D5C-5803-4030-B645-13928DC50543}" cache="Slicer_Departments" caption="Departments" showCaption="0" style="SlicerStyleLight1 2 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8FAE6-D9E1-41A4-B6B3-A06B86BDD31F}">
  <dimension ref="AL62"/>
  <sheetViews>
    <sheetView showRowColHeaders="0" tabSelected="1" topLeftCell="D1" zoomScaleNormal="100" workbookViewId="0">
      <selection activeCell="D75" sqref="D75"/>
    </sheetView>
  </sheetViews>
  <sheetFormatPr defaultRowHeight="14.4" x14ac:dyDescent="0.3"/>
  <cols>
    <col min="1" max="16384" width="8.88671875" style="1"/>
  </cols>
  <sheetData>
    <row r="62" spans="38:38" x14ac:dyDescent="0.3">
      <c r="AL62" s="1" t="s">
        <v>111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2C8D-34C9-4E5E-B0C4-A29FE1520E05}">
  <dimension ref="A1:AG46"/>
  <sheetViews>
    <sheetView zoomScaleNormal="100" workbookViewId="0">
      <selection activeCell="C24" sqref="C24"/>
    </sheetView>
  </sheetViews>
  <sheetFormatPr defaultRowHeight="14.4" x14ac:dyDescent="0.3"/>
  <cols>
    <col min="1" max="1" width="14.5546875" customWidth="1"/>
    <col min="3" max="3" width="10" customWidth="1"/>
    <col min="7" max="7" width="5.44140625" customWidth="1"/>
    <col min="11" max="11" width="12.6640625" bestFit="1" customWidth="1"/>
    <col min="12" max="12" width="6.6640625" bestFit="1" customWidth="1"/>
    <col min="14" max="14" width="8.77734375" bestFit="1" customWidth="1"/>
    <col min="15" max="15" width="10" bestFit="1" customWidth="1"/>
    <col min="16" max="16" width="10" customWidth="1"/>
  </cols>
  <sheetData>
    <row r="1" spans="1:33" x14ac:dyDescent="0.3">
      <c r="A1" s="4" t="s">
        <v>19</v>
      </c>
      <c r="B1" t="s">
        <v>0</v>
      </c>
      <c r="W1" s="26">
        <v>1</v>
      </c>
      <c r="X1" s="27" t="s">
        <v>23</v>
      </c>
      <c r="Y1" s="27">
        <f>GETPIVOTDATA(""&amp;X1,Control!$A$20)</f>
        <v>3461</v>
      </c>
      <c r="Z1" s="27" t="str" cm="1">
        <f t="array" ref="Z1">INDEX($X$1:$X$10,SMALL(IF($Y$1:$Y$10=AA1,ROW($Y$1:$Y$10)),COUNTIF(AA$1:$AA1,AA1)))</f>
        <v>Product 3</v>
      </c>
      <c r="AA1" s="25">
        <f t="shared" ref="AA1:AA10" si="0">LARGE($Y$1:$Y$10,W1)</f>
        <v>5407</v>
      </c>
      <c r="AC1" s="26">
        <v>1</v>
      </c>
      <c r="AD1" s="27" t="str">
        <f>O20</f>
        <v>Bathroom</v>
      </c>
      <c r="AE1" s="27">
        <f>Q20</f>
        <v>1535</v>
      </c>
      <c r="AF1" s="27" t="str" cm="1">
        <f t="array" ref="AF1">INDEX($AD$1:$AD$6,SMALL(IF($AE$1:$AE$6=AG1,ROW($AE$1:$AE$6)),COUNTIF($AG$1:AG1,AG1)))</f>
        <v>Kitchen</v>
      </c>
      <c r="AG1" s="25">
        <f>LARGE($AE$1:$AE$6,AC1)</f>
        <v>1573</v>
      </c>
    </row>
    <row r="2" spans="1:33" x14ac:dyDescent="0.3">
      <c r="A2">
        <f>Control!B1</f>
        <v>2025</v>
      </c>
      <c r="B2">
        <v>8</v>
      </c>
      <c r="W2" s="26">
        <v>2</v>
      </c>
      <c r="X2" s="27" t="s">
        <v>24</v>
      </c>
      <c r="Y2" s="27">
        <f>GETPIVOTDATA(""&amp;X2,Control!$A$20)</f>
        <v>2446</v>
      </c>
      <c r="Z2" s="27" t="str" cm="1">
        <f t="array" ref="Z2">INDEX($X$1:$X$10,SMALL(IF($Y$1:$Y$10=AA2,ROW($Y$1:$Y$10)),COUNTIF(AA$1:$AA2,AA2)))</f>
        <v>Product 7</v>
      </c>
      <c r="AA2" s="25">
        <f t="shared" si="0"/>
        <v>4630</v>
      </c>
      <c r="AC2" s="26">
        <v>2</v>
      </c>
      <c r="AD2" s="27" t="str">
        <f t="shared" ref="AD2:AD6" si="1">O21</f>
        <v>Bedroom</v>
      </c>
      <c r="AE2" s="27">
        <f t="shared" ref="AE2:AE6" si="2">Q21</f>
        <v>1323</v>
      </c>
      <c r="AF2" s="27" t="str" cm="1">
        <f t="array" ref="AF2">INDEX($AD$1:$AD$6,SMALL(IF($AE$1:$AE$6=AG2,ROW($AE$1:$AE$6)),COUNTIF($AG$1:AG2,AG2)))</f>
        <v>Bathroom</v>
      </c>
      <c r="AG2" s="25">
        <f t="shared" ref="AG2:AG6" si="3">LARGE($AE$1:$AE$6,AC2)</f>
        <v>1535</v>
      </c>
    </row>
    <row r="3" spans="1:33" x14ac:dyDescent="0.3">
      <c r="A3" s="5" t="s">
        <v>37</v>
      </c>
      <c r="B3" s="6"/>
      <c r="C3" s="6"/>
      <c r="D3" s="6">
        <v>1.2</v>
      </c>
      <c r="E3" s="6"/>
      <c r="F3" s="7"/>
      <c r="H3" s="5" t="s">
        <v>47</v>
      </c>
      <c r="I3" s="6"/>
      <c r="J3" s="2" t="s">
        <v>17</v>
      </c>
      <c r="K3" s="2" t="s">
        <v>18</v>
      </c>
      <c r="M3" s="5" t="s">
        <v>20</v>
      </c>
      <c r="N3" s="6"/>
      <c r="O3" s="17">
        <v>2022</v>
      </c>
      <c r="P3" s="17">
        <v>2023</v>
      </c>
      <c r="Q3" s="17">
        <v>2024</v>
      </c>
      <c r="R3" s="17">
        <v>2025</v>
      </c>
      <c r="S3" s="17" t="s">
        <v>21</v>
      </c>
      <c r="T3" s="17" t="s">
        <v>22</v>
      </c>
      <c r="U3" s="7"/>
      <c r="W3" s="26">
        <v>3</v>
      </c>
      <c r="X3" s="27" t="s">
        <v>25</v>
      </c>
      <c r="Y3" s="27">
        <f>GETPIVOTDATA(""&amp;X3,Control!$A$20)</f>
        <v>5407</v>
      </c>
      <c r="Z3" s="27" t="str" cm="1">
        <f t="array" ref="Z3">INDEX($X$1:$X$10,SMALL(IF($Y$1:$Y$10=AA3,ROW($Y$1:$Y$10)),COUNTIF(AA$1:$AA3,AA3)))</f>
        <v>Product 1</v>
      </c>
      <c r="AA3" s="25">
        <f t="shared" si="0"/>
        <v>3461</v>
      </c>
      <c r="AC3" s="26">
        <v>3</v>
      </c>
      <c r="AD3" s="27" t="str">
        <f t="shared" si="1"/>
        <v>Kitchen</v>
      </c>
      <c r="AE3" s="27">
        <f t="shared" si="2"/>
        <v>1573</v>
      </c>
      <c r="AF3" s="27" t="str" cm="1">
        <f t="array" ref="AF3">INDEX($AD$1:$AD$6,SMALL(IF($AE$1:$AE$6=AG3,ROW($AE$1:$AE$6)),COUNTIF($AG$1:AG3,AG3)))</f>
        <v>Bedroom</v>
      </c>
      <c r="AG3" s="25">
        <f t="shared" si="3"/>
        <v>1323</v>
      </c>
    </row>
    <row r="4" spans="1:33" x14ac:dyDescent="0.3">
      <c r="A4" s="8"/>
      <c r="D4" t="s">
        <v>1</v>
      </c>
      <c r="E4" t="s">
        <v>2</v>
      </c>
      <c r="F4" s="9"/>
      <c r="H4" s="13">
        <f>GETPIVOTDATA("Average of Regular Clients",Control!$A$20)</f>
        <v>0.5462499999999999</v>
      </c>
      <c r="I4" s="14">
        <f>100%-H4</f>
        <v>0.4537500000000001</v>
      </c>
      <c r="J4" s="3">
        <f>SIN(H5*2*PI())</f>
        <v>-0.72717399120140636</v>
      </c>
      <c r="K4" s="3">
        <f>COS(I5*2*PI())</f>
        <v>-0.68645319324788401</v>
      </c>
      <c r="M4" s="8"/>
      <c r="O4" cm="1">
        <f t="array" ref="O4">IF(OR($A$2=$M4,$N4&lt;&gt;INDEX($N$5:$N$8,O$10)),0,$N4)</f>
        <v>0</v>
      </c>
      <c r="P4" cm="1">
        <f t="array" ref="P4">IF(OR($A$2=$M4,$N4&lt;&gt;INDEX($N$5:$N$8,P$10)),0,$N4)</f>
        <v>0</v>
      </c>
      <c r="Q4" cm="1">
        <f t="array" ref="Q4">IF(OR($A$2=$M4,$N4&lt;&gt;INDEX($N$5:$N$8,Q$10)),0,$N4)</f>
        <v>0</v>
      </c>
      <c r="R4" cm="1">
        <f t="array" ref="R4">IF(OR($A$2=$M4,$N4&lt;&gt;INDEX($N$5:$N$8,R$10)),0,$N4)</f>
        <v>0</v>
      </c>
      <c r="S4">
        <f>IF($A$2=M4,N4,0)</f>
        <v>0</v>
      </c>
      <c r="T4" s="18" cm="1">
        <f t="array" ref="T4">INDEX(N4:N9,T5)</f>
        <v>3810</v>
      </c>
      <c r="U4" s="9" t="s">
        <v>4</v>
      </c>
      <c r="W4" s="26">
        <v>4</v>
      </c>
      <c r="X4" s="27" t="s">
        <v>26</v>
      </c>
      <c r="Y4" s="27">
        <f>GETPIVOTDATA(""&amp;X4,Control!$A$20)</f>
        <v>2034</v>
      </c>
      <c r="Z4" s="27" t="str" cm="1">
        <f t="array" ref="Z4">INDEX($X$1:$X$10,SMALL(IF($Y$1:$Y$10=AA4,ROW($Y$1:$Y$10)),COUNTIF(AA$1:$AA4,AA4)))</f>
        <v>Product 5</v>
      </c>
      <c r="AA4" s="25">
        <f t="shared" si="0"/>
        <v>2675</v>
      </c>
      <c r="AC4" s="26">
        <v>4</v>
      </c>
      <c r="AD4" s="27" t="str">
        <f t="shared" si="1"/>
        <v>Living</v>
      </c>
      <c r="AE4" s="27">
        <f t="shared" si="2"/>
        <v>1036</v>
      </c>
      <c r="AF4" s="27" t="str" cm="1">
        <f t="array" ref="AF4">INDEX($AD$1:$AD$6,SMALL(IF($AE$1:$AE$6=AG4,ROW($AE$1:$AE$6)),COUNTIF($AG$1:AG4,AG4)))</f>
        <v>Decor</v>
      </c>
      <c r="AG4" s="25">
        <f t="shared" si="3"/>
        <v>1239</v>
      </c>
    </row>
    <row r="5" spans="1:33" x14ac:dyDescent="0.3">
      <c r="A5" s="8">
        <v>1</v>
      </c>
      <c r="B5" s="23" t="s">
        <v>5</v>
      </c>
      <c r="C5">
        <f>GETPIVOTDATA("Sum of Influx of New Clients",Control!$A$3,"Month",A5)</f>
        <v>280</v>
      </c>
      <c r="D5" t="e">
        <f>IFERROR(GETPIVOTDATA("Sum of Influx of New Clients",Control!$A$20,"Month",A5),NA())</f>
        <v>#N/A</v>
      </c>
      <c r="E5" t="e">
        <f>IF(ISNA(D5),D5,C5)</f>
        <v>#N/A</v>
      </c>
      <c r="F5" s="9" t="e">
        <f>IF(ISNA(D5),D5,A5)</f>
        <v>#N/A</v>
      </c>
      <c r="H5" s="15">
        <f>H4+100%/12</f>
        <v>0.62958333333333327</v>
      </c>
      <c r="I5" s="16">
        <f>100%-H5</f>
        <v>0.37041666666666673</v>
      </c>
      <c r="J5" s="11"/>
      <c r="K5" s="12"/>
      <c r="M5" s="8">
        <v>2022</v>
      </c>
      <c r="N5">
        <f>ROUND(SUMIF(Data!$A$2:$A$193,Processing!M5,Data!$G$2:$G$193),0)</f>
        <v>2777</v>
      </c>
      <c r="O5" cm="1">
        <f t="array" ref="O5">IF(OR($A$2=$M5,$N5&lt;&gt;INDEX($N$5:$N$8,O$10)),0,$N5)</f>
        <v>2777</v>
      </c>
      <c r="P5" cm="1">
        <f t="array" ref="P5">IF(OR($A$2=$M5,$N5&lt;&gt;INDEX($N$5:$N$8,P$10)),0,$N5)</f>
        <v>0</v>
      </c>
      <c r="Q5" cm="1">
        <f t="array" ref="Q5">IF(OR($A$2=$M5,$N5&lt;&gt;INDEX($N$5:$N$8,Q$10)),0,$N5)</f>
        <v>0</v>
      </c>
      <c r="R5" cm="1">
        <f t="array" ref="R5">IF(OR($A$2=$M5,$N5&lt;&gt;INDEX($N$5:$N$8,R$10)),0,$N5)</f>
        <v>0</v>
      </c>
      <c r="S5">
        <f t="shared" ref="S5:S9" si="4">IF($A$2=M5,N5,0)</f>
        <v>0</v>
      </c>
      <c r="T5">
        <f>MATCH($A$2,M4:M9,0)</f>
        <v>5</v>
      </c>
      <c r="U5" s="9" t="s">
        <v>3</v>
      </c>
      <c r="W5" s="26">
        <v>5</v>
      </c>
      <c r="X5" s="27" t="s">
        <v>27</v>
      </c>
      <c r="Y5" s="27">
        <f>GETPIVOTDATA(""&amp;X5,Control!$A$20)</f>
        <v>2675</v>
      </c>
      <c r="Z5" s="27" t="str" cm="1">
        <f t="array" ref="Z5">INDEX($X$1:$X$10,SMALL(IF($Y$1:$Y$10=AA5,ROW($Y$1:$Y$10)),COUNTIF(AA$1:$AA5,AA5)))</f>
        <v>Product 2</v>
      </c>
      <c r="AA5" s="25">
        <f t="shared" si="0"/>
        <v>2446</v>
      </c>
      <c r="AC5" s="26">
        <v>5</v>
      </c>
      <c r="AD5" s="27" t="str">
        <f t="shared" si="1"/>
        <v>Garden</v>
      </c>
      <c r="AE5" s="27">
        <f t="shared" si="2"/>
        <v>753</v>
      </c>
      <c r="AF5" s="27" t="str" cm="1">
        <f t="array" ref="AF5">INDEX($AD$1:$AD$6,SMALL(IF($AE$1:$AE$6=AG5,ROW($AE$1:$AE$6)),COUNTIF($AG$1:AG5,AG5)))</f>
        <v>Living</v>
      </c>
      <c r="AG5" s="25">
        <f t="shared" si="3"/>
        <v>1036</v>
      </c>
    </row>
    <row r="6" spans="1:33" x14ac:dyDescent="0.3">
      <c r="A6" s="8">
        <v>2</v>
      </c>
      <c r="B6" s="23" t="s">
        <v>6</v>
      </c>
      <c r="C6">
        <f>GETPIVOTDATA("Sum of Influx of New Clients",Control!$A$3,"Month",A6)</f>
        <v>180</v>
      </c>
      <c r="D6" t="e">
        <f>IFERROR(GETPIVOTDATA("Sum of Influx of New Clients",Control!$A$20,"Month",A6),NA())</f>
        <v>#N/A</v>
      </c>
      <c r="E6" t="e">
        <f t="shared" ref="E6:E16" si="5">IF(ISNA(D6),D6,C6)</f>
        <v>#N/A</v>
      </c>
      <c r="F6" s="9" t="e">
        <f t="shared" ref="F6:F16" si="6">IF(ISNA(D6),D6,A6)</f>
        <v>#N/A</v>
      </c>
      <c r="M6" s="8">
        <v>2023</v>
      </c>
      <c r="N6">
        <f>ROUND(SUMIF(Data!$A$2:$A$193,Processing!M6,Data!$G$2:$G$193),0)</f>
        <v>3827</v>
      </c>
      <c r="O6" cm="1">
        <f t="array" ref="O6">IF(OR($A$2=$M6,$N6&lt;&gt;INDEX($N$5:$N$8,O$10)),0,$N6)</f>
        <v>0</v>
      </c>
      <c r="P6" cm="1">
        <f t="array" ref="P6">IF(OR($A$2=$M6,$N6&lt;&gt;INDEX($N$5:$N$8,P$10)),0,$N6)</f>
        <v>3827</v>
      </c>
      <c r="Q6" cm="1">
        <f t="array" ref="Q6">IF(OR($A$2=$M6,$N6&lt;&gt;INDEX($N$5:$N$8,Q$10)),0,$N6)</f>
        <v>0</v>
      </c>
      <c r="R6" cm="1">
        <f t="array" ref="R6">IF(OR($A$2=$M6,$N6&lt;&gt;INDEX($N$5:$N$8,R$10)),0,$N6)</f>
        <v>0</v>
      </c>
      <c r="S6">
        <f t="shared" si="4"/>
        <v>0</v>
      </c>
      <c r="U6" s="9"/>
      <c r="W6" s="26">
        <v>6</v>
      </c>
      <c r="X6" s="27" t="s">
        <v>28</v>
      </c>
      <c r="Y6" s="27">
        <f>GETPIVOTDATA(""&amp;X6,Control!$A$20)</f>
        <v>1666</v>
      </c>
      <c r="Z6" s="27" t="str" cm="1">
        <f t="array" ref="Z6">INDEX($X$1:$X$10,SMALL(IF($Y$1:$Y$10=AA6,ROW($Y$1:$Y$10)),COUNTIF(AA$1:$AA6,AA6)))</f>
        <v>Product 4</v>
      </c>
      <c r="AA6" s="25">
        <f t="shared" si="0"/>
        <v>2034</v>
      </c>
      <c r="AC6" s="26">
        <v>6</v>
      </c>
      <c r="AD6" s="27" t="str">
        <f t="shared" si="1"/>
        <v>Decor</v>
      </c>
      <c r="AE6" s="27">
        <f t="shared" si="2"/>
        <v>1239</v>
      </c>
      <c r="AF6" s="27" t="str" cm="1">
        <f t="array" ref="AF6">INDEX($AD$1:$AD$6,SMALL(IF($AE$1:$AE$6=AG6,ROW($AE$1:$AE$6)),COUNTIF($AG$1:AG6,AG6)))</f>
        <v>Garden</v>
      </c>
      <c r="AG6" s="25">
        <f t="shared" si="3"/>
        <v>753</v>
      </c>
    </row>
    <row r="7" spans="1:33" x14ac:dyDescent="0.3">
      <c r="A7" s="8">
        <v>3</v>
      </c>
      <c r="B7" s="23" t="s">
        <v>7</v>
      </c>
      <c r="C7">
        <f>GETPIVOTDATA("Sum of Influx of New Clients",Control!$A$3,"Month",A7)</f>
        <v>176</v>
      </c>
      <c r="D7" t="e">
        <f>IFERROR(GETPIVOTDATA("Sum of Influx of New Clients",Control!$A$20,"Month",A7),NA())</f>
        <v>#N/A</v>
      </c>
      <c r="E7" t="e">
        <f t="shared" si="5"/>
        <v>#N/A</v>
      </c>
      <c r="F7" s="9" t="e">
        <f t="shared" si="6"/>
        <v>#N/A</v>
      </c>
      <c r="M7" s="8">
        <v>2024</v>
      </c>
      <c r="N7">
        <f>ROUND(SUMIF(Data!$A$2:$A$193,Processing!M7,Data!$G$2:$G$193),0)</f>
        <v>4473</v>
      </c>
      <c r="O7" cm="1">
        <f t="array" ref="O7">IF(OR($A$2=$M7,$N7&lt;&gt;INDEX($N$5:$N$8,O$10)),0,$N7)</f>
        <v>0</v>
      </c>
      <c r="P7" cm="1">
        <f t="array" ref="P7">IF(OR($A$2=$M7,$N7&lt;&gt;INDEX($N$5:$N$8,P$10)),0,$N7)</f>
        <v>0</v>
      </c>
      <c r="Q7" cm="1">
        <f t="array" ref="Q7">IF(OR($A$2=$M7,$N7&lt;&gt;INDEX($N$5:$N$8,Q$10)),0,$N7)</f>
        <v>4473</v>
      </c>
      <c r="R7" cm="1">
        <f t="array" ref="R7">IF(OR($A$2=$M7,$N7&lt;&gt;INDEX($N$5:$N$8,R$10)),0,$N7)</f>
        <v>0</v>
      </c>
      <c r="S7">
        <f t="shared" si="4"/>
        <v>0</v>
      </c>
      <c r="U7" s="9"/>
      <c r="W7" s="26">
        <v>7</v>
      </c>
      <c r="X7" s="27" t="s">
        <v>29</v>
      </c>
      <c r="Y7" s="27">
        <f>GETPIVOTDATA(""&amp;X7,Control!$A$20)</f>
        <v>4630</v>
      </c>
      <c r="Z7" s="27" t="str" cm="1">
        <f t="array" ref="Z7">INDEX($X$1:$X$10,SMALL(IF($Y$1:$Y$10=AA7,ROW($Y$1:$Y$10)),COUNTIF(AA$1:$AA7,AA7)))</f>
        <v>Product 9</v>
      </c>
      <c r="AA7" s="25">
        <f t="shared" si="0"/>
        <v>2016</v>
      </c>
    </row>
    <row r="8" spans="1:33" x14ac:dyDescent="0.3">
      <c r="A8" s="8">
        <v>4</v>
      </c>
      <c r="B8" s="23" t="s">
        <v>8</v>
      </c>
      <c r="C8">
        <f>GETPIVOTDATA("Sum of Influx of New Clients",Control!$A$3,"Month",A8)</f>
        <v>260</v>
      </c>
      <c r="D8" t="e">
        <f>IFERROR(GETPIVOTDATA("Sum of Influx of New Clients",Control!$A$20,"Month",A8),NA())</f>
        <v>#N/A</v>
      </c>
      <c r="E8" t="e">
        <f t="shared" si="5"/>
        <v>#N/A</v>
      </c>
      <c r="F8" s="9" t="e">
        <f t="shared" si="6"/>
        <v>#N/A</v>
      </c>
      <c r="M8" s="8">
        <v>2025</v>
      </c>
      <c r="N8">
        <f>ROUND(SUMIF(Data!$A$2:$A$193,Processing!M8,Data!$G$2:$G$193),0)</f>
        <v>3810</v>
      </c>
      <c r="O8" cm="1">
        <f t="array" ref="O8">IF(OR($A$2=$M8,$N8&lt;&gt;INDEX($N$5:$N$8,O$10)),0,$N8)</f>
        <v>0</v>
      </c>
      <c r="P8" cm="1">
        <f t="array" ref="P8">IF(OR($A$2=$M8,$N8&lt;&gt;INDEX($N$5:$N$8,P$10)),0,$N8)</f>
        <v>0</v>
      </c>
      <c r="Q8" cm="1">
        <f t="array" ref="Q8">IF(OR($A$2=$M8,$N8&lt;&gt;INDEX($N$5:$N$8,Q$10)),0,$N8)</f>
        <v>0</v>
      </c>
      <c r="R8" cm="1">
        <f t="array" ref="R8">IF(OR($A$2=$M8,$N8&lt;&gt;INDEX($N$5:$N$8,R$10)),0,$N8)</f>
        <v>0</v>
      </c>
      <c r="S8">
        <f t="shared" si="4"/>
        <v>3810</v>
      </c>
      <c r="U8" s="9"/>
      <c r="W8" s="26">
        <v>8</v>
      </c>
      <c r="X8" s="27" t="s">
        <v>30</v>
      </c>
      <c r="Y8" s="27">
        <f>GETPIVOTDATA(""&amp;X8,Control!$A$20)</f>
        <v>1878</v>
      </c>
      <c r="Z8" s="27" t="str" cm="1">
        <f t="array" ref="Z8">INDEX($X$1:$X$10,SMALL(IF($Y$1:$Y$10=AA8,ROW($Y$1:$Y$10)),COUNTIF(AA$1:$AA8,AA8)))</f>
        <v>Product 8</v>
      </c>
      <c r="AA8" s="25">
        <f t="shared" si="0"/>
        <v>1878</v>
      </c>
    </row>
    <row r="9" spans="1:33" x14ac:dyDescent="0.3">
      <c r="A9" s="8">
        <v>5</v>
      </c>
      <c r="B9" s="23" t="s">
        <v>9</v>
      </c>
      <c r="C9">
        <f>GETPIVOTDATA("Sum of Influx of New Clients",Control!$A$3,"Month",A9)</f>
        <v>192</v>
      </c>
      <c r="D9" t="e">
        <f>IFERROR(GETPIVOTDATA("Sum of Influx of New Clients",Control!$A$20,"Month",A9),NA())</f>
        <v>#N/A</v>
      </c>
      <c r="E9" t="e">
        <f t="shared" si="5"/>
        <v>#N/A</v>
      </c>
      <c r="F9" s="9" t="e">
        <f t="shared" si="6"/>
        <v>#N/A</v>
      </c>
      <c r="M9" s="8"/>
      <c r="O9" cm="1">
        <f t="array" ref="O9">IF(OR($A$2=$M9,$N9&lt;&gt;INDEX($N$5:$N$8,O$10)),0,$N9)</f>
        <v>0</v>
      </c>
      <c r="P9" cm="1">
        <f t="array" ref="P9">IF(OR($A$2=$M9,$N9&lt;&gt;INDEX($N$5:$N$8,P$10)),0,$N9)</f>
        <v>0</v>
      </c>
      <c r="Q9" cm="1">
        <f t="array" ref="Q9">IF(OR($A$2=$M9,$N9&lt;&gt;INDEX($N$5:$N$8,Q$10)),0,$N9)</f>
        <v>0</v>
      </c>
      <c r="R9" cm="1">
        <f t="array" ref="R9">IF(OR($A$2=$M9,$N9&lt;&gt;INDEX($N$5:$N$8,R$10)),0,$N9)</f>
        <v>0</v>
      </c>
      <c r="S9">
        <f t="shared" si="4"/>
        <v>0</v>
      </c>
      <c r="U9" s="9"/>
      <c r="W9" s="26">
        <v>9</v>
      </c>
      <c r="X9" s="27" t="s">
        <v>31</v>
      </c>
      <c r="Y9" s="27">
        <f>GETPIVOTDATA(""&amp;X9,Control!$A$20)</f>
        <v>2016</v>
      </c>
      <c r="Z9" s="27" t="str" cm="1">
        <f t="array" ref="Z9">INDEX($X$1:$X$10,SMALL(IF($Y$1:$Y$10=AA9,ROW($Y$1:$Y$10)),COUNTIF(AA$1:$AA9,AA9)))</f>
        <v>Product 6</v>
      </c>
      <c r="AA9" s="25">
        <f t="shared" si="0"/>
        <v>1666</v>
      </c>
    </row>
    <row r="10" spans="1:33" x14ac:dyDescent="0.3">
      <c r="A10" s="8">
        <v>6</v>
      </c>
      <c r="B10" s="23" t="s">
        <v>10</v>
      </c>
      <c r="C10">
        <f>GETPIVOTDATA("Sum of Influx of New Clients",Control!$A$3,"Month",A10)</f>
        <v>236</v>
      </c>
      <c r="D10">
        <f>IFERROR(GETPIVOTDATA("Sum of Influx of New Clients",Control!$A$20,"Month",A10),NA())</f>
        <v>236</v>
      </c>
      <c r="E10">
        <f t="shared" si="5"/>
        <v>236</v>
      </c>
      <c r="F10" s="9">
        <f t="shared" si="6"/>
        <v>6</v>
      </c>
      <c r="M10" s="10"/>
      <c r="N10" s="11"/>
      <c r="O10" s="19">
        <v>1</v>
      </c>
      <c r="P10" s="19">
        <v>2</v>
      </c>
      <c r="Q10" s="19">
        <v>3</v>
      </c>
      <c r="R10" s="19">
        <v>4</v>
      </c>
      <c r="S10" s="11"/>
      <c r="T10" s="11"/>
      <c r="U10" s="12"/>
      <c r="W10" s="26">
        <v>10</v>
      </c>
      <c r="X10" s="27" t="s">
        <v>34</v>
      </c>
      <c r="Y10" s="27">
        <f>GETPIVOTDATA(""&amp;X10,Control!$A$20)</f>
        <v>929</v>
      </c>
      <c r="Z10" s="27" t="str" cm="1">
        <f t="array" ref="Z10">INDEX($X$1:$X$10,SMALL(IF($Y$1:$Y$10=AA10,ROW($Y$1:$Y$10)),COUNTIF(AA$1:$AA10,AA10)))</f>
        <v>Product 10</v>
      </c>
      <c r="AA10" s="25">
        <f t="shared" si="0"/>
        <v>929</v>
      </c>
    </row>
    <row r="11" spans="1:33" x14ac:dyDescent="0.3">
      <c r="A11" s="8">
        <v>7</v>
      </c>
      <c r="B11" s="23" t="s">
        <v>11</v>
      </c>
      <c r="C11">
        <f>GETPIVOTDATA("Sum of Influx of New Clients",Control!$A$3,"Month",A11)</f>
        <v>340</v>
      </c>
      <c r="D11">
        <f>IFERROR(GETPIVOTDATA("Sum of Influx of New Clients",Control!$A$20,"Month",A11),NA())</f>
        <v>340</v>
      </c>
      <c r="E11">
        <f t="shared" si="5"/>
        <v>340</v>
      </c>
      <c r="F11" s="9">
        <f t="shared" si="6"/>
        <v>7</v>
      </c>
      <c r="AA11" t="s">
        <v>32</v>
      </c>
    </row>
    <row r="12" spans="1:33" x14ac:dyDescent="0.3">
      <c r="A12" s="8">
        <v>8</v>
      </c>
      <c r="B12" s="23" t="s">
        <v>12</v>
      </c>
      <c r="C12">
        <f>GETPIVOTDATA("Sum of Influx of New Clients",Control!$A$3,"Month",A12)</f>
        <v>352</v>
      </c>
      <c r="D12">
        <f>IFERROR(GETPIVOTDATA("Sum of Influx of New Clients",Control!$A$20,"Month",A12),NA())</f>
        <v>352</v>
      </c>
      <c r="E12">
        <f t="shared" si="5"/>
        <v>352</v>
      </c>
      <c r="F12" s="9">
        <f t="shared" si="6"/>
        <v>8</v>
      </c>
      <c r="O12" t="s">
        <v>100</v>
      </c>
      <c r="P12" t="s">
        <v>102</v>
      </c>
      <c r="Q12">
        <v>2022</v>
      </c>
      <c r="R12">
        <v>2023</v>
      </c>
      <c r="S12">
        <v>2024</v>
      </c>
      <c r="T12">
        <v>2025</v>
      </c>
    </row>
    <row r="13" spans="1:33" x14ac:dyDescent="0.3">
      <c r="A13" s="8">
        <v>9</v>
      </c>
      <c r="B13" s="23" t="s">
        <v>13</v>
      </c>
      <c r="C13">
        <f>GETPIVOTDATA("Sum of Influx of New Clients",Control!$A$3,"Month",A13)</f>
        <v>220</v>
      </c>
      <c r="D13">
        <f>IFERROR(GETPIVOTDATA("Sum of Influx of New Clients",Control!$A$20,"Month",A13),NA())</f>
        <v>220</v>
      </c>
      <c r="E13">
        <f t="shared" si="5"/>
        <v>220</v>
      </c>
      <c r="F13" s="9">
        <f t="shared" si="6"/>
        <v>9</v>
      </c>
      <c r="H13" t="s">
        <v>92</v>
      </c>
      <c r="I13" s="14">
        <f>O13/P13</f>
        <v>0.34166666666666667</v>
      </c>
      <c r="J13" s="34">
        <f>IF($I13&lt;100%,I13,0)</f>
        <v>0.34166666666666667</v>
      </c>
      <c r="K13" s="34">
        <f>IF($I13&lt;100%,0,I13-100%)</f>
        <v>0</v>
      </c>
      <c r="L13" s="34">
        <f>IF($I13&lt;100%,0,100%-K13)</f>
        <v>0</v>
      </c>
      <c r="M13" s="34">
        <f>IF($I13&lt;100%,100%-J13,0)</f>
        <v>0.65833333333333333</v>
      </c>
      <c r="N13" t="s">
        <v>96</v>
      </c>
      <c r="O13" s="18" cm="1">
        <f t="array" ref="O13">SUM(IFERROR(I20:I31,0))</f>
        <v>1435</v>
      </c>
      <c r="P13" s="18">
        <f>INDEX(Q13:T13,MATCH($A$2,$Q$12:$T$12,0))</f>
        <v>4200</v>
      </c>
      <c r="Q13">
        <v>2800</v>
      </c>
      <c r="R13">
        <v>3800</v>
      </c>
      <c r="S13">
        <v>4000</v>
      </c>
      <c r="T13" s="42">
        <v>4200</v>
      </c>
    </row>
    <row r="14" spans="1:33" x14ac:dyDescent="0.3">
      <c r="A14" s="8">
        <v>10</v>
      </c>
      <c r="B14" s="23" t="s">
        <v>14</v>
      </c>
      <c r="C14">
        <f>GETPIVOTDATA("Sum of Influx of New Clients",Control!$A$3,"Month",A14)</f>
        <v>280</v>
      </c>
      <c r="D14" t="e">
        <f>IFERROR(GETPIVOTDATA("Sum of Influx of New Clients",Control!$A$20,"Month",A14),NA())</f>
        <v>#N/A</v>
      </c>
      <c r="E14" t="e">
        <f t="shared" si="5"/>
        <v>#N/A</v>
      </c>
      <c r="F14" s="9" t="e">
        <f t="shared" si="6"/>
        <v>#N/A</v>
      </c>
      <c r="H14" t="s">
        <v>93</v>
      </c>
      <c r="I14" s="14">
        <f t="shared" ref="I14:I16" si="7">O14/P14</f>
        <v>0.35875000000000001</v>
      </c>
      <c r="J14" s="34">
        <f>IF($I14&lt;100%,I14,0)</f>
        <v>0.35875000000000001</v>
      </c>
      <c r="K14" s="34">
        <f>IF($I14&lt;100%,0,I14-100%)</f>
        <v>0</v>
      </c>
      <c r="L14" s="34">
        <f>IF($I14&lt;100%,0,100%-K14)</f>
        <v>0</v>
      </c>
      <c r="M14" s="34">
        <f>IF($I14&lt;100%,100%-J14,0)</f>
        <v>0.64124999999999999</v>
      </c>
      <c r="N14" t="s">
        <v>97</v>
      </c>
      <c r="O14" s="18" cm="1">
        <f t="array" ref="O14">SUM(IFERROR(D5:D16,0))</f>
        <v>1148</v>
      </c>
      <c r="P14" s="18">
        <f t="shared" ref="P14:P16" si="8">INDEX(Q14:T14,MATCH($A$2,$Q$12:$T$12,0))</f>
        <v>3200</v>
      </c>
      <c r="Q14">
        <v>2000</v>
      </c>
      <c r="R14">
        <v>3000</v>
      </c>
      <c r="S14">
        <v>3000</v>
      </c>
      <c r="T14" s="42">
        <v>3200</v>
      </c>
    </row>
    <row r="15" spans="1:33" x14ac:dyDescent="0.3">
      <c r="A15" s="8">
        <v>11</v>
      </c>
      <c r="B15" s="23" t="s">
        <v>15</v>
      </c>
      <c r="C15">
        <f>GETPIVOTDATA("Sum of Influx of New Clients",Control!$A$3,"Month",A15)</f>
        <v>232</v>
      </c>
      <c r="D15" t="e">
        <f>IFERROR(GETPIVOTDATA("Sum of Influx of New Clients",Control!$A$20,"Month",A15),NA())</f>
        <v>#N/A</v>
      </c>
      <c r="E15" t="e">
        <f t="shared" si="5"/>
        <v>#N/A</v>
      </c>
      <c r="F15" s="9" t="e">
        <f t="shared" si="6"/>
        <v>#N/A</v>
      </c>
      <c r="H15" t="s">
        <v>95</v>
      </c>
      <c r="I15" s="14">
        <f t="shared" si="7"/>
        <v>0.33202702702702702</v>
      </c>
      <c r="J15" s="34">
        <f>IF($I15&lt;100%,I15,0)</f>
        <v>0.33202702702702702</v>
      </c>
      <c r="K15" s="34">
        <f>IF($I15&lt;100%,0,I15-100%)</f>
        <v>0</v>
      </c>
      <c r="L15" s="34">
        <f>IF($I15&lt;100%,0,100%-K15)</f>
        <v>0</v>
      </c>
      <c r="M15" s="34">
        <f>IF($I15&lt;100%,100%-J15,0)</f>
        <v>0.66797297297297298</v>
      </c>
      <c r="N15" t="s">
        <v>98</v>
      </c>
      <c r="O15" s="18" cm="1">
        <f t="array" ref="O15">SUM(IFERROR(K20:K31,0))</f>
        <v>614.25</v>
      </c>
      <c r="P15" s="18">
        <f t="shared" si="8"/>
        <v>1850</v>
      </c>
      <c r="Q15">
        <v>1200</v>
      </c>
      <c r="R15">
        <v>1600</v>
      </c>
      <c r="S15">
        <v>1800</v>
      </c>
      <c r="T15" s="42">
        <v>1850</v>
      </c>
    </row>
    <row r="16" spans="1:33" x14ac:dyDescent="0.3">
      <c r="A16" s="10">
        <v>12</v>
      </c>
      <c r="B16" s="24" t="s">
        <v>16</v>
      </c>
      <c r="C16" s="11">
        <f>GETPIVOTDATA("Sum of Influx of New Clients",Control!$A$3,"Month",A16)</f>
        <v>300</v>
      </c>
      <c r="D16" s="11" t="e">
        <f>IFERROR(GETPIVOTDATA("Sum of Influx of New Clients",Control!$A$20,"Month",A16),NA())</f>
        <v>#N/A</v>
      </c>
      <c r="E16" s="11" t="e">
        <f t="shared" si="5"/>
        <v>#N/A</v>
      </c>
      <c r="F16" s="12" t="e">
        <f t="shared" si="6"/>
        <v>#N/A</v>
      </c>
      <c r="H16" t="s">
        <v>94</v>
      </c>
      <c r="I16" s="14">
        <f t="shared" si="7"/>
        <v>0.32500000000000001</v>
      </c>
      <c r="J16" s="34">
        <f>IF($I16&lt;100%,I16,0)</f>
        <v>0.32500000000000001</v>
      </c>
      <c r="K16" s="34">
        <f>IF($I16&lt;100%,0,I16-100%)</f>
        <v>0</v>
      </c>
      <c r="L16" s="34">
        <f>IF($I16&lt;100%,0,100%-K16)</f>
        <v>0</v>
      </c>
      <c r="M16" s="34">
        <f>IF($I16&lt;100%,100%-J16,0)</f>
        <v>0.67500000000000004</v>
      </c>
      <c r="N16" t="s">
        <v>99</v>
      </c>
      <c r="O16" s="18" cm="1">
        <f t="array" ref="O16">SUM(IFERROR(J35:J46,0))</f>
        <v>1300</v>
      </c>
      <c r="P16" s="18">
        <f t="shared" si="8"/>
        <v>4000</v>
      </c>
      <c r="Q16">
        <v>3200</v>
      </c>
      <c r="R16">
        <v>3400</v>
      </c>
      <c r="S16">
        <v>3800</v>
      </c>
      <c r="T16" s="42">
        <v>4000</v>
      </c>
    </row>
    <row r="19" spans="1:24" x14ac:dyDescent="0.3">
      <c r="A19" s="37" t="s">
        <v>40</v>
      </c>
      <c r="B19" s="38"/>
      <c r="C19" s="6"/>
      <c r="D19" s="7"/>
      <c r="E19" s="2" t="s">
        <v>17</v>
      </c>
      <c r="F19" s="2" t="s">
        <v>18</v>
      </c>
      <c r="H19" s="5" t="s">
        <v>48</v>
      </c>
      <c r="I19" s="6"/>
      <c r="J19" s="6" t="s">
        <v>49</v>
      </c>
      <c r="K19" s="6" t="s">
        <v>101</v>
      </c>
      <c r="L19" s="7" t="s">
        <v>2</v>
      </c>
      <c r="O19" t="s">
        <v>104</v>
      </c>
      <c r="P19" t="s">
        <v>58</v>
      </c>
      <c r="Q19" t="s">
        <v>59</v>
      </c>
    </row>
    <row r="20" spans="1:24" x14ac:dyDescent="0.3">
      <c r="A20" s="35" t="s">
        <v>41</v>
      </c>
      <c r="B20" s="36">
        <f>IFERROR(GETPIVOTDATA("Sales",Control!$A$47,"Departments",""&amp;A20)/GETPIVOTDATA("Sales",Control!$A$38),0)</f>
        <v>0.26829268292682928</v>
      </c>
      <c r="C20" s="14">
        <f>B20+B19+A18+A17+(100%/12)</f>
        <v>0.3516260162601626</v>
      </c>
      <c r="D20" s="20">
        <f>100%-C20</f>
        <v>0.64837398373983746</v>
      </c>
      <c r="E20" s="3">
        <f>IF($B$24=0,SIN(C20*2*PI()),NA())</f>
        <v>0.80296973320522758</v>
      </c>
      <c r="F20" s="3">
        <f>IF($B$24=0,COS(D20*2*PI()),NA())</f>
        <v>-0.59601980466786963</v>
      </c>
      <c r="H20" s="8">
        <f>GETPIVOTDATA("Sum of Sales",Control!$A$3,"Month",A5)</f>
        <v>350</v>
      </c>
      <c r="I20" t="e">
        <f>IF(ISNA(D5),D5,H20)</f>
        <v>#N/A</v>
      </c>
      <c r="J20">
        <f>GETPIVOTDATA("Sum of Costs",Control!$A$3,"Month",A5)</f>
        <v>100.7</v>
      </c>
      <c r="K20" t="e">
        <f>IF(ISNA(D5),D5,J20)</f>
        <v>#N/A</v>
      </c>
      <c r="L20" s="9" t="e">
        <f t="shared" ref="L20:L31" si="9">I20</f>
        <v>#N/A</v>
      </c>
      <c r="O20" s="5" t="s">
        <v>53</v>
      </c>
      <c r="P20" s="6">
        <f>GETPIVOTDATA(O20&amp;"-I",Control!$A$20)</f>
        <v>896</v>
      </c>
      <c r="Q20" s="7">
        <f>GETPIVOTDATA(O20&amp;"-S",Control!$A$20)</f>
        <v>1535</v>
      </c>
      <c r="W20" s="6">
        <v>55</v>
      </c>
      <c r="X20" s="7">
        <v>90</v>
      </c>
    </row>
    <row r="21" spans="1:24" x14ac:dyDescent="0.3">
      <c r="A21" s="35" t="s">
        <v>39</v>
      </c>
      <c r="B21" s="36">
        <f>IFERROR(GETPIVOTDATA("Sales",Control!$A$47,"Departments",""&amp;A21)/GETPIVOTDATA("Sales",Control!$A$38),0)</f>
        <v>0.3048780487804878</v>
      </c>
      <c r="C21" s="14">
        <f>B21+B20+B19+A18+(100%/12)</f>
        <v>0.65650406504065051</v>
      </c>
      <c r="D21" s="20">
        <f>100%-C21</f>
        <v>0.34349593495934949</v>
      </c>
      <c r="E21" s="3">
        <f t="shared" ref="E21:E23" si="10">IF($B$24=0,SIN(C21*2*PI()),NA())</f>
        <v>-0.83235543023642733</v>
      </c>
      <c r="F21" s="3">
        <f t="shared" ref="F21:F23" si="11">IF($B$24=0,COS(D21*2*PI()),NA())</f>
        <v>-0.55424221939142426</v>
      </c>
      <c r="H21" s="8">
        <f>GETPIVOTDATA("Sum of Sales",Control!$A$3,"Month",A6)</f>
        <v>225</v>
      </c>
      <c r="I21" t="e">
        <f t="shared" ref="I21:I31" si="12">IF(ISNA(D6),D6,H21)</f>
        <v>#N/A</v>
      </c>
      <c r="J21">
        <f>GETPIVOTDATA("Sum of Costs",Control!$A$3,"Month",A6)</f>
        <v>150.14999999999998</v>
      </c>
      <c r="K21" t="e">
        <f t="shared" ref="K21:K31" si="13">IF(ISNA(D6),D6,J21)</f>
        <v>#N/A</v>
      </c>
      <c r="L21" s="9" t="e">
        <f t="shared" si="9"/>
        <v>#N/A</v>
      </c>
      <c r="O21" s="8" t="s">
        <v>54</v>
      </c>
      <c r="P21" s="6">
        <f>GETPIVOTDATA(O21&amp;"-I",Control!$A$20)</f>
        <v>1288</v>
      </c>
      <c r="Q21" s="7">
        <f>GETPIVOTDATA(O21&amp;"-S",Control!$A$20)</f>
        <v>1323</v>
      </c>
      <c r="W21">
        <v>75</v>
      </c>
      <c r="X21" s="9">
        <v>85</v>
      </c>
    </row>
    <row r="22" spans="1:24" x14ac:dyDescent="0.3">
      <c r="A22" s="35" t="s">
        <v>42</v>
      </c>
      <c r="B22" s="36">
        <f>IFERROR(GETPIVOTDATA("Sales",Control!$A$47,"Departments",""&amp;A22)/GETPIVOTDATA("Sales",Control!$A$38),0)</f>
        <v>0.21341463414634146</v>
      </c>
      <c r="C22" s="14">
        <f>B22+B21+B20+B19+(100%/12)</f>
        <v>0.86991869918699194</v>
      </c>
      <c r="D22" s="20">
        <f>100%-C22</f>
        <v>0.13008130081300806</v>
      </c>
      <c r="E22" s="3">
        <f t="shared" si="10"/>
        <v>-0.72931821817524456</v>
      </c>
      <c r="F22" s="3">
        <f t="shared" si="11"/>
        <v>0.68417463899043085</v>
      </c>
      <c r="H22" s="8">
        <f>GETPIVOTDATA("Sum of Sales",Control!$A$3,"Month",A7)</f>
        <v>220</v>
      </c>
      <c r="I22" t="e">
        <f t="shared" si="12"/>
        <v>#N/A</v>
      </c>
      <c r="J22">
        <f>GETPIVOTDATA("Sum of Costs",Control!$A$3,"Month",A7)</f>
        <v>125.99999999999999</v>
      </c>
      <c r="K22" t="e">
        <f t="shared" si="13"/>
        <v>#N/A</v>
      </c>
      <c r="L22" s="9" t="e">
        <f t="shared" si="9"/>
        <v>#N/A</v>
      </c>
      <c r="O22" s="8" t="s">
        <v>55</v>
      </c>
      <c r="P22" s="6">
        <f>GETPIVOTDATA(O22&amp;"-I",Control!$A$20)</f>
        <v>1151</v>
      </c>
      <c r="Q22" s="7">
        <f>GETPIVOTDATA(O22&amp;"-S",Control!$A$20)</f>
        <v>1573</v>
      </c>
      <c r="W22">
        <v>70</v>
      </c>
      <c r="X22" s="9">
        <v>100</v>
      </c>
    </row>
    <row r="23" spans="1:24" x14ac:dyDescent="0.3">
      <c r="A23" s="35" t="s">
        <v>43</v>
      </c>
      <c r="B23" s="36">
        <f>IFERROR(GETPIVOTDATA("Sales",Control!$A$47,"Departments",""&amp;A23)/GETPIVOTDATA("Sales",Control!$A$38),0)</f>
        <v>0.21341463414634146</v>
      </c>
      <c r="C23" s="21">
        <f>B23+B22+B21+B20+(100%/12)</f>
        <v>1.0833333333333333</v>
      </c>
      <c r="D23" s="22">
        <f>100%-C23</f>
        <v>-8.3333333333333259E-2</v>
      </c>
      <c r="E23" s="3">
        <f t="shared" si="10"/>
        <v>0.49999999999999928</v>
      </c>
      <c r="F23" s="3">
        <f t="shared" si="11"/>
        <v>0.86602540378443893</v>
      </c>
      <c r="H23" s="8">
        <f>GETPIVOTDATA("Sum of Sales",Control!$A$3,"Month",A8)</f>
        <v>325</v>
      </c>
      <c r="I23" t="e">
        <f t="shared" si="12"/>
        <v>#N/A</v>
      </c>
      <c r="J23">
        <f>GETPIVOTDATA("Sum of Costs",Control!$A$3,"Month",A8)</f>
        <v>162.75</v>
      </c>
      <c r="K23" t="e">
        <f t="shared" si="13"/>
        <v>#N/A</v>
      </c>
      <c r="L23" s="9" t="e">
        <f t="shared" si="9"/>
        <v>#N/A</v>
      </c>
      <c r="O23" s="8" t="s">
        <v>106</v>
      </c>
      <c r="P23" s="6">
        <f>GETPIVOTDATA(O23&amp;"-I",Control!$A$20)</f>
        <v>1707</v>
      </c>
      <c r="Q23" s="7">
        <f>GETPIVOTDATA(O23&amp;"-S",Control!$A$20)</f>
        <v>1036</v>
      </c>
      <c r="W23">
        <v>100</v>
      </c>
      <c r="X23" s="9">
        <v>70</v>
      </c>
    </row>
    <row r="24" spans="1:24" x14ac:dyDescent="0.3">
      <c r="B24" s="36">
        <f>100%-SUM(B20:B23)</f>
        <v>0</v>
      </c>
      <c r="C24" s="18">
        <f>IF(B24=0,H32,TEXT(100%-B24,"0.0%"))</f>
        <v>3810</v>
      </c>
      <c r="H24" s="8">
        <f>GETPIVOTDATA("Sum of Sales",Control!$A$3,"Month",A9)</f>
        <v>240</v>
      </c>
      <c r="I24" t="e">
        <f t="shared" si="12"/>
        <v>#N/A</v>
      </c>
      <c r="J24">
        <f>GETPIVOTDATA("Sum of Costs",Control!$A$3,"Month",A9)</f>
        <v>160.65</v>
      </c>
      <c r="K24" t="e">
        <f t="shared" si="13"/>
        <v>#N/A</v>
      </c>
      <c r="L24" s="9" t="e">
        <f t="shared" si="9"/>
        <v>#N/A</v>
      </c>
      <c r="O24" s="8" t="s">
        <v>56</v>
      </c>
      <c r="P24" s="6">
        <f>GETPIVOTDATA(O24&amp;"-I",Control!$A$20)</f>
        <v>1203</v>
      </c>
      <c r="Q24" s="7">
        <f>GETPIVOTDATA(O24&amp;"-S",Control!$A$20)</f>
        <v>753</v>
      </c>
      <c r="W24">
        <v>75</v>
      </c>
      <c r="X24" s="9">
        <v>50</v>
      </c>
    </row>
    <row r="25" spans="1:24" x14ac:dyDescent="0.3">
      <c r="H25" s="8">
        <f>GETPIVOTDATA("Sum of Sales",Control!$A$3,"Month",A10)</f>
        <v>295</v>
      </c>
      <c r="I25">
        <f t="shared" si="12"/>
        <v>295</v>
      </c>
      <c r="J25">
        <f>GETPIVOTDATA("Sum of Costs",Control!$A$3,"Month",A10)</f>
        <v>100.79999999999998</v>
      </c>
      <c r="K25">
        <f t="shared" si="13"/>
        <v>100.79999999999998</v>
      </c>
      <c r="L25" s="9">
        <f t="shared" si="9"/>
        <v>295</v>
      </c>
      <c r="O25" s="10" t="s">
        <v>57</v>
      </c>
      <c r="P25" s="39">
        <f>GETPIVOTDATA(O25&amp;"-I",Control!$A$20)</f>
        <v>1402</v>
      </c>
      <c r="Q25" s="38">
        <f>GETPIVOTDATA(O25&amp;"-S",Control!$A$20)</f>
        <v>1239</v>
      </c>
      <c r="W25" s="11">
        <v>85</v>
      </c>
      <c r="X25" s="12">
        <v>65</v>
      </c>
    </row>
    <row r="26" spans="1:24" x14ac:dyDescent="0.3">
      <c r="H26" s="8">
        <f>GETPIVOTDATA("Sum of Sales",Control!$A$3,"Month",A11)</f>
        <v>425</v>
      </c>
      <c r="I26">
        <f t="shared" si="12"/>
        <v>425</v>
      </c>
      <c r="J26">
        <f>GETPIVOTDATA("Sum of Costs",Control!$A$3,"Month",A11)</f>
        <v>171.15</v>
      </c>
      <c r="K26">
        <f t="shared" si="13"/>
        <v>171.15</v>
      </c>
      <c r="L26" s="9">
        <f t="shared" si="9"/>
        <v>425</v>
      </c>
    </row>
    <row r="27" spans="1:24" x14ac:dyDescent="0.3">
      <c r="H27" s="8">
        <f>GETPIVOTDATA("Sum of Sales",Control!$A$3,"Month",A12)</f>
        <v>440</v>
      </c>
      <c r="I27">
        <f t="shared" si="12"/>
        <v>440</v>
      </c>
      <c r="J27">
        <f>GETPIVOTDATA("Sum of Costs",Control!$A$3,"Month",A12)</f>
        <v>164.84999999999997</v>
      </c>
      <c r="K27">
        <f t="shared" si="13"/>
        <v>164.84999999999997</v>
      </c>
      <c r="L27" s="9">
        <f t="shared" si="9"/>
        <v>440</v>
      </c>
    </row>
    <row r="28" spans="1:24" x14ac:dyDescent="0.3">
      <c r="H28" s="8">
        <f>GETPIVOTDATA("Sum of Sales",Control!$A$3,"Month",A13)</f>
        <v>275</v>
      </c>
      <c r="I28">
        <f t="shared" si="12"/>
        <v>275</v>
      </c>
      <c r="J28">
        <f>GETPIVOTDATA("Sum of Costs",Control!$A$3,"Month",A13)</f>
        <v>177.45</v>
      </c>
      <c r="K28">
        <f t="shared" si="13"/>
        <v>177.45</v>
      </c>
      <c r="L28" s="9">
        <f t="shared" si="9"/>
        <v>275</v>
      </c>
    </row>
    <row r="29" spans="1:24" x14ac:dyDescent="0.3">
      <c r="H29" s="8">
        <f>GETPIVOTDATA("Sum of Sales",Control!$A$3,"Month",A14)</f>
        <v>350</v>
      </c>
      <c r="I29" t="e">
        <f t="shared" si="12"/>
        <v>#N/A</v>
      </c>
      <c r="J29">
        <f>GETPIVOTDATA("Sum of Costs",Control!$A$3,"Month",A14)</f>
        <v>151.19999999999999</v>
      </c>
      <c r="K29" t="e">
        <f t="shared" si="13"/>
        <v>#N/A</v>
      </c>
      <c r="L29" s="9" t="e">
        <f t="shared" si="9"/>
        <v>#N/A</v>
      </c>
    </row>
    <row r="30" spans="1:24" x14ac:dyDescent="0.3">
      <c r="H30" s="8">
        <f>GETPIVOTDATA("Sum of Sales",Control!$A$3,"Month",A15)</f>
        <v>290</v>
      </c>
      <c r="I30" t="e">
        <f t="shared" si="12"/>
        <v>#N/A</v>
      </c>
      <c r="J30">
        <f>GETPIVOTDATA("Sum of Costs",Control!$A$3,"Month",A15)</f>
        <v>155.4</v>
      </c>
      <c r="K30" t="e">
        <f t="shared" si="13"/>
        <v>#N/A</v>
      </c>
      <c r="L30" s="9" t="e">
        <f t="shared" si="9"/>
        <v>#N/A</v>
      </c>
    </row>
    <row r="31" spans="1:24" x14ac:dyDescent="0.3">
      <c r="H31" s="10">
        <f>GETPIVOTDATA("Sum of Sales",Control!$A$3,"Month",A16)</f>
        <v>375</v>
      </c>
      <c r="I31" s="11" t="e">
        <f t="shared" si="12"/>
        <v>#N/A</v>
      </c>
      <c r="J31" s="11">
        <f>GETPIVOTDATA("Sum of Costs",Control!$A$3,"Month",A16)</f>
        <v>107.1</v>
      </c>
      <c r="K31" s="11" t="e">
        <f t="shared" si="13"/>
        <v>#N/A</v>
      </c>
      <c r="L31" s="12" t="e">
        <f t="shared" si="9"/>
        <v>#N/A</v>
      </c>
    </row>
    <row r="32" spans="1:24" x14ac:dyDescent="0.3">
      <c r="A32" s="5"/>
      <c r="B32" s="6"/>
      <c r="C32" s="7">
        <v>1.3</v>
      </c>
      <c r="H32" s="18">
        <f>SUM(H20:H31)</f>
        <v>3810</v>
      </c>
      <c r="L32" s="6"/>
      <c r="S32">
        <v>1.4</v>
      </c>
      <c r="U32">
        <v>0.7</v>
      </c>
    </row>
    <row r="33" spans="1:23" x14ac:dyDescent="0.3">
      <c r="A33" s="8" t="s">
        <v>103</v>
      </c>
      <c r="C33" s="9" t="s">
        <v>1</v>
      </c>
      <c r="P33" t="s">
        <v>105</v>
      </c>
      <c r="Q33" t="s">
        <v>35</v>
      </c>
      <c r="R33" t="s">
        <v>36</v>
      </c>
    </row>
    <row r="34" spans="1:23" x14ac:dyDescent="0.3">
      <c r="A34" s="8" t="str">
        <f>Z1</f>
        <v>Product 3</v>
      </c>
      <c r="B34">
        <f>AA1</f>
        <v>5407</v>
      </c>
      <c r="C34" s="9">
        <f>$B$34*$C$32-B34</f>
        <v>1622.1000000000004</v>
      </c>
      <c r="H34" t="s">
        <v>80</v>
      </c>
      <c r="K34" t="s">
        <v>33</v>
      </c>
      <c r="P34" s="8" t="str">
        <f>AF1</f>
        <v>Kitchen</v>
      </c>
      <c r="Q34">
        <f>AG1</f>
        <v>1573</v>
      </c>
      <c r="R34">
        <f>INDEX($P$20:$P$25,MATCH(P34,$O$20:$O$25,0))</f>
        <v>1151</v>
      </c>
      <c r="S34">
        <f>MAX($Q$34:$R$39)*$S$32-T34</f>
        <v>816.79999999999973</v>
      </c>
      <c r="T34">
        <f>Q34</f>
        <v>1573</v>
      </c>
      <c r="U34">
        <f>MAX($Q$34:$R$39)*$U$32</f>
        <v>1194.8999999999999</v>
      </c>
      <c r="V34">
        <f>R34</f>
        <v>1151</v>
      </c>
      <c r="W34">
        <f>MAX($Q$34:$R$39)*$S$32-V34</f>
        <v>1238.7999999999997</v>
      </c>
    </row>
    <row r="35" spans="1:23" x14ac:dyDescent="0.3">
      <c r="A35" s="8" t="str">
        <f t="shared" ref="A35:A38" si="14">Z2</f>
        <v>Product 7</v>
      </c>
      <c r="B35">
        <f>AA2</f>
        <v>4630</v>
      </c>
      <c r="C35" s="9">
        <f>$B$34*$C$32-B35</f>
        <v>2399.1000000000004</v>
      </c>
      <c r="H35" s="23" t="s">
        <v>5</v>
      </c>
      <c r="I35">
        <f>GETPIVOTDATA("Sum of Average Check",Control!$A$3,"Month",A5)</f>
        <v>100</v>
      </c>
      <c r="J35" t="e">
        <f>IF(D5,I35,NA())</f>
        <v>#N/A</v>
      </c>
      <c r="K35" t="e">
        <f>IF(COUNTIF($J$35:$J$46,"&gt;0")=1,J35,NA())</f>
        <v>#N/A</v>
      </c>
      <c r="P35" s="8" t="str">
        <f t="shared" ref="P35:P39" si="15">AF2</f>
        <v>Bathroom</v>
      </c>
      <c r="Q35">
        <f t="shared" ref="Q35:Q39" si="16">AG2</f>
        <v>1535</v>
      </c>
      <c r="R35">
        <f t="shared" ref="R35:R39" si="17">INDEX($P$20:$P$25,MATCH(P35,$O$20:$O$25,0))</f>
        <v>896</v>
      </c>
      <c r="S35">
        <f t="shared" ref="S35:S39" si="18">MAX($Q$34:$R$39)*$S$32-T35</f>
        <v>854.79999999999973</v>
      </c>
      <c r="T35">
        <f t="shared" ref="T35:T39" si="19">Q35</f>
        <v>1535</v>
      </c>
      <c r="U35">
        <f t="shared" ref="U35:U39" si="20">MAX($Q$34:$R$39)*$U$32</f>
        <v>1194.8999999999999</v>
      </c>
      <c r="V35">
        <f t="shared" ref="V35:V39" si="21">R35</f>
        <v>896</v>
      </c>
      <c r="W35">
        <f t="shared" ref="W35:W39" si="22">MAX($Q$34:$R$39)*$S$32-V35</f>
        <v>1493.7999999999997</v>
      </c>
    </row>
    <row r="36" spans="1:23" x14ac:dyDescent="0.3">
      <c r="A36" s="8" t="str">
        <f t="shared" si="14"/>
        <v>Product 1</v>
      </c>
      <c r="B36">
        <f>AA3</f>
        <v>3461</v>
      </c>
      <c r="C36" s="9">
        <f>$B$34*$C$32-B36</f>
        <v>3568.1000000000004</v>
      </c>
      <c r="H36" s="23" t="s">
        <v>6</v>
      </c>
      <c r="I36">
        <f>GETPIVOTDATA("Sum of Average Check",Control!$A$3,"Month",A6)</f>
        <v>180</v>
      </c>
      <c r="J36" t="e">
        <f t="shared" ref="J36:J46" si="23">IF(D6,I36,NA())</f>
        <v>#N/A</v>
      </c>
      <c r="K36" t="e">
        <f t="shared" ref="K36:K46" si="24">IF(COUNTIF($J$35:$J$46,"&gt;0")=1,J36,NA())</f>
        <v>#N/A</v>
      </c>
      <c r="P36" s="8" t="str">
        <f t="shared" si="15"/>
        <v>Bedroom</v>
      </c>
      <c r="Q36">
        <f t="shared" si="16"/>
        <v>1323</v>
      </c>
      <c r="R36">
        <f t="shared" si="17"/>
        <v>1288</v>
      </c>
      <c r="S36">
        <f t="shared" si="18"/>
        <v>1066.7999999999997</v>
      </c>
      <c r="T36">
        <f t="shared" si="19"/>
        <v>1323</v>
      </c>
      <c r="U36">
        <f t="shared" si="20"/>
        <v>1194.8999999999999</v>
      </c>
      <c r="V36">
        <f t="shared" si="21"/>
        <v>1288</v>
      </c>
      <c r="W36">
        <f t="shared" si="22"/>
        <v>1101.7999999999997</v>
      </c>
    </row>
    <row r="37" spans="1:23" x14ac:dyDescent="0.3">
      <c r="A37" s="8" t="str">
        <f t="shared" si="14"/>
        <v>Product 5</v>
      </c>
      <c r="B37">
        <f>AA4</f>
        <v>2675</v>
      </c>
      <c r="C37" s="9">
        <f>$B$34*$C$32-B37</f>
        <v>4354.1000000000004</v>
      </c>
      <c r="H37" s="23" t="s">
        <v>7</v>
      </c>
      <c r="I37">
        <f>GETPIVOTDATA("Sum of Average Check",Control!$A$3,"Month",A7)</f>
        <v>160</v>
      </c>
      <c r="J37" t="e">
        <f t="shared" si="23"/>
        <v>#N/A</v>
      </c>
      <c r="K37" t="e">
        <f t="shared" si="24"/>
        <v>#N/A</v>
      </c>
      <c r="P37" s="8" t="str">
        <f t="shared" si="15"/>
        <v>Decor</v>
      </c>
      <c r="Q37">
        <f t="shared" si="16"/>
        <v>1239</v>
      </c>
      <c r="R37">
        <f t="shared" si="17"/>
        <v>1402</v>
      </c>
      <c r="S37">
        <f t="shared" si="18"/>
        <v>1150.7999999999997</v>
      </c>
      <c r="T37">
        <f t="shared" si="19"/>
        <v>1239</v>
      </c>
      <c r="U37">
        <f t="shared" si="20"/>
        <v>1194.8999999999999</v>
      </c>
      <c r="V37">
        <f t="shared" si="21"/>
        <v>1402</v>
      </c>
      <c r="W37">
        <f t="shared" si="22"/>
        <v>987.79999999999973</v>
      </c>
    </row>
    <row r="38" spans="1:23" x14ac:dyDescent="0.3">
      <c r="A38" s="10" t="str">
        <f t="shared" si="14"/>
        <v>Product 2</v>
      </c>
      <c r="B38" s="11">
        <f>AA5</f>
        <v>2446</v>
      </c>
      <c r="C38" s="12">
        <f>$B$34*$C$32-B38</f>
        <v>4583.1000000000004</v>
      </c>
      <c r="H38" s="23" t="s">
        <v>8</v>
      </c>
      <c r="I38">
        <f>GETPIVOTDATA("Sum of Average Check",Control!$A$3,"Month",A8)</f>
        <v>240</v>
      </c>
      <c r="J38" t="e">
        <f t="shared" si="23"/>
        <v>#N/A</v>
      </c>
      <c r="K38" t="e">
        <f t="shared" si="24"/>
        <v>#N/A</v>
      </c>
      <c r="P38" s="8" t="str">
        <f t="shared" si="15"/>
        <v>Living</v>
      </c>
      <c r="Q38">
        <f t="shared" si="16"/>
        <v>1036</v>
      </c>
      <c r="R38">
        <f t="shared" si="17"/>
        <v>1707</v>
      </c>
      <c r="S38">
        <f t="shared" si="18"/>
        <v>1353.7999999999997</v>
      </c>
      <c r="T38">
        <f t="shared" si="19"/>
        <v>1036</v>
      </c>
      <c r="U38">
        <f t="shared" si="20"/>
        <v>1194.8999999999999</v>
      </c>
      <c r="V38">
        <f t="shared" si="21"/>
        <v>1707</v>
      </c>
      <c r="W38">
        <f t="shared" si="22"/>
        <v>682.79999999999973</v>
      </c>
    </row>
    <row r="39" spans="1:23" x14ac:dyDescent="0.3">
      <c r="H39" s="23" t="s">
        <v>9</v>
      </c>
      <c r="I39">
        <f>GETPIVOTDATA("Sum of Average Check",Control!$A$3,"Month",A9)</f>
        <v>220</v>
      </c>
      <c r="J39" t="e">
        <f t="shared" si="23"/>
        <v>#N/A</v>
      </c>
      <c r="K39" t="e">
        <f t="shared" si="24"/>
        <v>#N/A</v>
      </c>
      <c r="P39" s="8" t="str">
        <f t="shared" si="15"/>
        <v>Garden</v>
      </c>
      <c r="Q39">
        <f t="shared" si="16"/>
        <v>753</v>
      </c>
      <c r="R39">
        <f t="shared" si="17"/>
        <v>1203</v>
      </c>
      <c r="S39">
        <f t="shared" si="18"/>
        <v>1636.7999999999997</v>
      </c>
      <c r="T39">
        <f t="shared" si="19"/>
        <v>753</v>
      </c>
      <c r="U39">
        <f t="shared" si="20"/>
        <v>1194.8999999999999</v>
      </c>
      <c r="V39">
        <f t="shared" si="21"/>
        <v>1203</v>
      </c>
      <c r="W39">
        <f t="shared" si="22"/>
        <v>1186.7999999999997</v>
      </c>
    </row>
    <row r="40" spans="1:23" x14ac:dyDescent="0.3">
      <c r="H40" s="23" t="s">
        <v>10</v>
      </c>
      <c r="I40">
        <f>GETPIVOTDATA("Sum of Average Check",Control!$A$3,"Month",A10)</f>
        <v>320</v>
      </c>
      <c r="J40">
        <f t="shared" si="23"/>
        <v>320</v>
      </c>
      <c r="K40" t="e">
        <f t="shared" si="24"/>
        <v>#N/A</v>
      </c>
    </row>
    <row r="41" spans="1:23" x14ac:dyDescent="0.3">
      <c r="H41" s="23" t="s">
        <v>11</v>
      </c>
      <c r="I41">
        <f>GETPIVOTDATA("Sum of Average Check",Control!$A$3,"Month",A11)</f>
        <v>380</v>
      </c>
      <c r="J41">
        <f t="shared" si="23"/>
        <v>380</v>
      </c>
      <c r="K41" t="e">
        <f t="shared" si="24"/>
        <v>#N/A</v>
      </c>
    </row>
    <row r="42" spans="1:23" x14ac:dyDescent="0.3">
      <c r="H42" s="23" t="s">
        <v>12</v>
      </c>
      <c r="I42">
        <f>GETPIVOTDATA("Sum of Average Check",Control!$A$3,"Month",A12)</f>
        <v>320</v>
      </c>
      <c r="J42">
        <f t="shared" si="23"/>
        <v>320</v>
      </c>
      <c r="K42" t="e">
        <f t="shared" si="24"/>
        <v>#N/A</v>
      </c>
    </row>
    <row r="43" spans="1:23" x14ac:dyDescent="0.3">
      <c r="H43" s="23" t="s">
        <v>13</v>
      </c>
      <c r="I43">
        <f>GETPIVOTDATA("Sum of Average Check",Control!$A$3,"Month",A13)</f>
        <v>280</v>
      </c>
      <c r="J43">
        <f t="shared" si="23"/>
        <v>280</v>
      </c>
      <c r="K43" t="e">
        <f t="shared" si="24"/>
        <v>#N/A</v>
      </c>
    </row>
    <row r="44" spans="1:23" x14ac:dyDescent="0.3">
      <c r="H44" s="23" t="s">
        <v>14</v>
      </c>
      <c r="I44">
        <f>GETPIVOTDATA("Sum of Average Check",Control!$A$3,"Month",A14)</f>
        <v>320</v>
      </c>
      <c r="J44" t="e">
        <f t="shared" si="23"/>
        <v>#N/A</v>
      </c>
      <c r="K44" t="e">
        <f t="shared" si="24"/>
        <v>#N/A</v>
      </c>
    </row>
    <row r="45" spans="1:23" x14ac:dyDescent="0.3">
      <c r="H45" s="23" t="s">
        <v>15</v>
      </c>
      <c r="I45">
        <f>GETPIVOTDATA("Sum of Average Check",Control!$A$3,"Month",A15)</f>
        <v>300</v>
      </c>
      <c r="J45" t="e">
        <f t="shared" si="23"/>
        <v>#N/A</v>
      </c>
      <c r="K45" t="e">
        <f t="shared" si="24"/>
        <v>#N/A</v>
      </c>
    </row>
    <row r="46" spans="1:23" x14ac:dyDescent="0.3">
      <c r="H46" s="24" t="s">
        <v>16</v>
      </c>
      <c r="I46">
        <f>GETPIVOTDATA("Sum of Average Check",Control!$A$3,"Month",A16)</f>
        <v>360</v>
      </c>
      <c r="J46" t="e">
        <f t="shared" si="23"/>
        <v>#N/A</v>
      </c>
      <c r="K46" t="e">
        <f t="shared" si="24"/>
        <v>#N/A</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ECF93-CA74-4E1E-9DAC-B9A20C74EA43}">
  <dimension ref="A1:AI193"/>
  <sheetViews>
    <sheetView topLeftCell="O167" workbookViewId="0">
      <selection activeCell="AC194" sqref="AC194"/>
    </sheetView>
  </sheetViews>
  <sheetFormatPr defaultRowHeight="14.4" x14ac:dyDescent="0.3"/>
  <cols>
    <col min="4" max="4" width="14.44140625" bestFit="1" customWidth="1"/>
    <col min="5" max="5" width="12.21875" style="23" customWidth="1"/>
    <col min="9" max="9" width="10.33203125" bestFit="1" customWidth="1"/>
    <col min="10" max="10" width="9.77734375" bestFit="1" customWidth="1"/>
    <col min="11" max="11" width="8.5546875" bestFit="1" customWidth="1"/>
    <col min="12" max="12" width="11.6640625" bestFit="1" customWidth="1"/>
    <col min="13" max="13" width="8.33203125" bestFit="1" customWidth="1"/>
    <col min="14" max="14" width="7.109375" bestFit="1" customWidth="1"/>
    <col min="15" max="15" width="10.88671875" bestFit="1" customWidth="1"/>
    <col min="16" max="16" width="10.33203125" bestFit="1" customWidth="1"/>
    <col min="17" max="17" width="9.109375" bestFit="1" customWidth="1"/>
    <col min="18" max="18" width="12.21875" bestFit="1" customWidth="1"/>
    <col min="19" max="19" width="8.88671875" bestFit="1" customWidth="1"/>
    <col min="20" max="20" width="7.6640625" bestFit="1" customWidth="1"/>
  </cols>
  <sheetData>
    <row r="1" spans="1:31" ht="28.8" x14ac:dyDescent="0.3">
      <c r="A1" s="28" t="s">
        <v>19</v>
      </c>
      <c r="B1" s="28" t="s">
        <v>0</v>
      </c>
      <c r="C1" s="29" t="s">
        <v>38</v>
      </c>
      <c r="D1" s="30" t="s">
        <v>40</v>
      </c>
      <c r="E1" s="31" t="s">
        <v>37</v>
      </c>
      <c r="F1" s="31" t="s">
        <v>47</v>
      </c>
      <c r="G1" s="30" t="s">
        <v>48</v>
      </c>
      <c r="H1" s="30" t="s">
        <v>49</v>
      </c>
      <c r="I1" s="30" t="s">
        <v>60</v>
      </c>
      <c r="J1" s="30" t="s">
        <v>61</v>
      </c>
      <c r="K1" s="30" t="s">
        <v>62</v>
      </c>
      <c r="L1" s="30" t="s">
        <v>107</v>
      </c>
      <c r="M1" s="30" t="s">
        <v>63</v>
      </c>
      <c r="N1" s="30" t="s">
        <v>64</v>
      </c>
      <c r="O1" s="30" t="s">
        <v>65</v>
      </c>
      <c r="P1" s="30" t="s">
        <v>66</v>
      </c>
      <c r="Q1" s="30" t="s">
        <v>67</v>
      </c>
      <c r="R1" s="30" t="s">
        <v>108</v>
      </c>
      <c r="S1" s="30" t="s">
        <v>68</v>
      </c>
      <c r="T1" s="30" t="s">
        <v>69</v>
      </c>
      <c r="U1" s="31" t="s">
        <v>80</v>
      </c>
      <c r="V1" s="30" t="s">
        <v>23</v>
      </c>
      <c r="W1" s="30" t="s">
        <v>24</v>
      </c>
      <c r="X1" s="30" t="s">
        <v>25</v>
      </c>
      <c r="Y1" s="30" t="s">
        <v>26</v>
      </c>
      <c r="Z1" s="30" t="s">
        <v>27</v>
      </c>
      <c r="AA1" s="30" t="s">
        <v>28</v>
      </c>
      <c r="AB1" s="30" t="s">
        <v>29</v>
      </c>
      <c r="AC1" s="30" t="s">
        <v>30</v>
      </c>
      <c r="AD1" s="30" t="s">
        <v>31</v>
      </c>
      <c r="AE1" s="30" t="s">
        <v>34</v>
      </c>
    </row>
    <row r="2" spans="1:31" x14ac:dyDescent="0.3">
      <c r="A2" s="23">
        <v>2025</v>
      </c>
      <c r="B2" s="23">
        <v>1</v>
      </c>
      <c r="C2" s="23" t="s">
        <v>5</v>
      </c>
      <c r="D2" t="s">
        <v>39</v>
      </c>
      <c r="E2" s="23">
        <v>77</v>
      </c>
      <c r="F2" s="34">
        <v>0.57999999999999996</v>
      </c>
      <c r="G2">
        <v>96.25</v>
      </c>
      <c r="H2">
        <v>27.25</v>
      </c>
      <c r="I2">
        <v>59</v>
      </c>
      <c r="J2">
        <v>107</v>
      </c>
      <c r="K2">
        <v>53</v>
      </c>
      <c r="L2">
        <v>92</v>
      </c>
      <c r="M2">
        <v>79</v>
      </c>
      <c r="N2">
        <v>59</v>
      </c>
      <c r="O2">
        <v>130</v>
      </c>
      <c r="P2">
        <v>116</v>
      </c>
      <c r="Q2">
        <v>65</v>
      </c>
      <c r="R2">
        <v>104</v>
      </c>
      <c r="S2">
        <v>32</v>
      </c>
      <c r="T2">
        <v>77</v>
      </c>
      <c r="U2">
        <v>25</v>
      </c>
      <c r="V2" s="40">
        <v>441</v>
      </c>
      <c r="W2" s="40">
        <v>77</v>
      </c>
      <c r="X2" s="40">
        <v>357</v>
      </c>
      <c r="Y2" s="40">
        <v>183</v>
      </c>
      <c r="Z2" s="40">
        <v>97</v>
      </c>
      <c r="AA2" s="40">
        <v>10</v>
      </c>
      <c r="AB2" s="40">
        <v>422</v>
      </c>
      <c r="AC2" s="40">
        <v>29</v>
      </c>
      <c r="AD2" s="40">
        <v>71</v>
      </c>
      <c r="AE2" s="40">
        <v>40</v>
      </c>
    </row>
    <row r="3" spans="1:31" x14ac:dyDescent="0.3">
      <c r="A3" s="23">
        <v>2025</v>
      </c>
      <c r="B3" s="23">
        <v>1</v>
      </c>
      <c r="C3" s="23" t="s">
        <v>5</v>
      </c>
      <c r="D3" t="s">
        <v>41</v>
      </c>
      <c r="E3" s="23">
        <v>54</v>
      </c>
      <c r="F3" s="34">
        <v>0.41</v>
      </c>
      <c r="G3">
        <v>67.5</v>
      </c>
      <c r="H3">
        <v>25.15</v>
      </c>
      <c r="I3">
        <v>70</v>
      </c>
      <c r="J3">
        <v>108</v>
      </c>
      <c r="K3">
        <v>96</v>
      </c>
      <c r="L3">
        <v>132</v>
      </c>
      <c r="M3">
        <v>66</v>
      </c>
      <c r="N3">
        <v>83</v>
      </c>
      <c r="O3">
        <v>78</v>
      </c>
      <c r="P3">
        <v>96</v>
      </c>
      <c r="Q3">
        <v>60</v>
      </c>
      <c r="R3">
        <v>94</v>
      </c>
      <c r="S3">
        <v>63</v>
      </c>
      <c r="T3">
        <v>92</v>
      </c>
      <c r="U3">
        <v>26</v>
      </c>
      <c r="V3" s="40">
        <v>281</v>
      </c>
      <c r="W3" s="40">
        <v>354</v>
      </c>
      <c r="X3" s="40">
        <v>695</v>
      </c>
      <c r="Y3" s="40">
        <v>8</v>
      </c>
      <c r="Z3" s="40">
        <v>18</v>
      </c>
      <c r="AA3" s="40">
        <v>61</v>
      </c>
      <c r="AB3" s="40">
        <v>316</v>
      </c>
      <c r="AC3" s="40">
        <v>353</v>
      </c>
      <c r="AD3" s="40">
        <v>44</v>
      </c>
      <c r="AE3" s="40">
        <v>65</v>
      </c>
    </row>
    <row r="4" spans="1:31" x14ac:dyDescent="0.3">
      <c r="A4" s="23">
        <v>2025</v>
      </c>
      <c r="B4" s="23">
        <v>1</v>
      </c>
      <c r="C4" s="23" t="s">
        <v>5</v>
      </c>
      <c r="D4" t="s">
        <v>42</v>
      </c>
      <c r="E4" s="23">
        <v>104</v>
      </c>
      <c r="F4" s="34">
        <v>0.56999999999999995</v>
      </c>
      <c r="G4">
        <v>130</v>
      </c>
      <c r="H4">
        <v>17.3</v>
      </c>
      <c r="I4">
        <v>78</v>
      </c>
      <c r="J4">
        <v>102</v>
      </c>
      <c r="K4">
        <v>41</v>
      </c>
      <c r="L4">
        <v>116</v>
      </c>
      <c r="M4">
        <v>49</v>
      </c>
      <c r="N4">
        <v>103</v>
      </c>
      <c r="O4">
        <v>100</v>
      </c>
      <c r="P4">
        <v>114</v>
      </c>
      <c r="Q4">
        <v>138</v>
      </c>
      <c r="R4">
        <v>104</v>
      </c>
      <c r="S4">
        <v>33</v>
      </c>
      <c r="T4">
        <v>94</v>
      </c>
      <c r="U4">
        <v>19</v>
      </c>
      <c r="V4" s="40">
        <v>345</v>
      </c>
      <c r="W4" s="40">
        <v>159</v>
      </c>
      <c r="X4" s="40">
        <v>375</v>
      </c>
      <c r="Y4" s="40">
        <v>162</v>
      </c>
      <c r="Z4" s="40">
        <v>139</v>
      </c>
      <c r="AA4" s="40">
        <v>93</v>
      </c>
      <c r="AB4" s="40">
        <v>136</v>
      </c>
      <c r="AC4" s="40">
        <v>220</v>
      </c>
      <c r="AD4" s="40">
        <v>82</v>
      </c>
      <c r="AE4" s="40">
        <v>172</v>
      </c>
    </row>
    <row r="5" spans="1:31" x14ac:dyDescent="0.3">
      <c r="A5" s="23">
        <v>2025</v>
      </c>
      <c r="B5" s="23">
        <v>1</v>
      </c>
      <c r="C5" s="23" t="s">
        <v>5</v>
      </c>
      <c r="D5" t="s">
        <v>43</v>
      </c>
      <c r="E5" s="23">
        <v>45</v>
      </c>
      <c r="F5" s="34">
        <v>0.75</v>
      </c>
      <c r="G5">
        <v>56.25</v>
      </c>
      <c r="H5">
        <v>31</v>
      </c>
      <c r="I5">
        <v>57</v>
      </c>
      <c r="J5">
        <v>51</v>
      </c>
      <c r="K5">
        <v>84</v>
      </c>
      <c r="L5">
        <v>139</v>
      </c>
      <c r="M5">
        <v>68</v>
      </c>
      <c r="N5">
        <v>91</v>
      </c>
      <c r="O5">
        <v>73</v>
      </c>
      <c r="P5">
        <v>116</v>
      </c>
      <c r="Q5">
        <v>50</v>
      </c>
      <c r="R5">
        <v>61</v>
      </c>
      <c r="S5">
        <v>66</v>
      </c>
      <c r="T5">
        <v>34</v>
      </c>
      <c r="U5">
        <v>30</v>
      </c>
      <c r="V5" s="40">
        <v>415</v>
      </c>
      <c r="W5" s="40">
        <v>151</v>
      </c>
      <c r="X5" s="40">
        <v>677</v>
      </c>
      <c r="Y5" s="40">
        <v>108</v>
      </c>
      <c r="Z5" s="40">
        <v>104</v>
      </c>
      <c r="AA5" s="40">
        <v>107</v>
      </c>
      <c r="AB5" s="40">
        <v>656</v>
      </c>
      <c r="AC5" s="40">
        <v>28</v>
      </c>
      <c r="AD5" s="40">
        <v>104</v>
      </c>
      <c r="AE5" s="40">
        <v>75</v>
      </c>
    </row>
    <row r="6" spans="1:31" x14ac:dyDescent="0.3">
      <c r="A6" s="23">
        <v>2025</v>
      </c>
      <c r="B6" s="23">
        <v>2</v>
      </c>
      <c r="C6" s="23" t="s">
        <v>6</v>
      </c>
      <c r="D6" t="s">
        <v>39</v>
      </c>
      <c r="E6" s="23">
        <v>64</v>
      </c>
      <c r="F6" s="34">
        <v>0.52</v>
      </c>
      <c r="G6">
        <v>80</v>
      </c>
      <c r="H6">
        <v>40.950000000000003</v>
      </c>
      <c r="I6">
        <v>49</v>
      </c>
      <c r="J6">
        <v>38</v>
      </c>
      <c r="K6">
        <v>87</v>
      </c>
      <c r="L6">
        <v>145</v>
      </c>
      <c r="M6">
        <v>50</v>
      </c>
      <c r="N6">
        <v>77</v>
      </c>
      <c r="O6">
        <v>129</v>
      </c>
      <c r="P6">
        <v>114</v>
      </c>
      <c r="Q6">
        <v>114</v>
      </c>
      <c r="R6">
        <v>104</v>
      </c>
      <c r="S6">
        <v>30</v>
      </c>
      <c r="T6">
        <v>89</v>
      </c>
      <c r="U6">
        <v>24</v>
      </c>
      <c r="V6" s="40">
        <v>380</v>
      </c>
      <c r="W6" s="40">
        <v>44</v>
      </c>
      <c r="X6" s="40">
        <v>517</v>
      </c>
      <c r="Y6" s="40">
        <v>79</v>
      </c>
      <c r="Z6" s="40">
        <v>98</v>
      </c>
      <c r="AA6" s="40">
        <v>159</v>
      </c>
      <c r="AB6" s="40">
        <v>174</v>
      </c>
      <c r="AC6" s="40">
        <v>142</v>
      </c>
      <c r="AD6" s="40">
        <v>344</v>
      </c>
      <c r="AE6" s="40">
        <v>15</v>
      </c>
    </row>
    <row r="7" spans="1:31" x14ac:dyDescent="0.3">
      <c r="A7" s="23">
        <v>2025</v>
      </c>
      <c r="B7" s="23">
        <v>2</v>
      </c>
      <c r="C7" s="23" t="s">
        <v>6</v>
      </c>
      <c r="D7" t="s">
        <v>41</v>
      </c>
      <c r="E7" s="23">
        <v>22</v>
      </c>
      <c r="F7" s="34">
        <v>0.37</v>
      </c>
      <c r="G7">
        <v>27.5</v>
      </c>
      <c r="H7">
        <v>58.8</v>
      </c>
      <c r="I7">
        <v>82</v>
      </c>
      <c r="J7">
        <v>53</v>
      </c>
      <c r="K7">
        <v>80</v>
      </c>
      <c r="L7">
        <v>58</v>
      </c>
      <c r="M7">
        <v>60</v>
      </c>
      <c r="N7">
        <v>110</v>
      </c>
      <c r="O7">
        <v>50</v>
      </c>
      <c r="P7">
        <v>123</v>
      </c>
      <c r="Q7">
        <v>70</v>
      </c>
      <c r="R7">
        <v>82</v>
      </c>
      <c r="S7">
        <v>54</v>
      </c>
      <c r="T7">
        <v>70</v>
      </c>
      <c r="U7">
        <v>65</v>
      </c>
      <c r="V7" s="40">
        <v>86</v>
      </c>
      <c r="W7" s="40">
        <v>99</v>
      </c>
      <c r="X7" s="40">
        <v>557</v>
      </c>
      <c r="Y7" s="40">
        <v>253</v>
      </c>
      <c r="Z7" s="40">
        <v>126</v>
      </c>
      <c r="AA7" s="40">
        <v>120</v>
      </c>
      <c r="AB7" s="40">
        <v>290</v>
      </c>
      <c r="AC7" s="40">
        <v>159</v>
      </c>
      <c r="AD7" s="40">
        <v>267</v>
      </c>
      <c r="AE7" s="40">
        <v>44</v>
      </c>
    </row>
    <row r="8" spans="1:31" x14ac:dyDescent="0.3">
      <c r="A8" s="23">
        <v>2025</v>
      </c>
      <c r="B8" s="23">
        <v>2</v>
      </c>
      <c r="C8" s="23" t="s">
        <v>6</v>
      </c>
      <c r="D8" t="s">
        <v>42</v>
      </c>
      <c r="E8" s="23">
        <v>67</v>
      </c>
      <c r="F8" s="34">
        <v>0.8</v>
      </c>
      <c r="G8">
        <v>83.75</v>
      </c>
      <c r="H8">
        <v>35.700000000000003</v>
      </c>
      <c r="I8">
        <v>31</v>
      </c>
      <c r="J8">
        <v>57</v>
      </c>
      <c r="K8">
        <v>75</v>
      </c>
      <c r="L8">
        <v>145</v>
      </c>
      <c r="M8">
        <v>52</v>
      </c>
      <c r="N8">
        <v>119</v>
      </c>
      <c r="O8">
        <v>56</v>
      </c>
      <c r="P8">
        <v>114</v>
      </c>
      <c r="Q8">
        <v>63</v>
      </c>
      <c r="R8">
        <v>77</v>
      </c>
      <c r="S8">
        <v>32</v>
      </c>
      <c r="T8">
        <v>78</v>
      </c>
      <c r="U8">
        <v>51</v>
      </c>
      <c r="V8" s="40">
        <v>33</v>
      </c>
      <c r="W8" s="40">
        <v>358</v>
      </c>
      <c r="X8" s="40">
        <v>37</v>
      </c>
      <c r="Y8" s="40">
        <v>321</v>
      </c>
      <c r="Z8" s="40">
        <v>273</v>
      </c>
      <c r="AA8" s="40">
        <v>131</v>
      </c>
      <c r="AB8" s="40">
        <v>416</v>
      </c>
      <c r="AC8" s="40">
        <v>18</v>
      </c>
      <c r="AD8" s="40">
        <v>170</v>
      </c>
      <c r="AE8" s="40">
        <v>48</v>
      </c>
    </row>
    <row r="9" spans="1:31" x14ac:dyDescent="0.3">
      <c r="A9" s="23">
        <v>2025</v>
      </c>
      <c r="B9" s="23">
        <v>2</v>
      </c>
      <c r="C9" s="23" t="s">
        <v>6</v>
      </c>
      <c r="D9" t="s">
        <v>43</v>
      </c>
      <c r="E9" s="23">
        <v>27</v>
      </c>
      <c r="F9" s="34">
        <v>0.46</v>
      </c>
      <c r="G9">
        <v>33.75</v>
      </c>
      <c r="H9">
        <v>14.7</v>
      </c>
      <c r="I9">
        <v>68</v>
      </c>
      <c r="J9">
        <v>50</v>
      </c>
      <c r="K9">
        <v>64</v>
      </c>
      <c r="L9">
        <v>144</v>
      </c>
      <c r="M9">
        <v>78</v>
      </c>
      <c r="N9">
        <v>104</v>
      </c>
      <c r="O9">
        <v>88</v>
      </c>
      <c r="P9">
        <v>86</v>
      </c>
      <c r="Q9">
        <v>53</v>
      </c>
      <c r="R9">
        <v>46</v>
      </c>
      <c r="S9">
        <v>55</v>
      </c>
      <c r="T9">
        <v>90</v>
      </c>
      <c r="U9">
        <v>40</v>
      </c>
      <c r="V9" s="40">
        <v>322</v>
      </c>
      <c r="W9" s="40">
        <v>32</v>
      </c>
      <c r="X9" s="40">
        <v>950</v>
      </c>
      <c r="Y9" s="40">
        <v>111</v>
      </c>
      <c r="Z9" s="40">
        <v>126</v>
      </c>
      <c r="AA9" s="40">
        <v>58</v>
      </c>
      <c r="AB9" s="40">
        <v>586</v>
      </c>
      <c r="AC9" s="40">
        <v>50</v>
      </c>
      <c r="AD9" s="40">
        <v>54</v>
      </c>
      <c r="AE9" s="40">
        <v>179</v>
      </c>
    </row>
    <row r="10" spans="1:31" x14ac:dyDescent="0.3">
      <c r="A10" s="23">
        <v>2025</v>
      </c>
      <c r="B10" s="23">
        <v>3</v>
      </c>
      <c r="C10" s="23" t="s">
        <v>7</v>
      </c>
      <c r="D10" t="s">
        <v>39</v>
      </c>
      <c r="E10" s="23">
        <v>22</v>
      </c>
      <c r="F10" s="34">
        <v>0.31</v>
      </c>
      <c r="G10">
        <v>27.5</v>
      </c>
      <c r="H10">
        <v>24.15</v>
      </c>
      <c r="I10">
        <v>47</v>
      </c>
      <c r="J10">
        <v>110</v>
      </c>
      <c r="K10">
        <v>53</v>
      </c>
      <c r="L10">
        <v>113</v>
      </c>
      <c r="M10">
        <v>55</v>
      </c>
      <c r="N10">
        <v>78</v>
      </c>
      <c r="O10">
        <v>135</v>
      </c>
      <c r="P10">
        <v>115</v>
      </c>
      <c r="Q10">
        <v>58</v>
      </c>
      <c r="R10">
        <v>99</v>
      </c>
      <c r="S10">
        <v>55</v>
      </c>
      <c r="T10">
        <v>87</v>
      </c>
      <c r="U10">
        <v>51</v>
      </c>
      <c r="V10" s="40">
        <v>39</v>
      </c>
      <c r="W10" s="40">
        <v>164</v>
      </c>
      <c r="X10" s="40">
        <v>505</v>
      </c>
      <c r="Y10" s="40">
        <v>41</v>
      </c>
      <c r="Z10" s="40">
        <v>196</v>
      </c>
      <c r="AA10" s="40">
        <v>81</v>
      </c>
      <c r="AB10" s="40">
        <v>542</v>
      </c>
      <c r="AC10" s="40">
        <v>56</v>
      </c>
      <c r="AD10" s="40">
        <v>164</v>
      </c>
      <c r="AE10" s="40">
        <v>119</v>
      </c>
    </row>
    <row r="11" spans="1:31" x14ac:dyDescent="0.3">
      <c r="A11" s="23">
        <v>2025</v>
      </c>
      <c r="B11" s="23">
        <v>3</v>
      </c>
      <c r="C11" s="23" t="s">
        <v>7</v>
      </c>
      <c r="D11" t="s">
        <v>41</v>
      </c>
      <c r="E11" s="23">
        <v>58</v>
      </c>
      <c r="F11" s="34">
        <v>0.48</v>
      </c>
      <c r="G11">
        <v>72.5</v>
      </c>
      <c r="H11">
        <v>39.9</v>
      </c>
      <c r="I11">
        <v>31</v>
      </c>
      <c r="J11">
        <v>71</v>
      </c>
      <c r="K11">
        <v>103</v>
      </c>
      <c r="L11">
        <v>103</v>
      </c>
      <c r="M11">
        <v>109</v>
      </c>
      <c r="N11">
        <v>128</v>
      </c>
      <c r="O11">
        <v>115</v>
      </c>
      <c r="P11">
        <v>106</v>
      </c>
      <c r="Q11">
        <v>99</v>
      </c>
      <c r="R11">
        <v>87</v>
      </c>
      <c r="S11">
        <v>63</v>
      </c>
      <c r="T11">
        <v>41</v>
      </c>
      <c r="U11">
        <v>33</v>
      </c>
      <c r="V11" s="40">
        <v>33</v>
      </c>
      <c r="W11" s="40">
        <v>160</v>
      </c>
      <c r="X11" s="40">
        <v>45</v>
      </c>
      <c r="Y11" s="40">
        <v>136</v>
      </c>
      <c r="Z11" s="40">
        <v>313</v>
      </c>
      <c r="AA11" s="40">
        <v>37</v>
      </c>
      <c r="AB11" s="40">
        <v>146</v>
      </c>
      <c r="AC11" s="40">
        <v>46</v>
      </c>
      <c r="AD11" s="40">
        <v>292</v>
      </c>
      <c r="AE11" s="40">
        <v>16</v>
      </c>
    </row>
    <row r="12" spans="1:31" x14ac:dyDescent="0.3">
      <c r="A12" s="23">
        <v>2025</v>
      </c>
      <c r="B12" s="23">
        <v>3</v>
      </c>
      <c r="C12" s="23" t="s">
        <v>7</v>
      </c>
      <c r="D12" t="s">
        <v>42</v>
      </c>
      <c r="E12" s="23">
        <v>46</v>
      </c>
      <c r="F12" s="34">
        <v>0.77</v>
      </c>
      <c r="G12">
        <v>57.5</v>
      </c>
      <c r="H12">
        <v>18.899999999999999</v>
      </c>
      <c r="I12">
        <v>71</v>
      </c>
      <c r="J12">
        <v>113</v>
      </c>
      <c r="K12">
        <v>44</v>
      </c>
      <c r="L12">
        <v>68</v>
      </c>
      <c r="M12">
        <v>96</v>
      </c>
      <c r="N12">
        <v>97</v>
      </c>
      <c r="O12">
        <v>47</v>
      </c>
      <c r="P12">
        <v>77</v>
      </c>
      <c r="Q12">
        <v>113</v>
      </c>
      <c r="R12">
        <v>48</v>
      </c>
      <c r="S12">
        <v>67</v>
      </c>
      <c r="T12">
        <v>55</v>
      </c>
      <c r="U12">
        <v>54</v>
      </c>
      <c r="V12" s="40">
        <v>53</v>
      </c>
      <c r="W12" s="40">
        <v>8</v>
      </c>
      <c r="X12" s="40">
        <v>97</v>
      </c>
      <c r="Y12" s="40">
        <v>160</v>
      </c>
      <c r="Z12" s="40">
        <v>166</v>
      </c>
      <c r="AA12" s="40">
        <v>76</v>
      </c>
      <c r="AB12" s="40">
        <v>80</v>
      </c>
      <c r="AC12" s="40">
        <v>324</v>
      </c>
      <c r="AD12" s="40">
        <v>152</v>
      </c>
      <c r="AE12" s="40">
        <v>38</v>
      </c>
    </row>
    <row r="13" spans="1:31" x14ac:dyDescent="0.3">
      <c r="A13" s="23">
        <v>2025</v>
      </c>
      <c r="B13" s="23">
        <v>3</v>
      </c>
      <c r="C13" s="23" t="s">
        <v>7</v>
      </c>
      <c r="D13" t="s">
        <v>43</v>
      </c>
      <c r="E13" s="23">
        <v>50</v>
      </c>
      <c r="F13" s="34">
        <v>0.4</v>
      </c>
      <c r="G13">
        <v>62.5</v>
      </c>
      <c r="H13">
        <v>43.05</v>
      </c>
      <c r="I13">
        <v>32</v>
      </c>
      <c r="J13">
        <v>55</v>
      </c>
      <c r="K13">
        <v>61</v>
      </c>
      <c r="L13">
        <v>108</v>
      </c>
      <c r="M13">
        <v>67</v>
      </c>
      <c r="N13">
        <v>72</v>
      </c>
      <c r="O13">
        <v>131</v>
      </c>
      <c r="P13">
        <v>75</v>
      </c>
      <c r="Q13">
        <v>55</v>
      </c>
      <c r="R13">
        <v>49</v>
      </c>
      <c r="S13">
        <v>67</v>
      </c>
      <c r="T13">
        <v>37</v>
      </c>
      <c r="U13">
        <v>22</v>
      </c>
      <c r="V13" s="40">
        <v>314</v>
      </c>
      <c r="W13" s="40">
        <v>46</v>
      </c>
      <c r="X13" s="40">
        <v>72</v>
      </c>
      <c r="Y13" s="40">
        <v>80</v>
      </c>
      <c r="Z13" s="40">
        <v>78</v>
      </c>
      <c r="AA13" s="40">
        <v>259</v>
      </c>
      <c r="AB13" s="40">
        <v>514</v>
      </c>
      <c r="AC13" s="40">
        <v>199</v>
      </c>
      <c r="AD13" s="40">
        <v>21</v>
      </c>
      <c r="AE13" s="40">
        <v>6</v>
      </c>
    </row>
    <row r="14" spans="1:31" x14ac:dyDescent="0.3">
      <c r="A14" s="23">
        <v>2025</v>
      </c>
      <c r="B14" s="23">
        <v>4</v>
      </c>
      <c r="C14" s="23" t="s">
        <v>8</v>
      </c>
      <c r="D14" t="s">
        <v>39</v>
      </c>
      <c r="E14" s="23">
        <v>78</v>
      </c>
      <c r="F14" s="34">
        <v>0.78</v>
      </c>
      <c r="G14">
        <v>97.5</v>
      </c>
      <c r="H14">
        <v>33.6</v>
      </c>
      <c r="I14">
        <v>73</v>
      </c>
      <c r="J14">
        <v>90</v>
      </c>
      <c r="K14">
        <v>95</v>
      </c>
      <c r="L14">
        <v>124</v>
      </c>
      <c r="M14">
        <v>77</v>
      </c>
      <c r="N14">
        <v>44</v>
      </c>
      <c r="O14">
        <v>83</v>
      </c>
      <c r="P14">
        <v>103</v>
      </c>
      <c r="Q14">
        <v>64</v>
      </c>
      <c r="R14">
        <v>48</v>
      </c>
      <c r="S14">
        <v>53</v>
      </c>
      <c r="T14">
        <v>67</v>
      </c>
      <c r="U14">
        <v>57</v>
      </c>
      <c r="V14" s="40">
        <v>88</v>
      </c>
      <c r="W14" s="40">
        <v>51</v>
      </c>
      <c r="X14" s="40">
        <v>65</v>
      </c>
      <c r="Y14" s="40">
        <v>63</v>
      </c>
      <c r="Z14" s="40">
        <v>132</v>
      </c>
      <c r="AA14" s="40">
        <v>96</v>
      </c>
      <c r="AB14" s="40">
        <v>310</v>
      </c>
      <c r="AC14" s="40">
        <v>69</v>
      </c>
      <c r="AD14" s="40">
        <v>227</v>
      </c>
      <c r="AE14" s="40">
        <v>187</v>
      </c>
    </row>
    <row r="15" spans="1:31" x14ac:dyDescent="0.3">
      <c r="A15" s="23">
        <v>2025</v>
      </c>
      <c r="B15" s="23">
        <v>4</v>
      </c>
      <c r="C15" s="23" t="s">
        <v>8</v>
      </c>
      <c r="D15" t="s">
        <v>41</v>
      </c>
      <c r="E15" s="23">
        <v>64</v>
      </c>
      <c r="F15" s="34">
        <v>0.43</v>
      </c>
      <c r="G15">
        <v>80</v>
      </c>
      <c r="H15">
        <v>22.05</v>
      </c>
      <c r="I15">
        <v>73</v>
      </c>
      <c r="J15">
        <v>56</v>
      </c>
      <c r="K15">
        <v>40</v>
      </c>
      <c r="L15">
        <v>105</v>
      </c>
      <c r="M15">
        <v>60</v>
      </c>
      <c r="N15">
        <v>59</v>
      </c>
      <c r="O15">
        <v>101</v>
      </c>
      <c r="P15">
        <v>127</v>
      </c>
      <c r="Q15">
        <v>150</v>
      </c>
      <c r="R15">
        <v>89</v>
      </c>
      <c r="S15">
        <v>70</v>
      </c>
      <c r="T15">
        <v>59</v>
      </c>
      <c r="U15">
        <v>63</v>
      </c>
      <c r="V15" s="40">
        <v>235</v>
      </c>
      <c r="W15" s="40">
        <v>105</v>
      </c>
      <c r="X15" s="40">
        <v>690</v>
      </c>
      <c r="Y15" s="40">
        <v>45</v>
      </c>
      <c r="Z15" s="40">
        <v>336</v>
      </c>
      <c r="AA15" s="40">
        <v>176</v>
      </c>
      <c r="AB15" s="40">
        <v>312</v>
      </c>
      <c r="AC15" s="40">
        <v>56</v>
      </c>
      <c r="AD15" s="40">
        <v>35</v>
      </c>
      <c r="AE15" s="40">
        <v>141</v>
      </c>
    </row>
    <row r="16" spans="1:31" x14ac:dyDescent="0.3">
      <c r="A16" s="23">
        <v>2025</v>
      </c>
      <c r="B16" s="23">
        <v>4</v>
      </c>
      <c r="C16" s="23" t="s">
        <v>8</v>
      </c>
      <c r="D16" t="s">
        <v>42</v>
      </c>
      <c r="E16" s="23">
        <v>48</v>
      </c>
      <c r="F16" s="34">
        <v>0.34</v>
      </c>
      <c r="G16">
        <v>60</v>
      </c>
      <c r="H16">
        <v>55.65</v>
      </c>
      <c r="I16">
        <v>76</v>
      </c>
      <c r="J16">
        <v>97</v>
      </c>
      <c r="K16">
        <v>100</v>
      </c>
      <c r="L16">
        <v>74</v>
      </c>
      <c r="M16">
        <v>88</v>
      </c>
      <c r="N16">
        <v>93</v>
      </c>
      <c r="O16">
        <v>76</v>
      </c>
      <c r="P16">
        <v>124</v>
      </c>
      <c r="Q16">
        <v>91</v>
      </c>
      <c r="R16">
        <v>90</v>
      </c>
      <c r="S16">
        <v>38</v>
      </c>
      <c r="T16">
        <v>43</v>
      </c>
      <c r="U16">
        <v>18</v>
      </c>
      <c r="V16" s="40">
        <v>130</v>
      </c>
      <c r="W16" s="40">
        <v>46</v>
      </c>
      <c r="X16" s="40">
        <v>395</v>
      </c>
      <c r="Y16" s="40">
        <v>188</v>
      </c>
      <c r="Z16" s="40">
        <v>126</v>
      </c>
      <c r="AA16" s="40">
        <v>69</v>
      </c>
      <c r="AB16" s="40">
        <v>30</v>
      </c>
      <c r="AC16" s="40">
        <v>93</v>
      </c>
      <c r="AD16" s="40">
        <v>86</v>
      </c>
      <c r="AE16" s="40">
        <v>186</v>
      </c>
    </row>
    <row r="17" spans="1:31" x14ac:dyDescent="0.3">
      <c r="A17" s="23">
        <v>2025</v>
      </c>
      <c r="B17" s="23">
        <v>4</v>
      </c>
      <c r="C17" s="23" t="s">
        <v>8</v>
      </c>
      <c r="D17" t="s">
        <v>43</v>
      </c>
      <c r="E17" s="23">
        <v>70</v>
      </c>
      <c r="F17" s="34">
        <v>0.36</v>
      </c>
      <c r="G17">
        <v>87.5</v>
      </c>
      <c r="H17">
        <v>51.45</v>
      </c>
      <c r="I17">
        <v>47</v>
      </c>
      <c r="J17">
        <v>107</v>
      </c>
      <c r="K17">
        <v>62</v>
      </c>
      <c r="L17">
        <v>85</v>
      </c>
      <c r="M17">
        <v>46</v>
      </c>
      <c r="N17">
        <v>47</v>
      </c>
      <c r="O17">
        <v>68</v>
      </c>
      <c r="P17">
        <v>116</v>
      </c>
      <c r="Q17">
        <v>52</v>
      </c>
      <c r="R17">
        <v>58</v>
      </c>
      <c r="S17">
        <v>65</v>
      </c>
      <c r="T17">
        <v>58</v>
      </c>
      <c r="U17">
        <v>102</v>
      </c>
      <c r="V17" s="40">
        <v>87</v>
      </c>
      <c r="W17" s="40">
        <v>63</v>
      </c>
      <c r="X17" s="40">
        <v>485</v>
      </c>
      <c r="Y17" s="40">
        <v>109</v>
      </c>
      <c r="Z17" s="40">
        <v>56</v>
      </c>
      <c r="AA17" s="40">
        <v>83</v>
      </c>
      <c r="AB17" s="40">
        <v>676</v>
      </c>
      <c r="AC17" s="40">
        <v>63</v>
      </c>
      <c r="AD17" s="40">
        <v>206</v>
      </c>
      <c r="AE17" s="40">
        <v>79</v>
      </c>
    </row>
    <row r="18" spans="1:31" x14ac:dyDescent="0.3">
      <c r="A18" s="23">
        <v>2025</v>
      </c>
      <c r="B18" s="23">
        <v>5</v>
      </c>
      <c r="C18" s="23" t="s">
        <v>9</v>
      </c>
      <c r="D18" t="s">
        <v>39</v>
      </c>
      <c r="E18" s="23">
        <v>33</v>
      </c>
      <c r="F18" s="34">
        <v>0.66</v>
      </c>
      <c r="G18">
        <v>41.25</v>
      </c>
      <c r="H18">
        <v>25.2</v>
      </c>
      <c r="I18">
        <v>43</v>
      </c>
      <c r="J18">
        <v>77</v>
      </c>
      <c r="K18">
        <v>96</v>
      </c>
      <c r="L18">
        <v>104</v>
      </c>
      <c r="M18">
        <v>59</v>
      </c>
      <c r="N18">
        <v>99</v>
      </c>
      <c r="O18">
        <v>129</v>
      </c>
      <c r="P18">
        <v>88</v>
      </c>
      <c r="Q18">
        <v>60</v>
      </c>
      <c r="R18">
        <v>86</v>
      </c>
      <c r="S18">
        <v>37</v>
      </c>
      <c r="T18">
        <v>95</v>
      </c>
      <c r="U18">
        <v>92</v>
      </c>
      <c r="V18" s="40">
        <v>85</v>
      </c>
      <c r="W18" s="40">
        <v>122</v>
      </c>
      <c r="X18" s="40">
        <v>285</v>
      </c>
      <c r="Y18" s="40">
        <v>115</v>
      </c>
      <c r="Z18" s="40">
        <v>397</v>
      </c>
      <c r="AA18" s="40">
        <v>100</v>
      </c>
      <c r="AB18" s="40">
        <v>46</v>
      </c>
      <c r="AC18" s="40">
        <v>34</v>
      </c>
      <c r="AD18" s="40">
        <v>243</v>
      </c>
      <c r="AE18" s="40">
        <v>54</v>
      </c>
    </row>
    <row r="19" spans="1:31" x14ac:dyDescent="0.3">
      <c r="A19" s="23">
        <v>2025</v>
      </c>
      <c r="B19" s="23">
        <v>5</v>
      </c>
      <c r="C19" s="23" t="s">
        <v>9</v>
      </c>
      <c r="D19" t="s">
        <v>41</v>
      </c>
      <c r="E19" s="23">
        <v>48</v>
      </c>
      <c r="F19" s="34">
        <v>0.51</v>
      </c>
      <c r="G19">
        <v>60</v>
      </c>
      <c r="H19">
        <v>39.9</v>
      </c>
      <c r="I19">
        <v>81</v>
      </c>
      <c r="J19">
        <v>62</v>
      </c>
      <c r="K19">
        <v>60</v>
      </c>
      <c r="L19">
        <v>50</v>
      </c>
      <c r="M19">
        <v>90</v>
      </c>
      <c r="N19">
        <v>64</v>
      </c>
      <c r="O19">
        <v>83</v>
      </c>
      <c r="P19">
        <v>80</v>
      </c>
      <c r="Q19">
        <v>104</v>
      </c>
      <c r="R19">
        <v>86</v>
      </c>
      <c r="S19">
        <v>29</v>
      </c>
      <c r="T19">
        <v>66</v>
      </c>
      <c r="U19">
        <v>31</v>
      </c>
      <c r="V19" s="40">
        <v>50</v>
      </c>
      <c r="W19" s="40">
        <v>360</v>
      </c>
      <c r="X19" s="40">
        <v>102</v>
      </c>
      <c r="Y19" s="40">
        <v>339</v>
      </c>
      <c r="Z19" s="40">
        <v>186</v>
      </c>
      <c r="AA19" s="40">
        <v>27</v>
      </c>
      <c r="AB19" s="40">
        <v>100</v>
      </c>
      <c r="AC19" s="40">
        <v>16</v>
      </c>
      <c r="AD19" s="40">
        <v>40</v>
      </c>
      <c r="AE19" s="40">
        <v>19</v>
      </c>
    </row>
    <row r="20" spans="1:31" x14ac:dyDescent="0.3">
      <c r="A20" s="23">
        <v>2025</v>
      </c>
      <c r="B20" s="23">
        <v>5</v>
      </c>
      <c r="C20" s="23" t="s">
        <v>9</v>
      </c>
      <c r="D20" t="s">
        <v>42</v>
      </c>
      <c r="E20" s="23">
        <v>66</v>
      </c>
      <c r="F20" s="34">
        <v>0.52</v>
      </c>
      <c r="G20">
        <v>82.5</v>
      </c>
      <c r="H20">
        <v>46.2</v>
      </c>
      <c r="I20">
        <v>72</v>
      </c>
      <c r="J20">
        <v>85</v>
      </c>
      <c r="K20">
        <v>99</v>
      </c>
      <c r="L20">
        <v>78</v>
      </c>
      <c r="M20">
        <v>92</v>
      </c>
      <c r="N20">
        <v>63</v>
      </c>
      <c r="O20">
        <v>54</v>
      </c>
      <c r="P20">
        <v>89</v>
      </c>
      <c r="Q20">
        <v>70</v>
      </c>
      <c r="R20">
        <v>101</v>
      </c>
      <c r="S20">
        <v>54</v>
      </c>
      <c r="T20">
        <v>81</v>
      </c>
      <c r="U20">
        <v>21</v>
      </c>
      <c r="V20" s="40">
        <v>189</v>
      </c>
      <c r="W20" s="40">
        <v>324</v>
      </c>
      <c r="X20" s="40">
        <v>512</v>
      </c>
      <c r="Y20" s="40">
        <v>44</v>
      </c>
      <c r="Z20" s="40">
        <v>139</v>
      </c>
      <c r="AA20" s="40">
        <v>143</v>
      </c>
      <c r="AB20" s="40">
        <v>86</v>
      </c>
      <c r="AC20" s="40">
        <v>56</v>
      </c>
      <c r="AD20" s="40">
        <v>149</v>
      </c>
      <c r="AE20" s="40">
        <v>53</v>
      </c>
    </row>
    <row r="21" spans="1:31" x14ac:dyDescent="0.3">
      <c r="A21" s="23">
        <v>2025</v>
      </c>
      <c r="B21" s="23">
        <v>5</v>
      </c>
      <c r="C21" s="23" t="s">
        <v>9</v>
      </c>
      <c r="D21" t="s">
        <v>43</v>
      </c>
      <c r="E21" s="23">
        <v>45</v>
      </c>
      <c r="F21" s="34">
        <v>0.7</v>
      </c>
      <c r="G21">
        <v>56.25</v>
      </c>
      <c r="H21">
        <v>49.35</v>
      </c>
      <c r="I21">
        <v>64</v>
      </c>
      <c r="J21">
        <v>40</v>
      </c>
      <c r="K21">
        <v>88</v>
      </c>
      <c r="L21">
        <v>120</v>
      </c>
      <c r="M21">
        <v>112</v>
      </c>
      <c r="N21">
        <v>47</v>
      </c>
      <c r="O21">
        <v>55</v>
      </c>
      <c r="P21">
        <v>45</v>
      </c>
      <c r="Q21">
        <v>53</v>
      </c>
      <c r="R21">
        <v>86</v>
      </c>
      <c r="S21">
        <v>41</v>
      </c>
      <c r="T21">
        <v>45</v>
      </c>
      <c r="U21">
        <v>76</v>
      </c>
      <c r="V21" s="40">
        <v>374</v>
      </c>
      <c r="W21" s="40">
        <v>96</v>
      </c>
      <c r="X21" s="40">
        <v>220</v>
      </c>
      <c r="Y21" s="40">
        <v>198</v>
      </c>
      <c r="Z21" s="40">
        <v>219</v>
      </c>
      <c r="AA21" s="40">
        <v>130</v>
      </c>
      <c r="AB21" s="40">
        <v>432</v>
      </c>
      <c r="AC21" s="40">
        <v>83</v>
      </c>
      <c r="AD21" s="40">
        <v>130</v>
      </c>
      <c r="AE21" s="40">
        <v>120</v>
      </c>
    </row>
    <row r="22" spans="1:31" x14ac:dyDescent="0.3">
      <c r="A22" s="23">
        <v>2025</v>
      </c>
      <c r="B22" s="23">
        <v>6</v>
      </c>
      <c r="C22" s="23" t="s">
        <v>10</v>
      </c>
      <c r="D22" t="s">
        <v>39</v>
      </c>
      <c r="E22" s="23">
        <v>86</v>
      </c>
      <c r="F22" s="34">
        <v>0.52</v>
      </c>
      <c r="G22">
        <v>107.5</v>
      </c>
      <c r="H22">
        <v>24.15</v>
      </c>
      <c r="I22">
        <v>28</v>
      </c>
      <c r="J22">
        <v>50</v>
      </c>
      <c r="K22">
        <v>105</v>
      </c>
      <c r="L22">
        <v>117</v>
      </c>
      <c r="M22">
        <v>108</v>
      </c>
      <c r="N22">
        <v>44</v>
      </c>
      <c r="O22">
        <v>76</v>
      </c>
      <c r="P22">
        <v>87</v>
      </c>
      <c r="Q22">
        <v>53</v>
      </c>
      <c r="R22">
        <v>97</v>
      </c>
      <c r="S22">
        <v>39</v>
      </c>
      <c r="T22">
        <v>67</v>
      </c>
      <c r="U22">
        <v>106</v>
      </c>
      <c r="V22" s="40">
        <v>28</v>
      </c>
      <c r="W22" s="40">
        <v>147</v>
      </c>
      <c r="X22" s="40">
        <v>265</v>
      </c>
      <c r="Y22" s="40">
        <v>59</v>
      </c>
      <c r="Z22" s="40">
        <v>54</v>
      </c>
      <c r="AA22" s="40">
        <v>98</v>
      </c>
      <c r="AB22" s="40">
        <v>212</v>
      </c>
      <c r="AC22" s="40">
        <v>35</v>
      </c>
      <c r="AD22" s="40">
        <v>39</v>
      </c>
      <c r="AE22" s="40">
        <v>23</v>
      </c>
    </row>
    <row r="23" spans="1:31" x14ac:dyDescent="0.3">
      <c r="A23" s="23">
        <v>2025</v>
      </c>
      <c r="B23" s="23">
        <v>6</v>
      </c>
      <c r="C23" s="23" t="s">
        <v>10</v>
      </c>
      <c r="D23" t="s">
        <v>41</v>
      </c>
      <c r="E23" s="23">
        <v>74</v>
      </c>
      <c r="F23" s="34">
        <v>0.51</v>
      </c>
      <c r="G23">
        <v>92.5</v>
      </c>
      <c r="H23">
        <v>51.45</v>
      </c>
      <c r="I23">
        <v>79</v>
      </c>
      <c r="J23">
        <v>51</v>
      </c>
      <c r="K23">
        <v>88</v>
      </c>
      <c r="L23">
        <v>104</v>
      </c>
      <c r="M23">
        <v>78</v>
      </c>
      <c r="N23">
        <v>105</v>
      </c>
      <c r="O23">
        <v>128</v>
      </c>
      <c r="P23">
        <v>54</v>
      </c>
      <c r="Q23">
        <v>95</v>
      </c>
      <c r="R23">
        <v>72</v>
      </c>
      <c r="S23">
        <v>46</v>
      </c>
      <c r="T23">
        <v>71</v>
      </c>
      <c r="U23">
        <v>117</v>
      </c>
      <c r="V23" s="40">
        <v>85</v>
      </c>
      <c r="W23" s="40">
        <v>106</v>
      </c>
      <c r="X23" s="40">
        <v>72</v>
      </c>
      <c r="Y23" s="40">
        <v>136</v>
      </c>
      <c r="Z23" s="40">
        <v>393</v>
      </c>
      <c r="AA23" s="40">
        <v>23</v>
      </c>
      <c r="AB23" s="40">
        <v>352</v>
      </c>
      <c r="AC23" s="40">
        <v>38</v>
      </c>
      <c r="AD23" s="40">
        <v>157</v>
      </c>
      <c r="AE23" s="40">
        <v>83</v>
      </c>
    </row>
    <row r="24" spans="1:31" x14ac:dyDescent="0.3">
      <c r="A24" s="23">
        <v>2025</v>
      </c>
      <c r="B24" s="23">
        <v>6</v>
      </c>
      <c r="C24" s="23" t="s">
        <v>10</v>
      </c>
      <c r="D24" t="s">
        <v>42</v>
      </c>
      <c r="E24" s="23">
        <v>46</v>
      </c>
      <c r="F24" s="34">
        <v>0.37</v>
      </c>
      <c r="G24">
        <v>57.5</v>
      </c>
      <c r="H24">
        <v>12.6</v>
      </c>
      <c r="I24">
        <v>60</v>
      </c>
      <c r="J24">
        <v>103</v>
      </c>
      <c r="K24">
        <v>72</v>
      </c>
      <c r="L24">
        <v>60</v>
      </c>
      <c r="M24">
        <v>61</v>
      </c>
      <c r="N24">
        <v>50</v>
      </c>
      <c r="O24">
        <v>71</v>
      </c>
      <c r="P24">
        <v>114</v>
      </c>
      <c r="Q24">
        <v>88</v>
      </c>
      <c r="R24">
        <v>86</v>
      </c>
      <c r="S24">
        <v>30</v>
      </c>
      <c r="T24">
        <v>38</v>
      </c>
      <c r="U24">
        <v>27</v>
      </c>
      <c r="V24" s="40">
        <v>312</v>
      </c>
      <c r="W24" s="40">
        <v>89</v>
      </c>
      <c r="X24" s="40">
        <v>470</v>
      </c>
      <c r="Y24" s="40">
        <v>132</v>
      </c>
      <c r="Z24" s="40">
        <v>308</v>
      </c>
      <c r="AA24" s="40">
        <v>40</v>
      </c>
      <c r="AB24" s="40">
        <v>386</v>
      </c>
      <c r="AC24" s="40">
        <v>242</v>
      </c>
      <c r="AD24" s="40">
        <v>64</v>
      </c>
      <c r="AE24" s="40">
        <v>25</v>
      </c>
    </row>
    <row r="25" spans="1:31" x14ac:dyDescent="0.3">
      <c r="A25" s="23">
        <v>2025</v>
      </c>
      <c r="B25" s="23">
        <v>6</v>
      </c>
      <c r="C25" s="23" t="s">
        <v>10</v>
      </c>
      <c r="D25" t="s">
        <v>43</v>
      </c>
      <c r="E25" s="23">
        <v>30</v>
      </c>
      <c r="F25" s="34">
        <v>0.57999999999999996</v>
      </c>
      <c r="G25">
        <v>37.5</v>
      </c>
      <c r="H25">
        <v>12.6</v>
      </c>
      <c r="I25">
        <v>70</v>
      </c>
      <c r="J25">
        <v>39</v>
      </c>
      <c r="K25">
        <v>40</v>
      </c>
      <c r="L25">
        <v>140</v>
      </c>
      <c r="M25">
        <v>49</v>
      </c>
      <c r="N25">
        <v>47</v>
      </c>
      <c r="O25">
        <v>115</v>
      </c>
      <c r="P25">
        <v>50</v>
      </c>
      <c r="Q25">
        <v>55</v>
      </c>
      <c r="R25">
        <v>39</v>
      </c>
      <c r="S25">
        <v>26</v>
      </c>
      <c r="T25">
        <v>97</v>
      </c>
      <c r="U25">
        <v>70</v>
      </c>
      <c r="V25" s="40">
        <v>354</v>
      </c>
      <c r="W25" s="40">
        <v>222</v>
      </c>
      <c r="X25" s="40">
        <v>562</v>
      </c>
      <c r="Y25" s="40">
        <v>337</v>
      </c>
      <c r="Z25" s="40">
        <v>101</v>
      </c>
      <c r="AA25" s="40">
        <v>35</v>
      </c>
      <c r="AB25" s="40">
        <v>194</v>
      </c>
      <c r="AC25" s="40">
        <v>21</v>
      </c>
      <c r="AD25" s="40">
        <v>119</v>
      </c>
      <c r="AE25" s="40">
        <v>8</v>
      </c>
    </row>
    <row r="26" spans="1:31" x14ac:dyDescent="0.3">
      <c r="A26" s="23">
        <v>2025</v>
      </c>
      <c r="B26" s="23">
        <v>7</v>
      </c>
      <c r="C26" s="23" t="s">
        <v>11</v>
      </c>
      <c r="D26" t="s">
        <v>39</v>
      </c>
      <c r="E26" s="23">
        <v>102</v>
      </c>
      <c r="F26" s="34">
        <v>0.76</v>
      </c>
      <c r="G26">
        <v>127.5</v>
      </c>
      <c r="H26">
        <v>28.35</v>
      </c>
      <c r="I26">
        <v>39</v>
      </c>
      <c r="J26">
        <v>79</v>
      </c>
      <c r="K26">
        <v>71</v>
      </c>
      <c r="L26">
        <v>131</v>
      </c>
      <c r="M26">
        <v>101</v>
      </c>
      <c r="N26">
        <v>128</v>
      </c>
      <c r="O26">
        <v>46</v>
      </c>
      <c r="P26">
        <v>101</v>
      </c>
      <c r="Q26">
        <v>75</v>
      </c>
      <c r="R26">
        <v>87</v>
      </c>
      <c r="S26">
        <v>41</v>
      </c>
      <c r="T26">
        <v>73</v>
      </c>
      <c r="U26">
        <v>120</v>
      </c>
      <c r="V26" s="40">
        <v>206</v>
      </c>
      <c r="W26" s="40">
        <v>144</v>
      </c>
      <c r="X26" s="40">
        <v>195</v>
      </c>
      <c r="Y26" s="40">
        <v>39</v>
      </c>
      <c r="Z26" s="40">
        <v>76</v>
      </c>
      <c r="AA26" s="40">
        <v>57</v>
      </c>
      <c r="AB26" s="40">
        <v>188</v>
      </c>
      <c r="AC26" s="40">
        <v>364</v>
      </c>
      <c r="AD26" s="40">
        <v>21</v>
      </c>
      <c r="AE26" s="40">
        <v>118</v>
      </c>
    </row>
    <row r="27" spans="1:31" x14ac:dyDescent="0.3">
      <c r="A27" s="23">
        <v>2025</v>
      </c>
      <c r="B27" s="23">
        <v>7</v>
      </c>
      <c r="C27" s="23" t="s">
        <v>11</v>
      </c>
      <c r="D27" t="s">
        <v>41</v>
      </c>
      <c r="E27" s="23">
        <v>84</v>
      </c>
      <c r="F27" s="34">
        <v>0.6</v>
      </c>
      <c r="G27">
        <v>105</v>
      </c>
      <c r="H27">
        <v>44.1</v>
      </c>
      <c r="I27">
        <v>66</v>
      </c>
      <c r="J27">
        <v>75</v>
      </c>
      <c r="K27">
        <v>88</v>
      </c>
      <c r="L27">
        <v>77</v>
      </c>
      <c r="M27">
        <v>100</v>
      </c>
      <c r="N27">
        <v>97</v>
      </c>
      <c r="O27">
        <v>79</v>
      </c>
      <c r="P27">
        <v>91</v>
      </c>
      <c r="Q27">
        <v>124</v>
      </c>
      <c r="R27">
        <v>94</v>
      </c>
      <c r="S27">
        <v>49</v>
      </c>
      <c r="T27">
        <v>73</v>
      </c>
      <c r="U27">
        <v>25</v>
      </c>
      <c r="V27" s="40">
        <v>202</v>
      </c>
      <c r="W27" s="40">
        <v>76</v>
      </c>
      <c r="X27" s="40">
        <v>395</v>
      </c>
      <c r="Y27" s="40">
        <v>10</v>
      </c>
      <c r="Z27" s="40">
        <v>53</v>
      </c>
      <c r="AA27" s="40">
        <v>119</v>
      </c>
      <c r="AB27" s="40">
        <v>240</v>
      </c>
      <c r="AC27" s="40">
        <v>282</v>
      </c>
      <c r="AD27" s="40">
        <v>116</v>
      </c>
      <c r="AE27" s="40">
        <v>68</v>
      </c>
    </row>
    <row r="28" spans="1:31" x14ac:dyDescent="0.3">
      <c r="A28" s="23">
        <v>2025</v>
      </c>
      <c r="B28" s="23">
        <v>7</v>
      </c>
      <c r="C28" s="23" t="s">
        <v>11</v>
      </c>
      <c r="D28" t="s">
        <v>42</v>
      </c>
      <c r="E28" s="23">
        <v>54</v>
      </c>
      <c r="F28" s="34">
        <v>0.44</v>
      </c>
      <c r="G28">
        <v>67.5</v>
      </c>
      <c r="H28">
        <v>56.7</v>
      </c>
      <c r="I28">
        <v>37</v>
      </c>
      <c r="J28">
        <v>86</v>
      </c>
      <c r="K28">
        <v>101</v>
      </c>
      <c r="L28">
        <v>113</v>
      </c>
      <c r="M28">
        <v>55</v>
      </c>
      <c r="N28">
        <v>92</v>
      </c>
      <c r="O28">
        <v>134</v>
      </c>
      <c r="P28">
        <v>74</v>
      </c>
      <c r="Q28">
        <v>133</v>
      </c>
      <c r="R28">
        <v>74</v>
      </c>
      <c r="S28">
        <v>68</v>
      </c>
      <c r="T28">
        <v>96</v>
      </c>
      <c r="U28">
        <v>125</v>
      </c>
      <c r="V28" s="40">
        <v>319</v>
      </c>
      <c r="W28" s="40">
        <v>80</v>
      </c>
      <c r="X28" s="40">
        <v>172</v>
      </c>
      <c r="Y28" s="40">
        <v>108</v>
      </c>
      <c r="Z28" s="40">
        <v>122</v>
      </c>
      <c r="AA28" s="40">
        <v>86</v>
      </c>
      <c r="AB28" s="40">
        <v>152</v>
      </c>
      <c r="AC28" s="40">
        <v>25</v>
      </c>
      <c r="AD28" s="40">
        <v>220</v>
      </c>
      <c r="AE28" s="40">
        <v>165</v>
      </c>
    </row>
    <row r="29" spans="1:31" x14ac:dyDescent="0.3">
      <c r="A29" s="23">
        <v>2025</v>
      </c>
      <c r="B29" s="23">
        <v>7</v>
      </c>
      <c r="C29" s="23" t="s">
        <v>11</v>
      </c>
      <c r="D29" t="s">
        <v>43</v>
      </c>
      <c r="E29" s="23">
        <v>100</v>
      </c>
      <c r="F29" s="34">
        <v>0.79</v>
      </c>
      <c r="G29">
        <v>125</v>
      </c>
      <c r="H29">
        <v>42</v>
      </c>
      <c r="I29">
        <v>61</v>
      </c>
      <c r="J29">
        <v>112</v>
      </c>
      <c r="K29">
        <v>94</v>
      </c>
      <c r="L29">
        <v>104</v>
      </c>
      <c r="M29">
        <v>52</v>
      </c>
      <c r="N29">
        <v>122</v>
      </c>
      <c r="O29">
        <v>112</v>
      </c>
      <c r="P29">
        <v>62</v>
      </c>
      <c r="Q29">
        <v>148</v>
      </c>
      <c r="R29">
        <v>51</v>
      </c>
      <c r="S29">
        <v>35</v>
      </c>
      <c r="T29">
        <v>69</v>
      </c>
      <c r="U29">
        <v>110</v>
      </c>
      <c r="V29" s="40">
        <v>182</v>
      </c>
      <c r="W29" s="40">
        <v>315</v>
      </c>
      <c r="X29" s="40">
        <v>17</v>
      </c>
      <c r="Y29" s="40">
        <v>15</v>
      </c>
      <c r="Z29" s="40">
        <v>214</v>
      </c>
      <c r="AA29" s="40">
        <v>75</v>
      </c>
      <c r="AB29" s="40">
        <v>752</v>
      </c>
      <c r="AC29" s="40">
        <v>84</v>
      </c>
      <c r="AD29" s="40">
        <v>158</v>
      </c>
      <c r="AE29" s="40">
        <v>182</v>
      </c>
    </row>
    <row r="30" spans="1:31" x14ac:dyDescent="0.3">
      <c r="A30" s="23">
        <v>2025</v>
      </c>
      <c r="B30" s="23">
        <v>8</v>
      </c>
      <c r="C30" s="23" t="s">
        <v>12</v>
      </c>
      <c r="D30" t="s">
        <v>39</v>
      </c>
      <c r="E30" s="23">
        <v>90</v>
      </c>
      <c r="F30" s="34">
        <v>0.55000000000000004</v>
      </c>
      <c r="G30">
        <v>112.5</v>
      </c>
      <c r="H30">
        <v>55.65</v>
      </c>
      <c r="I30">
        <v>80</v>
      </c>
      <c r="J30">
        <v>89</v>
      </c>
      <c r="K30">
        <v>44</v>
      </c>
      <c r="L30">
        <v>113</v>
      </c>
      <c r="M30">
        <v>44</v>
      </c>
      <c r="N30">
        <v>45</v>
      </c>
      <c r="O30">
        <v>134</v>
      </c>
      <c r="P30">
        <v>110</v>
      </c>
      <c r="Q30">
        <v>126</v>
      </c>
      <c r="R30">
        <v>52</v>
      </c>
      <c r="S30">
        <v>46</v>
      </c>
      <c r="T30">
        <v>88</v>
      </c>
      <c r="U30">
        <v>38</v>
      </c>
      <c r="V30" s="40">
        <v>232</v>
      </c>
      <c r="W30" s="40">
        <v>40</v>
      </c>
      <c r="X30" s="40">
        <v>192</v>
      </c>
      <c r="Y30" s="40">
        <v>30</v>
      </c>
      <c r="Z30" s="40">
        <v>241</v>
      </c>
      <c r="AA30" s="40">
        <v>263</v>
      </c>
      <c r="AB30" s="40">
        <v>452</v>
      </c>
      <c r="AC30" s="40">
        <v>95</v>
      </c>
      <c r="AD30" s="40">
        <v>62</v>
      </c>
      <c r="AE30" s="40">
        <v>53</v>
      </c>
    </row>
    <row r="31" spans="1:31" x14ac:dyDescent="0.3">
      <c r="A31" s="23">
        <v>2025</v>
      </c>
      <c r="B31" s="23">
        <v>8</v>
      </c>
      <c r="C31" s="23" t="s">
        <v>12</v>
      </c>
      <c r="D31" t="s">
        <v>41</v>
      </c>
      <c r="E31" s="23">
        <v>98</v>
      </c>
      <c r="F31" s="34">
        <v>0.34</v>
      </c>
      <c r="G31">
        <v>122.5</v>
      </c>
      <c r="H31">
        <v>43.05</v>
      </c>
      <c r="I31">
        <v>58</v>
      </c>
      <c r="J31">
        <v>65</v>
      </c>
      <c r="K31">
        <v>53</v>
      </c>
      <c r="L31">
        <v>134</v>
      </c>
      <c r="M31">
        <v>93</v>
      </c>
      <c r="N31">
        <v>125</v>
      </c>
      <c r="O31">
        <v>125</v>
      </c>
      <c r="P31">
        <v>63</v>
      </c>
      <c r="Q31">
        <v>142</v>
      </c>
      <c r="R31">
        <v>53</v>
      </c>
      <c r="S31">
        <v>56</v>
      </c>
      <c r="T31">
        <v>91</v>
      </c>
      <c r="U31">
        <v>68</v>
      </c>
      <c r="V31" s="40">
        <v>85</v>
      </c>
      <c r="W31" s="40">
        <v>138</v>
      </c>
      <c r="X31" s="40">
        <v>110</v>
      </c>
      <c r="Y31" s="40">
        <v>39</v>
      </c>
      <c r="Z31" s="40">
        <v>140</v>
      </c>
      <c r="AA31" s="40">
        <v>135</v>
      </c>
      <c r="AB31" s="40">
        <v>594</v>
      </c>
      <c r="AC31" s="40">
        <v>76</v>
      </c>
      <c r="AD31" s="40">
        <v>164</v>
      </c>
      <c r="AE31" s="40">
        <v>31</v>
      </c>
    </row>
    <row r="32" spans="1:31" x14ac:dyDescent="0.3">
      <c r="A32" s="23">
        <v>2025</v>
      </c>
      <c r="B32" s="23">
        <v>8</v>
      </c>
      <c r="C32" s="23" t="s">
        <v>12</v>
      </c>
      <c r="D32" t="s">
        <v>42</v>
      </c>
      <c r="E32" s="23">
        <v>89</v>
      </c>
      <c r="F32" s="34">
        <v>0.3</v>
      </c>
      <c r="G32">
        <v>111.25</v>
      </c>
      <c r="H32">
        <v>33.6</v>
      </c>
      <c r="I32">
        <v>50</v>
      </c>
      <c r="J32">
        <v>97</v>
      </c>
      <c r="K32">
        <v>97</v>
      </c>
      <c r="L32">
        <v>110</v>
      </c>
      <c r="M32">
        <v>102</v>
      </c>
      <c r="N32">
        <v>122</v>
      </c>
      <c r="O32">
        <v>115</v>
      </c>
      <c r="P32">
        <v>123</v>
      </c>
      <c r="Q32">
        <v>87</v>
      </c>
      <c r="R32">
        <v>50</v>
      </c>
      <c r="S32">
        <v>58</v>
      </c>
      <c r="T32">
        <v>94</v>
      </c>
      <c r="U32">
        <v>112</v>
      </c>
      <c r="V32" s="40">
        <v>104</v>
      </c>
      <c r="W32" s="40">
        <v>116</v>
      </c>
      <c r="X32" s="40">
        <v>730</v>
      </c>
      <c r="Y32" s="40">
        <v>334</v>
      </c>
      <c r="Z32" s="40">
        <v>44</v>
      </c>
      <c r="AA32" s="40">
        <v>86</v>
      </c>
      <c r="AB32" s="40">
        <v>124</v>
      </c>
      <c r="AC32" s="40">
        <v>162</v>
      </c>
      <c r="AD32" s="40">
        <v>184</v>
      </c>
      <c r="AE32" s="40">
        <v>23</v>
      </c>
    </row>
    <row r="33" spans="1:31" x14ac:dyDescent="0.3">
      <c r="A33" s="23">
        <v>2025</v>
      </c>
      <c r="B33" s="23">
        <v>8</v>
      </c>
      <c r="C33" s="23" t="s">
        <v>12</v>
      </c>
      <c r="D33" t="s">
        <v>43</v>
      </c>
      <c r="E33" s="23">
        <v>75</v>
      </c>
      <c r="F33" s="34">
        <v>0.71</v>
      </c>
      <c r="G33">
        <v>93.75</v>
      </c>
      <c r="H33">
        <v>32.549999999999997</v>
      </c>
      <c r="I33">
        <v>47</v>
      </c>
      <c r="J33">
        <v>63</v>
      </c>
      <c r="K33">
        <v>80</v>
      </c>
      <c r="L33">
        <v>121</v>
      </c>
      <c r="M33">
        <v>60</v>
      </c>
      <c r="N33">
        <v>124</v>
      </c>
      <c r="O33">
        <v>98</v>
      </c>
      <c r="P33">
        <v>85</v>
      </c>
      <c r="Q33">
        <v>79</v>
      </c>
      <c r="R33">
        <v>38</v>
      </c>
      <c r="S33">
        <v>50</v>
      </c>
      <c r="T33">
        <v>94</v>
      </c>
      <c r="U33">
        <v>102</v>
      </c>
      <c r="V33" s="40">
        <v>39</v>
      </c>
      <c r="W33" s="40">
        <v>205</v>
      </c>
      <c r="X33" s="40">
        <v>197</v>
      </c>
      <c r="Y33" s="40">
        <v>49</v>
      </c>
      <c r="Z33" s="40">
        <v>150</v>
      </c>
      <c r="AA33" s="40">
        <v>276</v>
      </c>
      <c r="AB33" s="40">
        <v>422</v>
      </c>
      <c r="AC33" s="40">
        <v>56</v>
      </c>
      <c r="AD33" s="40">
        <v>205</v>
      </c>
      <c r="AE33" s="40">
        <v>9</v>
      </c>
    </row>
    <row r="34" spans="1:31" x14ac:dyDescent="0.3">
      <c r="A34" s="23">
        <v>2025</v>
      </c>
      <c r="B34" s="23">
        <v>9</v>
      </c>
      <c r="C34" s="23" t="s">
        <v>13</v>
      </c>
      <c r="D34" t="s">
        <v>39</v>
      </c>
      <c r="E34" s="23">
        <v>72</v>
      </c>
      <c r="F34" s="34">
        <v>0.43</v>
      </c>
      <c r="G34">
        <v>90</v>
      </c>
      <c r="H34">
        <v>29.4</v>
      </c>
      <c r="I34">
        <v>78</v>
      </c>
      <c r="J34">
        <v>85</v>
      </c>
      <c r="K34">
        <v>78</v>
      </c>
      <c r="L34">
        <v>83</v>
      </c>
      <c r="M34">
        <v>54</v>
      </c>
      <c r="N34">
        <v>86</v>
      </c>
      <c r="O34">
        <v>60</v>
      </c>
      <c r="P34">
        <v>62</v>
      </c>
      <c r="Q34">
        <v>57</v>
      </c>
      <c r="R34">
        <v>71</v>
      </c>
      <c r="S34">
        <v>64</v>
      </c>
      <c r="T34">
        <v>46</v>
      </c>
      <c r="U34">
        <v>96</v>
      </c>
      <c r="V34" s="40">
        <v>417</v>
      </c>
      <c r="W34" s="40">
        <v>28</v>
      </c>
      <c r="X34" s="40">
        <v>275</v>
      </c>
      <c r="Y34" s="40">
        <v>359</v>
      </c>
      <c r="Z34" s="40">
        <v>192</v>
      </c>
      <c r="AA34" s="40">
        <v>149</v>
      </c>
      <c r="AB34" s="40">
        <v>50</v>
      </c>
      <c r="AC34" s="40">
        <v>200</v>
      </c>
      <c r="AD34" s="40">
        <v>9</v>
      </c>
      <c r="AE34" s="40">
        <v>20</v>
      </c>
    </row>
    <row r="35" spans="1:31" x14ac:dyDescent="0.3">
      <c r="A35" s="23">
        <v>2025</v>
      </c>
      <c r="B35" s="23">
        <v>9</v>
      </c>
      <c r="C35" s="23" t="s">
        <v>13</v>
      </c>
      <c r="D35" t="s">
        <v>41</v>
      </c>
      <c r="E35" s="23">
        <v>52</v>
      </c>
      <c r="F35" s="34">
        <v>0.54</v>
      </c>
      <c r="G35">
        <v>65</v>
      </c>
      <c r="H35">
        <v>58.8</v>
      </c>
      <c r="I35">
        <v>51</v>
      </c>
      <c r="J35">
        <v>107</v>
      </c>
      <c r="K35">
        <v>66</v>
      </c>
      <c r="L35">
        <v>96</v>
      </c>
      <c r="M35">
        <v>85</v>
      </c>
      <c r="N35">
        <v>78</v>
      </c>
      <c r="O35">
        <v>124</v>
      </c>
      <c r="P35">
        <v>60</v>
      </c>
      <c r="Q35">
        <v>59</v>
      </c>
      <c r="R35">
        <v>79</v>
      </c>
      <c r="S35">
        <v>30</v>
      </c>
      <c r="T35">
        <v>70</v>
      </c>
      <c r="U35">
        <v>36</v>
      </c>
      <c r="V35" s="40">
        <v>136</v>
      </c>
      <c r="W35" s="40">
        <v>315</v>
      </c>
      <c r="X35" s="40">
        <v>725</v>
      </c>
      <c r="Y35" s="40">
        <v>80</v>
      </c>
      <c r="Z35" s="40">
        <v>199</v>
      </c>
      <c r="AA35" s="40">
        <v>90</v>
      </c>
      <c r="AB35" s="40">
        <v>320</v>
      </c>
      <c r="AC35" s="40">
        <v>44</v>
      </c>
      <c r="AD35" s="40">
        <v>207</v>
      </c>
      <c r="AE35" s="40">
        <v>11</v>
      </c>
    </row>
    <row r="36" spans="1:31" x14ac:dyDescent="0.3">
      <c r="A36" s="23">
        <v>2025</v>
      </c>
      <c r="B36" s="23">
        <v>9</v>
      </c>
      <c r="C36" s="23" t="s">
        <v>13</v>
      </c>
      <c r="D36" t="s">
        <v>42</v>
      </c>
      <c r="E36" s="23">
        <v>56</v>
      </c>
      <c r="F36" s="34">
        <v>0.51</v>
      </c>
      <c r="G36">
        <v>70</v>
      </c>
      <c r="H36">
        <v>58.8</v>
      </c>
      <c r="I36">
        <v>29</v>
      </c>
      <c r="J36">
        <v>88</v>
      </c>
      <c r="K36">
        <v>39</v>
      </c>
      <c r="L36">
        <v>119</v>
      </c>
      <c r="M36">
        <v>90</v>
      </c>
      <c r="N36">
        <v>70</v>
      </c>
      <c r="O36">
        <v>56</v>
      </c>
      <c r="P36">
        <v>61</v>
      </c>
      <c r="Q36">
        <v>130</v>
      </c>
      <c r="R36">
        <v>43</v>
      </c>
      <c r="S36">
        <v>55</v>
      </c>
      <c r="T36">
        <v>97</v>
      </c>
      <c r="U36">
        <v>96</v>
      </c>
      <c r="V36" s="40">
        <v>343</v>
      </c>
      <c r="W36" s="40">
        <v>284</v>
      </c>
      <c r="X36" s="40">
        <v>190</v>
      </c>
      <c r="Y36" s="40">
        <v>120</v>
      </c>
      <c r="Z36" s="40">
        <v>288</v>
      </c>
      <c r="AA36" s="40">
        <v>48</v>
      </c>
      <c r="AB36" s="40">
        <v>148</v>
      </c>
      <c r="AC36" s="40">
        <v>98</v>
      </c>
      <c r="AD36" s="40">
        <v>131</v>
      </c>
      <c r="AE36" s="40">
        <v>60</v>
      </c>
    </row>
    <row r="37" spans="1:31" x14ac:dyDescent="0.3">
      <c r="A37" s="23">
        <v>2025</v>
      </c>
      <c r="B37" s="23">
        <v>9</v>
      </c>
      <c r="C37" s="23" t="s">
        <v>13</v>
      </c>
      <c r="D37" t="s">
        <v>43</v>
      </c>
      <c r="E37" s="23">
        <v>40</v>
      </c>
      <c r="F37" s="34">
        <v>0.79</v>
      </c>
      <c r="G37">
        <v>50</v>
      </c>
      <c r="H37">
        <v>30.45</v>
      </c>
      <c r="I37">
        <v>63</v>
      </c>
      <c r="J37">
        <v>99</v>
      </c>
      <c r="K37">
        <v>35</v>
      </c>
      <c r="L37">
        <v>85</v>
      </c>
      <c r="M37">
        <v>71</v>
      </c>
      <c r="N37">
        <v>67</v>
      </c>
      <c r="O37">
        <v>62</v>
      </c>
      <c r="P37">
        <v>126</v>
      </c>
      <c r="Q37">
        <v>122</v>
      </c>
      <c r="R37">
        <v>50</v>
      </c>
      <c r="S37">
        <v>60</v>
      </c>
      <c r="T37">
        <v>75</v>
      </c>
      <c r="U37">
        <v>52</v>
      </c>
      <c r="V37" s="40">
        <v>417</v>
      </c>
      <c r="W37" s="40">
        <v>141</v>
      </c>
      <c r="X37" s="40">
        <v>840</v>
      </c>
      <c r="Y37" s="40">
        <v>187</v>
      </c>
      <c r="Z37" s="40">
        <v>100</v>
      </c>
      <c r="AA37" s="40">
        <v>86</v>
      </c>
      <c r="AB37" s="40">
        <v>44</v>
      </c>
      <c r="AC37" s="40">
        <v>56</v>
      </c>
      <c r="AD37" s="40">
        <v>160</v>
      </c>
      <c r="AE37" s="40">
        <v>50</v>
      </c>
    </row>
    <row r="38" spans="1:31" x14ac:dyDescent="0.3">
      <c r="A38" s="23">
        <v>2025</v>
      </c>
      <c r="B38" s="23">
        <v>10</v>
      </c>
      <c r="C38" s="23" t="s">
        <v>14</v>
      </c>
      <c r="D38" t="s">
        <v>39</v>
      </c>
      <c r="E38" s="23">
        <v>74</v>
      </c>
      <c r="F38" s="34">
        <v>0.69</v>
      </c>
      <c r="G38">
        <v>92.5</v>
      </c>
      <c r="H38">
        <v>29.4</v>
      </c>
      <c r="I38">
        <v>67</v>
      </c>
      <c r="J38">
        <v>99</v>
      </c>
      <c r="K38">
        <v>40</v>
      </c>
      <c r="L38">
        <v>80</v>
      </c>
      <c r="M38">
        <v>93</v>
      </c>
      <c r="N38">
        <v>111</v>
      </c>
      <c r="O38">
        <v>134</v>
      </c>
      <c r="P38">
        <v>111</v>
      </c>
      <c r="Q38">
        <v>126</v>
      </c>
      <c r="R38">
        <v>60</v>
      </c>
      <c r="S38">
        <v>60</v>
      </c>
      <c r="T38">
        <v>56</v>
      </c>
      <c r="U38">
        <v>134</v>
      </c>
      <c r="V38" s="40">
        <v>172</v>
      </c>
      <c r="W38" s="40">
        <v>54</v>
      </c>
      <c r="X38" s="40">
        <v>937</v>
      </c>
      <c r="Y38" s="40">
        <v>98</v>
      </c>
      <c r="Z38" s="40">
        <v>211</v>
      </c>
      <c r="AA38" s="40">
        <v>215</v>
      </c>
      <c r="AB38" s="40">
        <v>44</v>
      </c>
      <c r="AC38" s="40">
        <v>68</v>
      </c>
      <c r="AD38" s="40">
        <v>21</v>
      </c>
      <c r="AE38" s="40">
        <v>25</v>
      </c>
    </row>
    <row r="39" spans="1:31" x14ac:dyDescent="0.3">
      <c r="A39" s="23">
        <v>2025</v>
      </c>
      <c r="B39" s="23">
        <v>10</v>
      </c>
      <c r="C39" s="23" t="s">
        <v>14</v>
      </c>
      <c r="D39" t="s">
        <v>41</v>
      </c>
      <c r="E39" s="23">
        <v>22</v>
      </c>
      <c r="F39" s="34">
        <v>0.46</v>
      </c>
      <c r="G39">
        <v>27.5</v>
      </c>
      <c r="H39">
        <v>56.7</v>
      </c>
      <c r="I39">
        <v>36</v>
      </c>
      <c r="J39">
        <v>77</v>
      </c>
      <c r="K39">
        <v>90</v>
      </c>
      <c r="L39">
        <v>90</v>
      </c>
      <c r="M39">
        <v>39</v>
      </c>
      <c r="N39">
        <v>68</v>
      </c>
      <c r="O39">
        <v>90</v>
      </c>
      <c r="P39">
        <v>106</v>
      </c>
      <c r="Q39">
        <v>68</v>
      </c>
      <c r="R39">
        <v>69</v>
      </c>
      <c r="S39">
        <v>53</v>
      </c>
      <c r="T39">
        <v>77</v>
      </c>
      <c r="U39">
        <v>78</v>
      </c>
      <c r="V39" s="40">
        <v>159</v>
      </c>
      <c r="W39" s="40">
        <v>4</v>
      </c>
      <c r="X39" s="40">
        <v>295</v>
      </c>
      <c r="Y39" s="40">
        <v>129</v>
      </c>
      <c r="Z39" s="40">
        <v>18</v>
      </c>
      <c r="AA39" s="40">
        <v>130</v>
      </c>
      <c r="AB39" s="40">
        <v>60</v>
      </c>
      <c r="AC39" s="40">
        <v>328</v>
      </c>
      <c r="AD39" s="40">
        <v>20</v>
      </c>
      <c r="AE39" s="40">
        <v>96</v>
      </c>
    </row>
    <row r="40" spans="1:31" x14ac:dyDescent="0.3">
      <c r="A40" s="23">
        <v>2025</v>
      </c>
      <c r="B40" s="23">
        <v>10</v>
      </c>
      <c r="C40" s="23" t="s">
        <v>14</v>
      </c>
      <c r="D40" t="s">
        <v>42</v>
      </c>
      <c r="E40" s="23">
        <v>92</v>
      </c>
      <c r="F40" s="34">
        <v>0.61</v>
      </c>
      <c r="G40">
        <v>115</v>
      </c>
      <c r="H40">
        <v>47.25</v>
      </c>
      <c r="I40">
        <v>48</v>
      </c>
      <c r="J40">
        <v>104</v>
      </c>
      <c r="K40">
        <v>88</v>
      </c>
      <c r="L40">
        <v>135</v>
      </c>
      <c r="M40">
        <v>74</v>
      </c>
      <c r="N40">
        <v>104</v>
      </c>
      <c r="O40">
        <v>57</v>
      </c>
      <c r="P40">
        <v>112</v>
      </c>
      <c r="Q40">
        <v>122</v>
      </c>
      <c r="R40">
        <v>58</v>
      </c>
      <c r="S40">
        <v>43</v>
      </c>
      <c r="T40">
        <v>80</v>
      </c>
      <c r="U40">
        <v>63</v>
      </c>
      <c r="V40" s="40">
        <v>128</v>
      </c>
      <c r="W40" s="40">
        <v>66</v>
      </c>
      <c r="X40" s="40">
        <v>115</v>
      </c>
      <c r="Y40" s="40">
        <v>180</v>
      </c>
      <c r="Z40" s="40">
        <v>183</v>
      </c>
      <c r="AA40" s="40">
        <v>183</v>
      </c>
      <c r="AB40" s="40">
        <v>440</v>
      </c>
      <c r="AC40" s="40">
        <v>98</v>
      </c>
      <c r="AD40" s="40">
        <v>158</v>
      </c>
      <c r="AE40" s="40">
        <v>47</v>
      </c>
    </row>
    <row r="41" spans="1:31" x14ac:dyDescent="0.3">
      <c r="A41" s="23">
        <v>2025</v>
      </c>
      <c r="B41" s="23">
        <v>10</v>
      </c>
      <c r="C41" s="23" t="s">
        <v>14</v>
      </c>
      <c r="D41" t="s">
        <v>43</v>
      </c>
      <c r="E41" s="23">
        <v>92</v>
      </c>
      <c r="F41" s="34">
        <v>0.77</v>
      </c>
      <c r="G41">
        <v>115</v>
      </c>
      <c r="H41">
        <v>17.850000000000001</v>
      </c>
      <c r="I41">
        <v>47</v>
      </c>
      <c r="J41">
        <v>112</v>
      </c>
      <c r="K41">
        <v>68</v>
      </c>
      <c r="L41">
        <v>72</v>
      </c>
      <c r="M41">
        <v>41</v>
      </c>
      <c r="N41">
        <v>110</v>
      </c>
      <c r="O41">
        <v>69</v>
      </c>
      <c r="P41">
        <v>54</v>
      </c>
      <c r="Q41">
        <v>79</v>
      </c>
      <c r="R41">
        <v>98</v>
      </c>
      <c r="S41">
        <v>65</v>
      </c>
      <c r="T41">
        <v>46</v>
      </c>
      <c r="U41">
        <v>45</v>
      </c>
      <c r="V41" s="40">
        <v>338</v>
      </c>
      <c r="W41" s="40">
        <v>264</v>
      </c>
      <c r="X41" s="40">
        <v>577</v>
      </c>
      <c r="Y41" s="40">
        <v>43</v>
      </c>
      <c r="Z41" s="40">
        <v>52</v>
      </c>
      <c r="AA41" s="40">
        <v>63</v>
      </c>
      <c r="AB41" s="40">
        <v>288</v>
      </c>
      <c r="AC41" s="40">
        <v>44</v>
      </c>
      <c r="AD41" s="40">
        <v>130</v>
      </c>
      <c r="AE41" s="40">
        <v>105</v>
      </c>
    </row>
    <row r="42" spans="1:31" x14ac:dyDescent="0.3">
      <c r="A42" s="23">
        <v>2025</v>
      </c>
      <c r="B42" s="23">
        <v>11</v>
      </c>
      <c r="C42" s="23" t="s">
        <v>15</v>
      </c>
      <c r="D42" t="s">
        <v>39</v>
      </c>
      <c r="E42" s="23">
        <v>87</v>
      </c>
      <c r="F42" s="34">
        <v>0.53</v>
      </c>
      <c r="G42">
        <v>108.75</v>
      </c>
      <c r="H42">
        <v>37.799999999999997</v>
      </c>
      <c r="I42">
        <v>81</v>
      </c>
      <c r="J42">
        <v>39</v>
      </c>
      <c r="K42">
        <v>97</v>
      </c>
      <c r="L42">
        <v>88</v>
      </c>
      <c r="M42">
        <v>105</v>
      </c>
      <c r="N42">
        <v>89</v>
      </c>
      <c r="O42">
        <v>95</v>
      </c>
      <c r="P42">
        <v>75</v>
      </c>
      <c r="Q42">
        <v>124</v>
      </c>
      <c r="R42">
        <v>78</v>
      </c>
      <c r="S42">
        <v>28</v>
      </c>
      <c r="T42">
        <v>44</v>
      </c>
      <c r="U42">
        <v>121</v>
      </c>
      <c r="V42" s="40">
        <v>35</v>
      </c>
      <c r="W42" s="40">
        <v>66</v>
      </c>
      <c r="X42" s="40">
        <v>415</v>
      </c>
      <c r="Y42" s="40">
        <v>72</v>
      </c>
      <c r="Z42" s="40">
        <v>115</v>
      </c>
      <c r="AA42" s="40">
        <v>83</v>
      </c>
      <c r="AB42" s="40">
        <v>408</v>
      </c>
      <c r="AC42" s="40">
        <v>303</v>
      </c>
      <c r="AD42" s="40">
        <v>136</v>
      </c>
      <c r="AE42" s="40">
        <v>12</v>
      </c>
    </row>
    <row r="43" spans="1:31" x14ac:dyDescent="0.3">
      <c r="A43" s="23">
        <v>2025</v>
      </c>
      <c r="B43" s="23">
        <v>11</v>
      </c>
      <c r="C43" s="23" t="s">
        <v>15</v>
      </c>
      <c r="D43" t="s">
        <v>41</v>
      </c>
      <c r="E43" s="23">
        <v>40</v>
      </c>
      <c r="F43" s="34">
        <v>0.67</v>
      </c>
      <c r="G43">
        <v>50</v>
      </c>
      <c r="H43">
        <v>57.75</v>
      </c>
      <c r="I43">
        <v>55</v>
      </c>
      <c r="J43">
        <v>45</v>
      </c>
      <c r="K43">
        <v>53</v>
      </c>
      <c r="L43">
        <v>114</v>
      </c>
      <c r="M43">
        <v>107</v>
      </c>
      <c r="N43">
        <v>69</v>
      </c>
      <c r="O43">
        <v>66</v>
      </c>
      <c r="P43">
        <v>59</v>
      </c>
      <c r="Q43">
        <v>81</v>
      </c>
      <c r="R43">
        <v>70</v>
      </c>
      <c r="S43">
        <v>57</v>
      </c>
      <c r="T43">
        <v>67</v>
      </c>
      <c r="U43">
        <v>98</v>
      </c>
      <c r="V43" s="40">
        <v>10</v>
      </c>
      <c r="W43" s="40">
        <v>234</v>
      </c>
      <c r="X43" s="40">
        <v>697</v>
      </c>
      <c r="Y43" s="40">
        <v>182</v>
      </c>
      <c r="Z43" s="40">
        <v>278</v>
      </c>
      <c r="AA43" s="40">
        <v>123</v>
      </c>
      <c r="AB43" s="40">
        <v>114</v>
      </c>
      <c r="AC43" s="40">
        <v>92</v>
      </c>
      <c r="AD43" s="40">
        <v>152</v>
      </c>
      <c r="AE43" s="40">
        <v>84</v>
      </c>
    </row>
    <row r="44" spans="1:31" x14ac:dyDescent="0.3">
      <c r="A44" s="23">
        <v>2025</v>
      </c>
      <c r="B44" s="23">
        <v>11</v>
      </c>
      <c r="C44" s="23" t="s">
        <v>15</v>
      </c>
      <c r="D44" t="s">
        <v>42</v>
      </c>
      <c r="E44" s="23">
        <v>71</v>
      </c>
      <c r="F44" s="34">
        <v>0.47</v>
      </c>
      <c r="G44">
        <v>88.75</v>
      </c>
      <c r="H44">
        <v>25.2</v>
      </c>
      <c r="I44">
        <v>57</v>
      </c>
      <c r="J44">
        <v>94</v>
      </c>
      <c r="K44">
        <v>63</v>
      </c>
      <c r="L44">
        <v>143</v>
      </c>
      <c r="M44">
        <v>83</v>
      </c>
      <c r="N44">
        <v>74</v>
      </c>
      <c r="O44">
        <v>47</v>
      </c>
      <c r="P44">
        <v>58</v>
      </c>
      <c r="Q44">
        <v>137</v>
      </c>
      <c r="R44">
        <v>94</v>
      </c>
      <c r="S44">
        <v>37</v>
      </c>
      <c r="T44">
        <v>74</v>
      </c>
      <c r="U44">
        <v>21</v>
      </c>
      <c r="V44" s="40">
        <v>97</v>
      </c>
      <c r="W44" s="40">
        <v>133</v>
      </c>
      <c r="X44" s="40">
        <v>255</v>
      </c>
      <c r="Y44" s="40">
        <v>62</v>
      </c>
      <c r="Z44" s="40">
        <v>67</v>
      </c>
      <c r="AA44" s="40">
        <v>58</v>
      </c>
      <c r="AB44" s="40">
        <v>700</v>
      </c>
      <c r="AC44" s="40">
        <v>232</v>
      </c>
      <c r="AD44" s="40">
        <v>106</v>
      </c>
      <c r="AE44" s="40">
        <v>165</v>
      </c>
    </row>
    <row r="45" spans="1:31" x14ac:dyDescent="0.3">
      <c r="A45" s="23">
        <v>2025</v>
      </c>
      <c r="B45" s="23">
        <v>11</v>
      </c>
      <c r="C45" s="23" t="s">
        <v>15</v>
      </c>
      <c r="D45" t="s">
        <v>43</v>
      </c>
      <c r="E45" s="23">
        <v>34</v>
      </c>
      <c r="F45" s="34">
        <v>0.73</v>
      </c>
      <c r="G45">
        <v>42.5</v>
      </c>
      <c r="H45">
        <v>34.65</v>
      </c>
      <c r="I45">
        <v>29</v>
      </c>
      <c r="J45">
        <v>94</v>
      </c>
      <c r="K45">
        <v>36</v>
      </c>
      <c r="L45">
        <v>105</v>
      </c>
      <c r="M45">
        <v>65</v>
      </c>
      <c r="N45">
        <v>68</v>
      </c>
      <c r="O45">
        <v>52</v>
      </c>
      <c r="P45">
        <v>94</v>
      </c>
      <c r="Q45">
        <v>140</v>
      </c>
      <c r="R45">
        <v>71</v>
      </c>
      <c r="S45">
        <v>74</v>
      </c>
      <c r="T45">
        <v>72</v>
      </c>
      <c r="U45">
        <v>60</v>
      </c>
      <c r="V45" s="40">
        <v>176</v>
      </c>
      <c r="W45" s="40">
        <v>222</v>
      </c>
      <c r="X45" s="40">
        <v>472</v>
      </c>
      <c r="Y45" s="40">
        <v>23</v>
      </c>
      <c r="Z45" s="40">
        <v>29</v>
      </c>
      <c r="AA45" s="40">
        <v>61</v>
      </c>
      <c r="AB45" s="40">
        <v>410</v>
      </c>
      <c r="AC45" s="40">
        <v>263</v>
      </c>
      <c r="AD45" s="40">
        <v>135</v>
      </c>
      <c r="AE45" s="40">
        <v>62</v>
      </c>
    </row>
    <row r="46" spans="1:31" x14ac:dyDescent="0.3">
      <c r="A46" s="23">
        <v>2025</v>
      </c>
      <c r="B46" s="23">
        <v>12</v>
      </c>
      <c r="C46" s="23" t="s">
        <v>16</v>
      </c>
      <c r="D46" t="s">
        <v>39</v>
      </c>
      <c r="E46" s="23">
        <v>90</v>
      </c>
      <c r="F46" s="34">
        <v>0.57999999999999996</v>
      </c>
      <c r="G46">
        <v>112.5</v>
      </c>
      <c r="H46">
        <v>12.6</v>
      </c>
      <c r="I46">
        <v>61</v>
      </c>
      <c r="J46">
        <v>79</v>
      </c>
      <c r="K46">
        <v>94</v>
      </c>
      <c r="L46">
        <v>77</v>
      </c>
      <c r="M46">
        <v>50</v>
      </c>
      <c r="N46">
        <v>110</v>
      </c>
      <c r="O46">
        <v>106</v>
      </c>
      <c r="P46">
        <v>119</v>
      </c>
      <c r="Q46">
        <v>148</v>
      </c>
      <c r="R46">
        <v>50</v>
      </c>
      <c r="S46">
        <v>53</v>
      </c>
      <c r="T46">
        <v>72</v>
      </c>
      <c r="U46">
        <v>82</v>
      </c>
      <c r="V46" s="40">
        <v>283</v>
      </c>
      <c r="W46" s="40">
        <v>37</v>
      </c>
      <c r="X46" s="40">
        <v>265</v>
      </c>
      <c r="Y46" s="40">
        <v>190</v>
      </c>
      <c r="Z46" s="40">
        <v>88</v>
      </c>
      <c r="AA46" s="40">
        <v>125</v>
      </c>
      <c r="AB46" s="40">
        <v>344</v>
      </c>
      <c r="AC46" s="40">
        <v>138</v>
      </c>
      <c r="AD46" s="40">
        <v>13</v>
      </c>
      <c r="AE46" s="40">
        <v>47</v>
      </c>
    </row>
    <row r="47" spans="1:31" x14ac:dyDescent="0.3">
      <c r="A47" s="23">
        <v>2025</v>
      </c>
      <c r="B47" s="23">
        <v>12</v>
      </c>
      <c r="C47" s="23" t="s">
        <v>16</v>
      </c>
      <c r="D47" t="s">
        <v>41</v>
      </c>
      <c r="E47" s="23">
        <v>101</v>
      </c>
      <c r="F47" s="34">
        <v>0.59</v>
      </c>
      <c r="G47">
        <v>126.25</v>
      </c>
      <c r="H47">
        <v>18.899999999999999</v>
      </c>
      <c r="I47">
        <v>57</v>
      </c>
      <c r="J47">
        <v>84</v>
      </c>
      <c r="K47">
        <v>85</v>
      </c>
      <c r="L47">
        <v>138</v>
      </c>
      <c r="M47">
        <v>111</v>
      </c>
      <c r="N47">
        <v>44</v>
      </c>
      <c r="O47">
        <v>133</v>
      </c>
      <c r="P47">
        <v>120</v>
      </c>
      <c r="Q47">
        <v>111</v>
      </c>
      <c r="R47">
        <v>84</v>
      </c>
      <c r="S47">
        <v>74</v>
      </c>
      <c r="T47">
        <v>53</v>
      </c>
      <c r="U47">
        <v>115</v>
      </c>
      <c r="V47" s="40">
        <v>235</v>
      </c>
      <c r="W47" s="40">
        <v>191</v>
      </c>
      <c r="X47" s="40">
        <v>220</v>
      </c>
      <c r="Y47" s="40">
        <v>338</v>
      </c>
      <c r="Z47" s="40">
        <v>75</v>
      </c>
      <c r="AA47" s="40">
        <v>133</v>
      </c>
      <c r="AB47" s="40">
        <v>128</v>
      </c>
      <c r="AC47" s="40">
        <v>6</v>
      </c>
      <c r="AD47" s="40">
        <v>151</v>
      </c>
      <c r="AE47" s="40">
        <v>68</v>
      </c>
    </row>
    <row r="48" spans="1:31" x14ac:dyDescent="0.3">
      <c r="A48" s="23">
        <v>2025</v>
      </c>
      <c r="B48" s="23">
        <v>12</v>
      </c>
      <c r="C48" s="23" t="s">
        <v>16</v>
      </c>
      <c r="D48" t="s">
        <v>42</v>
      </c>
      <c r="E48" s="23">
        <v>58</v>
      </c>
      <c r="F48" s="34">
        <v>0.3</v>
      </c>
      <c r="G48">
        <v>72.5</v>
      </c>
      <c r="H48">
        <v>57.75</v>
      </c>
      <c r="I48">
        <v>59</v>
      </c>
      <c r="J48">
        <v>73</v>
      </c>
      <c r="K48">
        <v>96</v>
      </c>
      <c r="L48">
        <v>135</v>
      </c>
      <c r="M48">
        <v>71</v>
      </c>
      <c r="N48">
        <v>116</v>
      </c>
      <c r="O48">
        <v>113</v>
      </c>
      <c r="P48">
        <v>70</v>
      </c>
      <c r="Q48">
        <v>144</v>
      </c>
      <c r="R48">
        <v>86</v>
      </c>
      <c r="S48">
        <v>71</v>
      </c>
      <c r="T48">
        <v>37</v>
      </c>
      <c r="U48">
        <v>97</v>
      </c>
      <c r="V48" s="40">
        <v>63</v>
      </c>
      <c r="W48" s="40">
        <v>17</v>
      </c>
      <c r="X48" s="40">
        <v>592</v>
      </c>
      <c r="Y48" s="40">
        <v>194</v>
      </c>
      <c r="Z48" s="40">
        <v>145</v>
      </c>
      <c r="AA48" s="40">
        <v>234</v>
      </c>
      <c r="AB48" s="40">
        <v>24</v>
      </c>
      <c r="AC48" s="40">
        <v>63</v>
      </c>
      <c r="AD48" s="40">
        <v>154</v>
      </c>
      <c r="AE48" s="40">
        <v>60</v>
      </c>
    </row>
    <row r="49" spans="1:35" x14ac:dyDescent="0.3">
      <c r="A49" s="23">
        <v>2025</v>
      </c>
      <c r="B49" s="23">
        <v>12</v>
      </c>
      <c r="C49" s="23" t="s">
        <v>16</v>
      </c>
      <c r="D49" t="s">
        <v>43</v>
      </c>
      <c r="E49" s="23">
        <v>51</v>
      </c>
      <c r="F49" s="34">
        <v>0.35</v>
      </c>
      <c r="G49">
        <v>63.75</v>
      </c>
      <c r="H49">
        <v>17.850000000000001</v>
      </c>
      <c r="I49">
        <v>66</v>
      </c>
      <c r="J49">
        <v>69</v>
      </c>
      <c r="K49">
        <v>48</v>
      </c>
      <c r="L49">
        <v>80</v>
      </c>
      <c r="M49">
        <v>41</v>
      </c>
      <c r="N49">
        <v>126</v>
      </c>
      <c r="O49">
        <v>111</v>
      </c>
      <c r="P49">
        <v>83</v>
      </c>
      <c r="Q49">
        <v>114</v>
      </c>
      <c r="R49">
        <v>94</v>
      </c>
      <c r="S49">
        <v>72</v>
      </c>
      <c r="T49">
        <v>33</v>
      </c>
      <c r="U49">
        <v>66</v>
      </c>
      <c r="V49" s="40">
        <v>119</v>
      </c>
      <c r="W49" s="40">
        <v>47</v>
      </c>
      <c r="X49" s="40">
        <v>492</v>
      </c>
      <c r="Y49" s="40">
        <v>16</v>
      </c>
      <c r="Z49" s="40">
        <v>337</v>
      </c>
      <c r="AA49" s="40">
        <v>55</v>
      </c>
      <c r="AB49" s="40">
        <v>270</v>
      </c>
      <c r="AC49" s="40">
        <v>63</v>
      </c>
      <c r="AD49" s="40">
        <v>74</v>
      </c>
      <c r="AE49" s="40">
        <v>174</v>
      </c>
    </row>
    <row r="50" spans="1:35" x14ac:dyDescent="0.3">
      <c r="A50" s="23">
        <v>2024</v>
      </c>
      <c r="B50" s="23">
        <v>1</v>
      </c>
      <c r="C50" s="23" t="s">
        <v>5</v>
      </c>
      <c r="D50" t="s">
        <v>39</v>
      </c>
      <c r="E50" s="23">
        <v>29</v>
      </c>
      <c r="F50" s="34">
        <v>0.51</v>
      </c>
      <c r="G50">
        <v>82.5</v>
      </c>
      <c r="H50">
        <v>16.8</v>
      </c>
      <c r="I50" s="40">
        <v>68</v>
      </c>
      <c r="J50" s="40">
        <v>131</v>
      </c>
      <c r="K50" s="40">
        <v>32</v>
      </c>
      <c r="L50" s="40">
        <v>120</v>
      </c>
      <c r="M50" s="40">
        <v>37</v>
      </c>
      <c r="N50" s="40">
        <v>39</v>
      </c>
      <c r="O50" s="40">
        <v>66</v>
      </c>
      <c r="P50" s="40">
        <v>50</v>
      </c>
      <c r="Q50" s="40">
        <v>134</v>
      </c>
      <c r="R50" s="40">
        <v>62</v>
      </c>
      <c r="S50" s="40">
        <v>94</v>
      </c>
      <c r="T50" s="40">
        <v>112</v>
      </c>
      <c r="U50" s="40">
        <v>75</v>
      </c>
      <c r="V50" s="40">
        <v>352</v>
      </c>
      <c r="W50" s="40">
        <v>103</v>
      </c>
      <c r="X50" s="40">
        <v>325</v>
      </c>
      <c r="Y50" s="40">
        <v>286</v>
      </c>
      <c r="Z50" s="40">
        <v>374</v>
      </c>
      <c r="AA50" s="40">
        <v>7</v>
      </c>
      <c r="AB50" s="40">
        <v>26</v>
      </c>
      <c r="AC50" s="40">
        <v>12</v>
      </c>
      <c r="AD50" s="40">
        <v>111</v>
      </c>
      <c r="AE50" s="40">
        <v>345</v>
      </c>
    </row>
    <row r="51" spans="1:35" x14ac:dyDescent="0.3">
      <c r="A51" s="23">
        <v>2024</v>
      </c>
      <c r="B51" s="23">
        <v>1</v>
      </c>
      <c r="C51" s="23" t="s">
        <v>5</v>
      </c>
      <c r="D51" t="s">
        <v>41</v>
      </c>
      <c r="E51" s="23">
        <v>65</v>
      </c>
      <c r="F51" s="34">
        <v>0.4</v>
      </c>
      <c r="G51">
        <v>76.25</v>
      </c>
      <c r="H51">
        <v>27.3</v>
      </c>
      <c r="I51" s="40">
        <v>138</v>
      </c>
      <c r="J51" s="40">
        <v>37</v>
      </c>
      <c r="K51" s="40">
        <v>39</v>
      </c>
      <c r="L51" s="40">
        <v>82</v>
      </c>
      <c r="M51" s="40">
        <v>51</v>
      </c>
      <c r="N51" s="40">
        <v>65</v>
      </c>
      <c r="O51" s="40">
        <v>96</v>
      </c>
      <c r="P51" s="40">
        <v>63</v>
      </c>
      <c r="Q51" s="40">
        <v>62</v>
      </c>
      <c r="R51" s="40">
        <v>44</v>
      </c>
      <c r="S51" s="40">
        <v>65</v>
      </c>
      <c r="T51" s="40">
        <v>54</v>
      </c>
      <c r="U51" s="40">
        <v>36</v>
      </c>
      <c r="V51" s="40">
        <v>52</v>
      </c>
      <c r="W51" s="40">
        <v>358</v>
      </c>
      <c r="X51" s="40">
        <v>454</v>
      </c>
      <c r="Y51" s="40">
        <v>33</v>
      </c>
      <c r="Z51" s="40">
        <v>354</v>
      </c>
      <c r="AA51" s="40">
        <v>225</v>
      </c>
      <c r="AB51" s="40">
        <v>30</v>
      </c>
      <c r="AC51" s="40">
        <v>23</v>
      </c>
      <c r="AD51" s="40">
        <v>382</v>
      </c>
      <c r="AE51" s="40">
        <v>68</v>
      </c>
    </row>
    <row r="52" spans="1:35" x14ac:dyDescent="0.3">
      <c r="A52" s="23">
        <v>2024</v>
      </c>
      <c r="B52" s="23">
        <v>1</v>
      </c>
      <c r="C52" s="23" t="s">
        <v>5</v>
      </c>
      <c r="D52" t="s">
        <v>42</v>
      </c>
      <c r="E52" s="23">
        <v>36</v>
      </c>
      <c r="F52" s="34">
        <v>0.29000000000000004</v>
      </c>
      <c r="G52">
        <v>38.75</v>
      </c>
      <c r="H52">
        <v>25.2</v>
      </c>
      <c r="I52" s="40">
        <v>90</v>
      </c>
      <c r="J52" s="40">
        <v>103</v>
      </c>
      <c r="K52" s="40">
        <v>50</v>
      </c>
      <c r="L52" s="40">
        <v>50</v>
      </c>
      <c r="M52" s="40">
        <v>76</v>
      </c>
      <c r="N52" s="40">
        <v>35</v>
      </c>
      <c r="O52" s="40">
        <v>36</v>
      </c>
      <c r="P52" s="40">
        <v>49</v>
      </c>
      <c r="Q52" s="40">
        <v>54</v>
      </c>
      <c r="R52" s="40">
        <v>73</v>
      </c>
      <c r="S52" s="40">
        <v>71</v>
      </c>
      <c r="T52" s="40">
        <v>77</v>
      </c>
      <c r="U52" s="40">
        <v>90</v>
      </c>
      <c r="V52" s="40">
        <v>106</v>
      </c>
      <c r="W52" s="40">
        <v>216</v>
      </c>
      <c r="X52" s="40">
        <v>420</v>
      </c>
      <c r="Y52" s="40">
        <v>45</v>
      </c>
      <c r="Z52" s="40">
        <v>197</v>
      </c>
      <c r="AA52" s="40">
        <v>139</v>
      </c>
      <c r="AB52" s="40">
        <v>73</v>
      </c>
      <c r="AC52" s="40">
        <v>232</v>
      </c>
      <c r="AD52" s="40">
        <v>165</v>
      </c>
      <c r="AE52" s="40">
        <v>178</v>
      </c>
      <c r="AI52" s="41"/>
    </row>
    <row r="53" spans="1:35" x14ac:dyDescent="0.3">
      <c r="A53" s="23">
        <v>2024</v>
      </c>
      <c r="B53" s="23">
        <v>1</v>
      </c>
      <c r="C53" s="23" t="s">
        <v>5</v>
      </c>
      <c r="D53" t="s">
        <v>43</v>
      </c>
      <c r="E53" s="23">
        <v>51</v>
      </c>
      <c r="F53" s="34">
        <v>0.28000000000000003</v>
      </c>
      <c r="G53">
        <v>128.75</v>
      </c>
      <c r="H53">
        <v>10.5</v>
      </c>
      <c r="I53" s="40">
        <v>140</v>
      </c>
      <c r="J53" s="40">
        <v>57</v>
      </c>
      <c r="K53" s="40">
        <v>81</v>
      </c>
      <c r="L53" s="40">
        <v>92</v>
      </c>
      <c r="M53" s="40">
        <v>91</v>
      </c>
      <c r="N53" s="40">
        <v>97</v>
      </c>
      <c r="O53" s="40">
        <v>55</v>
      </c>
      <c r="P53" s="40">
        <v>115</v>
      </c>
      <c r="Q53" s="40">
        <v>59</v>
      </c>
      <c r="R53" s="40">
        <v>74</v>
      </c>
      <c r="S53" s="40">
        <v>45</v>
      </c>
      <c r="T53" s="40">
        <v>81</v>
      </c>
      <c r="U53" s="40">
        <v>77</v>
      </c>
      <c r="V53" s="40">
        <v>286</v>
      </c>
      <c r="W53" s="40">
        <v>90</v>
      </c>
      <c r="X53" s="40">
        <v>191</v>
      </c>
      <c r="Y53" s="40">
        <v>246</v>
      </c>
      <c r="Z53" s="40">
        <v>237</v>
      </c>
      <c r="AA53" s="40">
        <v>146</v>
      </c>
      <c r="AB53" s="40">
        <v>210</v>
      </c>
      <c r="AC53" s="40">
        <v>119</v>
      </c>
      <c r="AD53" s="40">
        <v>98</v>
      </c>
      <c r="AE53" s="40">
        <v>189</v>
      </c>
      <c r="AI53" s="41"/>
    </row>
    <row r="54" spans="1:35" x14ac:dyDescent="0.3">
      <c r="A54" s="23">
        <v>2024</v>
      </c>
      <c r="B54" s="23">
        <v>2</v>
      </c>
      <c r="C54" s="23" t="s">
        <v>6</v>
      </c>
      <c r="D54" t="s">
        <v>39</v>
      </c>
      <c r="E54" s="23">
        <v>80</v>
      </c>
      <c r="F54" s="34">
        <v>0.46000000000000008</v>
      </c>
      <c r="G54">
        <v>152.5</v>
      </c>
      <c r="H54">
        <v>48.3</v>
      </c>
      <c r="I54" s="40">
        <v>69</v>
      </c>
      <c r="J54" s="40">
        <v>117</v>
      </c>
      <c r="K54" s="40">
        <v>96</v>
      </c>
      <c r="L54" s="40">
        <v>35</v>
      </c>
      <c r="M54" s="40">
        <v>67</v>
      </c>
      <c r="N54" s="40">
        <v>43</v>
      </c>
      <c r="O54" s="40">
        <v>58</v>
      </c>
      <c r="P54" s="40">
        <v>71</v>
      </c>
      <c r="Q54" s="40">
        <v>84</v>
      </c>
      <c r="R54" s="40">
        <v>87</v>
      </c>
      <c r="S54" s="40">
        <v>106</v>
      </c>
      <c r="T54" s="40">
        <v>60</v>
      </c>
      <c r="U54" s="40">
        <v>40</v>
      </c>
      <c r="V54" s="40">
        <v>101</v>
      </c>
      <c r="W54" s="40">
        <v>39</v>
      </c>
      <c r="X54" s="40">
        <v>40</v>
      </c>
      <c r="Y54" s="40">
        <v>13</v>
      </c>
      <c r="Z54" s="40">
        <v>18</v>
      </c>
      <c r="AA54" s="40">
        <v>152</v>
      </c>
      <c r="AB54" s="40">
        <v>62</v>
      </c>
      <c r="AC54" s="40">
        <v>122</v>
      </c>
      <c r="AD54" s="40">
        <v>134</v>
      </c>
      <c r="AE54" s="40">
        <v>10</v>
      </c>
      <c r="AI54" s="41"/>
    </row>
    <row r="55" spans="1:35" x14ac:dyDescent="0.3">
      <c r="A55" s="23">
        <v>2024</v>
      </c>
      <c r="B55" s="23">
        <v>2</v>
      </c>
      <c r="C55" s="23" t="s">
        <v>6</v>
      </c>
      <c r="D55" t="s">
        <v>41</v>
      </c>
      <c r="E55" s="23">
        <v>94</v>
      </c>
      <c r="F55" s="34">
        <v>0.54</v>
      </c>
      <c r="G55">
        <v>76.25</v>
      </c>
      <c r="H55">
        <v>48.3</v>
      </c>
      <c r="I55" s="40">
        <v>98</v>
      </c>
      <c r="J55" s="40">
        <v>118</v>
      </c>
      <c r="K55" s="40">
        <v>70</v>
      </c>
      <c r="L55" s="40">
        <v>54</v>
      </c>
      <c r="M55" s="40">
        <v>43</v>
      </c>
      <c r="N55" s="40">
        <v>49</v>
      </c>
      <c r="O55" s="40">
        <v>138</v>
      </c>
      <c r="P55" s="40">
        <v>77</v>
      </c>
      <c r="Q55" s="40">
        <v>78</v>
      </c>
      <c r="R55" s="40">
        <v>89</v>
      </c>
      <c r="S55" s="40">
        <v>40</v>
      </c>
      <c r="T55" s="40">
        <v>56</v>
      </c>
      <c r="U55" s="40">
        <v>82</v>
      </c>
      <c r="V55" s="40">
        <v>178</v>
      </c>
      <c r="W55" s="40">
        <v>151</v>
      </c>
      <c r="X55" s="40">
        <v>184</v>
      </c>
      <c r="Y55" s="40">
        <v>125</v>
      </c>
      <c r="Z55" s="40">
        <v>146</v>
      </c>
      <c r="AA55" s="40">
        <v>85</v>
      </c>
      <c r="AB55" s="40">
        <v>468</v>
      </c>
      <c r="AC55" s="40">
        <v>31</v>
      </c>
      <c r="AD55" s="40">
        <v>48</v>
      </c>
      <c r="AE55" s="40">
        <v>93</v>
      </c>
      <c r="AI55" s="41"/>
    </row>
    <row r="56" spans="1:35" x14ac:dyDescent="0.3">
      <c r="A56" s="23">
        <v>2024</v>
      </c>
      <c r="B56" s="23">
        <v>2</v>
      </c>
      <c r="C56" s="23" t="s">
        <v>6</v>
      </c>
      <c r="D56" t="s">
        <v>42</v>
      </c>
      <c r="E56" s="23">
        <v>96</v>
      </c>
      <c r="F56" s="34">
        <v>0.49</v>
      </c>
      <c r="G56">
        <v>50</v>
      </c>
      <c r="H56">
        <v>32.549999999999997</v>
      </c>
      <c r="I56" s="40">
        <v>54</v>
      </c>
      <c r="J56" s="40">
        <v>89</v>
      </c>
      <c r="K56" s="40">
        <v>79</v>
      </c>
      <c r="L56" s="40">
        <v>90</v>
      </c>
      <c r="M56" s="40">
        <v>113</v>
      </c>
      <c r="N56" s="40">
        <v>114</v>
      </c>
      <c r="O56" s="40">
        <v>71</v>
      </c>
      <c r="P56" s="40">
        <v>37</v>
      </c>
      <c r="Q56" s="40">
        <v>39</v>
      </c>
      <c r="R56" s="40">
        <v>108</v>
      </c>
      <c r="S56" s="40">
        <v>83</v>
      </c>
      <c r="T56" s="40">
        <v>135</v>
      </c>
      <c r="U56" s="40">
        <v>97</v>
      </c>
      <c r="V56" s="40">
        <v>197</v>
      </c>
      <c r="W56" s="40">
        <v>261</v>
      </c>
      <c r="X56" s="40">
        <v>114</v>
      </c>
      <c r="Y56" s="40">
        <v>89</v>
      </c>
      <c r="Z56" s="40">
        <v>484</v>
      </c>
      <c r="AA56" s="40">
        <v>200</v>
      </c>
      <c r="AB56" s="40">
        <v>216</v>
      </c>
      <c r="AC56" s="40">
        <v>35</v>
      </c>
      <c r="AD56" s="40">
        <v>128</v>
      </c>
      <c r="AE56" s="40">
        <v>81</v>
      </c>
      <c r="AI56" s="41"/>
    </row>
    <row r="57" spans="1:35" x14ac:dyDescent="0.3">
      <c r="A57" s="23">
        <v>2024</v>
      </c>
      <c r="B57" s="23">
        <v>2</v>
      </c>
      <c r="C57" s="23" t="s">
        <v>6</v>
      </c>
      <c r="D57" t="s">
        <v>43</v>
      </c>
      <c r="E57" s="23">
        <v>44</v>
      </c>
      <c r="F57" s="34">
        <v>0.41000000000000003</v>
      </c>
      <c r="G57">
        <v>73.75</v>
      </c>
      <c r="H57">
        <v>39.9</v>
      </c>
      <c r="I57" s="40">
        <v>125</v>
      </c>
      <c r="J57" s="40">
        <v>98</v>
      </c>
      <c r="K57" s="40">
        <v>123</v>
      </c>
      <c r="L57" s="40">
        <v>60</v>
      </c>
      <c r="M57" s="40">
        <v>100</v>
      </c>
      <c r="N57" s="40">
        <v>45</v>
      </c>
      <c r="O57" s="40">
        <v>59</v>
      </c>
      <c r="P57" s="40">
        <v>79</v>
      </c>
      <c r="Q57" s="40">
        <v>61</v>
      </c>
      <c r="R57" s="40">
        <v>65</v>
      </c>
      <c r="S57" s="40">
        <v>42</v>
      </c>
      <c r="T57" s="40">
        <v>49</v>
      </c>
      <c r="U57" s="40">
        <v>55</v>
      </c>
      <c r="V57" s="40">
        <v>210</v>
      </c>
      <c r="W57" s="40">
        <v>3</v>
      </c>
      <c r="X57" s="40">
        <v>302</v>
      </c>
      <c r="Y57" s="40">
        <v>16</v>
      </c>
      <c r="Z57" s="40">
        <v>82</v>
      </c>
      <c r="AA57" s="40">
        <v>52</v>
      </c>
      <c r="AB57" s="40">
        <v>137</v>
      </c>
      <c r="AC57" s="40">
        <v>274</v>
      </c>
      <c r="AD57" s="40">
        <v>340</v>
      </c>
      <c r="AE57" s="40">
        <v>173</v>
      </c>
      <c r="AI57" s="41"/>
    </row>
    <row r="58" spans="1:35" x14ac:dyDescent="0.3">
      <c r="A58" s="23">
        <v>2024</v>
      </c>
      <c r="B58" s="23">
        <v>3</v>
      </c>
      <c r="C58" s="23" t="s">
        <v>7</v>
      </c>
      <c r="D58" t="s">
        <v>39</v>
      </c>
      <c r="E58" s="23">
        <v>109</v>
      </c>
      <c r="F58" s="34">
        <v>0.54</v>
      </c>
      <c r="G58">
        <v>107.5</v>
      </c>
      <c r="H58">
        <v>12.6</v>
      </c>
      <c r="I58" s="40">
        <v>42</v>
      </c>
      <c r="J58" s="40">
        <v>98</v>
      </c>
      <c r="K58" s="40">
        <v>53</v>
      </c>
      <c r="L58" s="40">
        <v>47</v>
      </c>
      <c r="M58" s="40">
        <v>102</v>
      </c>
      <c r="N58" s="40">
        <v>102</v>
      </c>
      <c r="O58" s="40">
        <v>84</v>
      </c>
      <c r="P58" s="40">
        <v>108</v>
      </c>
      <c r="Q58" s="40">
        <v>96</v>
      </c>
      <c r="R58" s="40">
        <v>113</v>
      </c>
      <c r="S58" s="40">
        <v>87</v>
      </c>
      <c r="T58" s="40">
        <v>35</v>
      </c>
      <c r="U58" s="40">
        <v>105</v>
      </c>
      <c r="V58" s="40">
        <v>68</v>
      </c>
      <c r="W58" s="40">
        <v>340</v>
      </c>
      <c r="X58" s="40">
        <v>138</v>
      </c>
      <c r="Y58" s="40">
        <v>456</v>
      </c>
      <c r="Z58" s="40">
        <v>97</v>
      </c>
      <c r="AA58" s="40">
        <v>31</v>
      </c>
      <c r="AB58" s="40">
        <v>23</v>
      </c>
      <c r="AC58" s="40">
        <v>46</v>
      </c>
      <c r="AD58" s="40">
        <v>75</v>
      </c>
      <c r="AE58" s="40">
        <v>349</v>
      </c>
      <c r="AI58" s="41"/>
    </row>
    <row r="59" spans="1:35" x14ac:dyDescent="0.3">
      <c r="A59" s="23">
        <v>2024</v>
      </c>
      <c r="B59" s="23">
        <v>3</v>
      </c>
      <c r="C59" s="23" t="s">
        <v>7</v>
      </c>
      <c r="D59" t="s">
        <v>41</v>
      </c>
      <c r="E59" s="23">
        <v>29</v>
      </c>
      <c r="F59" s="34">
        <v>0.48</v>
      </c>
      <c r="G59">
        <v>110</v>
      </c>
      <c r="H59">
        <v>19.95</v>
      </c>
      <c r="I59" s="40">
        <v>70</v>
      </c>
      <c r="J59" s="40">
        <v>77</v>
      </c>
      <c r="K59" s="40">
        <v>97</v>
      </c>
      <c r="L59" s="40">
        <v>52</v>
      </c>
      <c r="M59" s="40">
        <v>43</v>
      </c>
      <c r="N59" s="40">
        <v>141</v>
      </c>
      <c r="O59" s="40">
        <v>71</v>
      </c>
      <c r="P59" s="40">
        <v>25</v>
      </c>
      <c r="Q59" s="40">
        <v>113</v>
      </c>
      <c r="R59" s="40">
        <v>80</v>
      </c>
      <c r="S59" s="40">
        <v>75</v>
      </c>
      <c r="T59" s="40">
        <v>30</v>
      </c>
      <c r="U59" s="40">
        <v>66</v>
      </c>
      <c r="V59" s="40">
        <v>156</v>
      </c>
      <c r="W59" s="40">
        <v>467</v>
      </c>
      <c r="X59" s="40">
        <v>15</v>
      </c>
      <c r="Y59" s="40">
        <v>354</v>
      </c>
      <c r="Z59" s="40">
        <v>71</v>
      </c>
      <c r="AA59" s="40">
        <v>40</v>
      </c>
      <c r="AB59" s="40">
        <v>43</v>
      </c>
      <c r="AC59" s="40">
        <v>67</v>
      </c>
      <c r="AD59" s="40">
        <v>163</v>
      </c>
      <c r="AE59" s="40">
        <v>57</v>
      </c>
      <c r="AI59" s="41"/>
    </row>
    <row r="60" spans="1:35" x14ac:dyDescent="0.3">
      <c r="A60" s="23">
        <v>2024</v>
      </c>
      <c r="B60" s="23">
        <v>3</v>
      </c>
      <c r="C60" s="23" t="s">
        <v>7</v>
      </c>
      <c r="D60" t="s">
        <v>42</v>
      </c>
      <c r="E60" s="23">
        <v>28</v>
      </c>
      <c r="F60" s="34">
        <v>0.24999999999999997</v>
      </c>
      <c r="G60">
        <v>155</v>
      </c>
      <c r="H60">
        <v>24.15</v>
      </c>
      <c r="I60" s="40">
        <v>86</v>
      </c>
      <c r="J60" s="40">
        <v>82</v>
      </c>
      <c r="K60" s="40">
        <v>101</v>
      </c>
      <c r="L60" s="40">
        <v>68</v>
      </c>
      <c r="M60" s="40">
        <v>131</v>
      </c>
      <c r="N60" s="40">
        <v>61</v>
      </c>
      <c r="O60" s="40">
        <v>80</v>
      </c>
      <c r="P60" s="40">
        <v>39</v>
      </c>
      <c r="Q60" s="40">
        <v>91</v>
      </c>
      <c r="R60" s="40">
        <v>35</v>
      </c>
      <c r="S60" s="40">
        <v>40</v>
      </c>
      <c r="T60" s="40">
        <v>98</v>
      </c>
      <c r="U60" s="40">
        <v>47</v>
      </c>
      <c r="V60" s="40">
        <v>179</v>
      </c>
      <c r="W60" s="40">
        <v>65</v>
      </c>
      <c r="X60" s="40">
        <v>196</v>
      </c>
      <c r="Y60" s="40">
        <v>371</v>
      </c>
      <c r="Z60" s="40">
        <v>526</v>
      </c>
      <c r="AA60" s="40">
        <v>221</v>
      </c>
      <c r="AB60" s="40">
        <v>25</v>
      </c>
      <c r="AC60" s="40">
        <v>345</v>
      </c>
      <c r="AD60" s="40">
        <v>61</v>
      </c>
      <c r="AE60" s="40">
        <v>282</v>
      </c>
      <c r="AI60" s="41"/>
    </row>
    <row r="61" spans="1:35" x14ac:dyDescent="0.3">
      <c r="A61" s="23">
        <v>2024</v>
      </c>
      <c r="B61" s="23">
        <v>3</v>
      </c>
      <c r="C61" s="23" t="s">
        <v>7</v>
      </c>
      <c r="D61" t="s">
        <v>43</v>
      </c>
      <c r="E61" s="23">
        <v>125</v>
      </c>
      <c r="F61" s="34">
        <v>0.49</v>
      </c>
      <c r="G61">
        <v>126.25</v>
      </c>
      <c r="H61">
        <v>38.85</v>
      </c>
      <c r="I61" s="40">
        <v>102</v>
      </c>
      <c r="J61" s="40">
        <v>52</v>
      </c>
      <c r="K61" s="40">
        <v>76</v>
      </c>
      <c r="L61" s="40">
        <v>56</v>
      </c>
      <c r="M61" s="40">
        <v>75</v>
      </c>
      <c r="N61" s="40">
        <v>63</v>
      </c>
      <c r="O61" s="40">
        <v>86</v>
      </c>
      <c r="P61" s="40">
        <v>67</v>
      </c>
      <c r="Q61" s="40">
        <v>67</v>
      </c>
      <c r="R61" s="40">
        <v>77</v>
      </c>
      <c r="S61" s="40">
        <v>43</v>
      </c>
      <c r="T61" s="40">
        <v>73</v>
      </c>
      <c r="U61" s="40">
        <v>37</v>
      </c>
      <c r="V61" s="40">
        <v>5</v>
      </c>
      <c r="W61" s="40">
        <v>188</v>
      </c>
      <c r="X61" s="40">
        <v>157</v>
      </c>
      <c r="Y61" s="40">
        <v>61</v>
      </c>
      <c r="Z61" s="40">
        <v>148</v>
      </c>
      <c r="AA61" s="40">
        <v>270</v>
      </c>
      <c r="AB61" s="40">
        <v>113</v>
      </c>
      <c r="AC61" s="40">
        <v>151</v>
      </c>
      <c r="AD61" s="40">
        <v>152</v>
      </c>
      <c r="AE61" s="40">
        <v>368</v>
      </c>
      <c r="AI61" s="41"/>
    </row>
    <row r="62" spans="1:35" x14ac:dyDescent="0.3">
      <c r="A62" s="23">
        <v>2024</v>
      </c>
      <c r="B62" s="23">
        <v>4</v>
      </c>
      <c r="C62" s="23" t="s">
        <v>8</v>
      </c>
      <c r="D62" t="s">
        <v>39</v>
      </c>
      <c r="E62" s="23">
        <v>28</v>
      </c>
      <c r="F62" s="34">
        <v>0.41000000000000003</v>
      </c>
      <c r="G62">
        <v>42.5</v>
      </c>
      <c r="H62">
        <v>59.85</v>
      </c>
      <c r="I62" s="40">
        <v>124</v>
      </c>
      <c r="J62" s="40">
        <v>31</v>
      </c>
      <c r="K62" s="40">
        <v>121</v>
      </c>
      <c r="L62" s="40">
        <v>36</v>
      </c>
      <c r="M62" s="40">
        <v>118</v>
      </c>
      <c r="N62" s="40">
        <v>108</v>
      </c>
      <c r="O62" s="40">
        <v>53</v>
      </c>
      <c r="P62" s="40">
        <v>37</v>
      </c>
      <c r="Q62" s="40">
        <v>77</v>
      </c>
      <c r="R62" s="40">
        <v>36</v>
      </c>
      <c r="S62" s="40">
        <v>133</v>
      </c>
      <c r="T62" s="40">
        <v>79</v>
      </c>
      <c r="U62" s="40">
        <v>117</v>
      </c>
      <c r="V62" s="40">
        <v>429</v>
      </c>
      <c r="W62" s="40">
        <v>241</v>
      </c>
      <c r="X62" s="40">
        <v>60</v>
      </c>
      <c r="Y62" s="40">
        <v>422</v>
      </c>
      <c r="Z62" s="40">
        <v>28</v>
      </c>
      <c r="AA62" s="40">
        <v>50</v>
      </c>
      <c r="AB62" s="40">
        <v>117</v>
      </c>
      <c r="AC62" s="40">
        <v>39</v>
      </c>
      <c r="AD62" s="40">
        <v>20</v>
      </c>
      <c r="AE62" s="40">
        <v>78</v>
      </c>
      <c r="AI62" s="41"/>
    </row>
    <row r="63" spans="1:35" x14ac:dyDescent="0.3">
      <c r="A63" s="23">
        <v>2024</v>
      </c>
      <c r="B63" s="23">
        <v>4</v>
      </c>
      <c r="C63" s="23" t="s">
        <v>8</v>
      </c>
      <c r="D63" t="s">
        <v>41</v>
      </c>
      <c r="E63" s="23">
        <v>98</v>
      </c>
      <c r="F63" s="34">
        <v>0.38</v>
      </c>
      <c r="G63">
        <v>108.75</v>
      </c>
      <c r="H63">
        <v>57.75</v>
      </c>
      <c r="I63" s="40">
        <v>53</v>
      </c>
      <c r="J63" s="40">
        <v>55</v>
      </c>
      <c r="K63" s="40">
        <v>48</v>
      </c>
      <c r="L63" s="40">
        <v>69</v>
      </c>
      <c r="M63" s="40">
        <v>102</v>
      </c>
      <c r="N63" s="40">
        <v>127</v>
      </c>
      <c r="O63" s="40">
        <v>47</v>
      </c>
      <c r="P63" s="40">
        <v>62</v>
      </c>
      <c r="Q63" s="40">
        <v>84</v>
      </c>
      <c r="R63" s="40">
        <v>75</v>
      </c>
      <c r="S63" s="40">
        <v>63</v>
      </c>
      <c r="T63" s="40">
        <v>56</v>
      </c>
      <c r="U63" s="40">
        <v>58</v>
      </c>
      <c r="V63" s="40">
        <v>229</v>
      </c>
      <c r="W63" s="40">
        <v>197</v>
      </c>
      <c r="X63" s="40">
        <v>69</v>
      </c>
      <c r="Y63" s="40">
        <v>225</v>
      </c>
      <c r="Z63" s="40">
        <v>57</v>
      </c>
      <c r="AA63" s="40">
        <v>338</v>
      </c>
      <c r="AB63" s="40">
        <v>212</v>
      </c>
      <c r="AC63" s="40">
        <v>25</v>
      </c>
      <c r="AD63" s="40">
        <v>63</v>
      </c>
      <c r="AE63" s="40">
        <v>36</v>
      </c>
      <c r="AI63" s="41"/>
    </row>
    <row r="64" spans="1:35" x14ac:dyDescent="0.3">
      <c r="A64" s="23">
        <v>2024</v>
      </c>
      <c r="B64" s="23">
        <v>4</v>
      </c>
      <c r="C64" s="23" t="s">
        <v>8</v>
      </c>
      <c r="D64" t="s">
        <v>42</v>
      </c>
      <c r="E64" s="23">
        <v>55</v>
      </c>
      <c r="F64" s="34">
        <v>0.19999999999999998</v>
      </c>
      <c r="G64">
        <v>36.25</v>
      </c>
      <c r="H64">
        <v>19.95</v>
      </c>
      <c r="I64" s="40">
        <v>105</v>
      </c>
      <c r="J64" s="40">
        <v>118</v>
      </c>
      <c r="K64" s="40">
        <v>87</v>
      </c>
      <c r="L64" s="40">
        <v>45</v>
      </c>
      <c r="M64" s="40">
        <v>54</v>
      </c>
      <c r="N64" s="40">
        <v>94</v>
      </c>
      <c r="O64" s="40">
        <v>47</v>
      </c>
      <c r="P64" s="40">
        <v>101</v>
      </c>
      <c r="Q64" s="40">
        <v>56</v>
      </c>
      <c r="R64" s="40">
        <v>80</v>
      </c>
      <c r="S64" s="40">
        <v>47</v>
      </c>
      <c r="T64" s="40">
        <v>103</v>
      </c>
      <c r="U64" s="40">
        <v>82</v>
      </c>
      <c r="V64" s="40">
        <v>67</v>
      </c>
      <c r="W64" s="40">
        <v>135</v>
      </c>
      <c r="X64" s="40">
        <v>291</v>
      </c>
      <c r="Y64" s="40">
        <v>21</v>
      </c>
      <c r="Z64" s="40">
        <v>28</v>
      </c>
      <c r="AA64" s="40">
        <v>542</v>
      </c>
      <c r="AB64" s="40">
        <v>22</v>
      </c>
      <c r="AC64" s="40">
        <v>53</v>
      </c>
      <c r="AD64" s="40">
        <v>168</v>
      </c>
      <c r="AE64" s="40">
        <v>168</v>
      </c>
      <c r="AI64" s="41"/>
    </row>
    <row r="65" spans="1:35" x14ac:dyDescent="0.3">
      <c r="A65" s="23">
        <v>2024</v>
      </c>
      <c r="B65" s="23">
        <v>4</v>
      </c>
      <c r="C65" s="23" t="s">
        <v>8</v>
      </c>
      <c r="D65" t="s">
        <v>43</v>
      </c>
      <c r="E65" s="23">
        <v>42</v>
      </c>
      <c r="F65" s="34">
        <v>0.46000000000000008</v>
      </c>
      <c r="G65">
        <v>153.75</v>
      </c>
      <c r="H65">
        <v>46.2</v>
      </c>
      <c r="I65" s="40">
        <v>36</v>
      </c>
      <c r="J65" s="40">
        <v>102</v>
      </c>
      <c r="K65" s="40">
        <v>37</v>
      </c>
      <c r="L65" s="40">
        <v>99</v>
      </c>
      <c r="M65" s="40">
        <v>126</v>
      </c>
      <c r="N65" s="40">
        <v>74</v>
      </c>
      <c r="O65" s="40">
        <v>102</v>
      </c>
      <c r="P65" s="40">
        <v>52</v>
      </c>
      <c r="Q65" s="40">
        <v>47</v>
      </c>
      <c r="R65" s="40">
        <v>47</v>
      </c>
      <c r="S65" s="40">
        <v>102</v>
      </c>
      <c r="T65" s="40">
        <v>81</v>
      </c>
      <c r="U65" s="40">
        <v>92</v>
      </c>
      <c r="V65" s="40">
        <v>230</v>
      </c>
      <c r="W65" s="40">
        <v>100</v>
      </c>
      <c r="X65" s="40">
        <v>85</v>
      </c>
      <c r="Y65" s="40">
        <v>26</v>
      </c>
      <c r="Z65" s="40">
        <v>42</v>
      </c>
      <c r="AA65" s="40">
        <v>93</v>
      </c>
      <c r="AB65" s="40">
        <v>130</v>
      </c>
      <c r="AC65" s="40">
        <v>56</v>
      </c>
      <c r="AD65" s="40">
        <v>203</v>
      </c>
      <c r="AE65" s="40">
        <v>245</v>
      </c>
      <c r="AI65" s="41"/>
    </row>
    <row r="66" spans="1:35" x14ac:dyDescent="0.3">
      <c r="A66" s="23">
        <v>2024</v>
      </c>
      <c r="B66" s="23">
        <v>5</v>
      </c>
      <c r="C66" s="23" t="s">
        <v>9</v>
      </c>
      <c r="D66" t="s">
        <v>39</v>
      </c>
      <c r="E66" s="23">
        <v>72</v>
      </c>
      <c r="F66" s="34">
        <v>0.5</v>
      </c>
      <c r="G66">
        <v>33.75</v>
      </c>
      <c r="H66">
        <v>50.4</v>
      </c>
      <c r="I66" s="40">
        <v>110</v>
      </c>
      <c r="J66" s="40">
        <v>52</v>
      </c>
      <c r="K66" s="40">
        <v>29</v>
      </c>
      <c r="L66" s="40">
        <v>95</v>
      </c>
      <c r="M66" s="40">
        <v>122</v>
      </c>
      <c r="N66" s="40">
        <v>67</v>
      </c>
      <c r="O66" s="40">
        <v>63</v>
      </c>
      <c r="P66" s="40">
        <v>64</v>
      </c>
      <c r="Q66" s="40">
        <v>61</v>
      </c>
      <c r="R66" s="40">
        <v>38</v>
      </c>
      <c r="S66" s="40">
        <v>58</v>
      </c>
      <c r="T66" s="40">
        <v>107</v>
      </c>
      <c r="U66" s="40">
        <v>110</v>
      </c>
      <c r="V66" s="40">
        <v>43</v>
      </c>
      <c r="W66" s="40">
        <v>355</v>
      </c>
      <c r="X66" s="40">
        <v>57</v>
      </c>
      <c r="Y66" s="40">
        <v>176</v>
      </c>
      <c r="Z66" s="40">
        <v>148</v>
      </c>
      <c r="AA66" s="40">
        <v>35</v>
      </c>
      <c r="AB66" s="40">
        <v>38</v>
      </c>
      <c r="AC66" s="40">
        <v>32</v>
      </c>
      <c r="AD66" s="40">
        <v>175</v>
      </c>
      <c r="AE66" s="40">
        <v>154</v>
      </c>
      <c r="AI66" s="41"/>
    </row>
    <row r="67" spans="1:35" x14ac:dyDescent="0.3">
      <c r="A67" s="23">
        <v>2024</v>
      </c>
      <c r="B67" s="23">
        <v>5</v>
      </c>
      <c r="C67" s="23" t="s">
        <v>9</v>
      </c>
      <c r="D67" t="s">
        <v>41</v>
      </c>
      <c r="E67" s="23">
        <v>31</v>
      </c>
      <c r="F67" s="34">
        <v>0.48</v>
      </c>
      <c r="G67">
        <v>137.5</v>
      </c>
      <c r="H67">
        <v>57.75</v>
      </c>
      <c r="I67" s="40">
        <v>56</v>
      </c>
      <c r="J67" s="40">
        <v>63</v>
      </c>
      <c r="K67" s="40">
        <v>117</v>
      </c>
      <c r="L67" s="40">
        <v>114</v>
      </c>
      <c r="M67" s="40">
        <v>32</v>
      </c>
      <c r="N67" s="40">
        <v>116</v>
      </c>
      <c r="O67" s="40">
        <v>36</v>
      </c>
      <c r="P67" s="40">
        <v>126</v>
      </c>
      <c r="Q67" s="40">
        <v>61</v>
      </c>
      <c r="R67" s="40">
        <v>60</v>
      </c>
      <c r="S67" s="40">
        <v>46</v>
      </c>
      <c r="T67" s="40">
        <v>73</v>
      </c>
      <c r="U67" s="40">
        <v>68</v>
      </c>
      <c r="V67" s="40">
        <v>65</v>
      </c>
      <c r="W67" s="40">
        <v>435</v>
      </c>
      <c r="X67" s="40">
        <v>80</v>
      </c>
      <c r="Y67" s="40">
        <v>566</v>
      </c>
      <c r="Z67" s="40">
        <v>15</v>
      </c>
      <c r="AA67" s="40">
        <v>21</v>
      </c>
      <c r="AB67" s="40">
        <v>259</v>
      </c>
      <c r="AC67" s="40">
        <v>317</v>
      </c>
      <c r="AD67" s="40">
        <v>367</v>
      </c>
      <c r="AE67" s="40">
        <v>334</v>
      </c>
      <c r="AI67" s="41"/>
    </row>
    <row r="68" spans="1:35" x14ac:dyDescent="0.3">
      <c r="A68" s="23">
        <v>2024</v>
      </c>
      <c r="B68" s="23">
        <v>5</v>
      </c>
      <c r="C68" s="23" t="s">
        <v>9</v>
      </c>
      <c r="D68" t="s">
        <v>42</v>
      </c>
      <c r="E68" s="23">
        <v>65</v>
      </c>
      <c r="F68" s="34">
        <v>0.64</v>
      </c>
      <c r="G68">
        <v>150</v>
      </c>
      <c r="H68">
        <v>19.95</v>
      </c>
      <c r="I68" s="40">
        <v>93</v>
      </c>
      <c r="J68" s="40">
        <v>55</v>
      </c>
      <c r="K68" s="40">
        <v>86</v>
      </c>
      <c r="L68" s="40">
        <v>94</v>
      </c>
      <c r="M68" s="40">
        <v>83</v>
      </c>
      <c r="N68" s="40">
        <v>96</v>
      </c>
      <c r="O68" s="40">
        <v>71</v>
      </c>
      <c r="P68" s="40">
        <v>77</v>
      </c>
      <c r="Q68" s="40">
        <v>51</v>
      </c>
      <c r="R68" s="40">
        <v>71</v>
      </c>
      <c r="S68" s="40">
        <v>57</v>
      </c>
      <c r="T68" s="40">
        <v>127</v>
      </c>
      <c r="U68" s="40">
        <v>94</v>
      </c>
      <c r="V68" s="40">
        <v>44</v>
      </c>
      <c r="W68" s="40">
        <v>62</v>
      </c>
      <c r="X68" s="40">
        <v>86</v>
      </c>
      <c r="Y68" s="40">
        <v>222</v>
      </c>
      <c r="Z68" s="40">
        <v>43</v>
      </c>
      <c r="AA68" s="40">
        <v>40</v>
      </c>
      <c r="AB68" s="40">
        <v>112</v>
      </c>
      <c r="AC68" s="40">
        <v>57</v>
      </c>
      <c r="AD68" s="40">
        <v>372</v>
      </c>
      <c r="AE68" s="40">
        <v>116</v>
      </c>
      <c r="AI68" s="41"/>
    </row>
    <row r="69" spans="1:35" x14ac:dyDescent="0.3">
      <c r="A69" s="23">
        <v>2024</v>
      </c>
      <c r="B69" s="23">
        <v>5</v>
      </c>
      <c r="C69" s="23" t="s">
        <v>9</v>
      </c>
      <c r="D69" t="s">
        <v>43</v>
      </c>
      <c r="E69" s="23">
        <v>28</v>
      </c>
      <c r="F69" s="34">
        <v>0.46000000000000008</v>
      </c>
      <c r="G69">
        <v>157.5</v>
      </c>
      <c r="H69">
        <v>10.5</v>
      </c>
      <c r="I69" s="40">
        <v>99</v>
      </c>
      <c r="J69" s="40">
        <v>54</v>
      </c>
      <c r="K69" s="40">
        <v>34</v>
      </c>
      <c r="L69" s="40">
        <v>57</v>
      </c>
      <c r="M69" s="40">
        <v>41</v>
      </c>
      <c r="N69" s="40">
        <v>27</v>
      </c>
      <c r="O69" s="40">
        <v>58</v>
      </c>
      <c r="P69" s="40">
        <v>77</v>
      </c>
      <c r="Q69" s="40">
        <v>39</v>
      </c>
      <c r="R69" s="40">
        <v>60</v>
      </c>
      <c r="S69" s="40">
        <v>61</v>
      </c>
      <c r="T69" s="40">
        <v>117</v>
      </c>
      <c r="U69" s="40">
        <v>120</v>
      </c>
      <c r="V69" s="40">
        <v>184</v>
      </c>
      <c r="W69" s="40">
        <v>305</v>
      </c>
      <c r="X69" s="40">
        <v>420</v>
      </c>
      <c r="Y69" s="40">
        <v>93</v>
      </c>
      <c r="Z69" s="40">
        <v>163</v>
      </c>
      <c r="AA69" s="40">
        <v>25</v>
      </c>
      <c r="AB69" s="40">
        <v>240</v>
      </c>
      <c r="AC69" s="40">
        <v>132</v>
      </c>
      <c r="AD69" s="40">
        <v>83</v>
      </c>
      <c r="AE69" s="40">
        <v>145</v>
      </c>
      <c r="AI69" s="41"/>
    </row>
    <row r="70" spans="1:35" x14ac:dyDescent="0.3">
      <c r="A70" s="23">
        <v>2024</v>
      </c>
      <c r="B70" s="23">
        <v>6</v>
      </c>
      <c r="C70" s="23" t="s">
        <v>10</v>
      </c>
      <c r="D70" t="s">
        <v>39</v>
      </c>
      <c r="E70" s="23">
        <v>126</v>
      </c>
      <c r="F70" s="34">
        <v>0.57000000000000006</v>
      </c>
      <c r="G70">
        <v>148.75</v>
      </c>
      <c r="H70">
        <v>35.700000000000003</v>
      </c>
      <c r="I70" s="40">
        <v>89</v>
      </c>
      <c r="J70" s="40">
        <v>73</v>
      </c>
      <c r="K70" s="40">
        <v>95</v>
      </c>
      <c r="L70" s="40">
        <v>95</v>
      </c>
      <c r="M70" s="40">
        <v>99</v>
      </c>
      <c r="N70" s="40">
        <v>124</v>
      </c>
      <c r="O70" s="40">
        <v>50</v>
      </c>
      <c r="P70" s="40">
        <v>80</v>
      </c>
      <c r="Q70" s="40">
        <v>64</v>
      </c>
      <c r="R70" s="40">
        <v>107</v>
      </c>
      <c r="S70" s="40">
        <v>79</v>
      </c>
      <c r="T70" s="40">
        <v>65</v>
      </c>
      <c r="U70" s="40">
        <v>34</v>
      </c>
      <c r="V70" s="40">
        <v>566</v>
      </c>
      <c r="W70" s="40">
        <v>637</v>
      </c>
      <c r="X70" s="40">
        <v>35</v>
      </c>
      <c r="Y70" s="40">
        <v>112</v>
      </c>
      <c r="Z70" s="40">
        <v>93</v>
      </c>
      <c r="AA70" s="40">
        <v>102</v>
      </c>
      <c r="AB70" s="40">
        <v>120</v>
      </c>
      <c r="AC70" s="40">
        <v>138</v>
      </c>
      <c r="AD70" s="40">
        <v>136</v>
      </c>
      <c r="AE70" s="40">
        <v>46</v>
      </c>
      <c r="AI70" s="41"/>
    </row>
    <row r="71" spans="1:35" x14ac:dyDescent="0.3">
      <c r="A71" s="23">
        <v>2024</v>
      </c>
      <c r="B71" s="23">
        <v>6</v>
      </c>
      <c r="C71" s="23" t="s">
        <v>10</v>
      </c>
      <c r="D71" t="s">
        <v>41</v>
      </c>
      <c r="E71" s="23">
        <v>61</v>
      </c>
      <c r="F71" s="34">
        <v>0.66</v>
      </c>
      <c r="G71">
        <v>96.25</v>
      </c>
      <c r="H71">
        <v>58.8</v>
      </c>
      <c r="I71" s="40">
        <v>71</v>
      </c>
      <c r="J71" s="40">
        <v>99</v>
      </c>
      <c r="K71" s="40">
        <v>68</v>
      </c>
      <c r="L71" s="40">
        <v>57</v>
      </c>
      <c r="M71" s="40">
        <v>60</v>
      </c>
      <c r="N71" s="40">
        <v>89</v>
      </c>
      <c r="O71" s="40">
        <v>94</v>
      </c>
      <c r="P71" s="40">
        <v>45</v>
      </c>
      <c r="Q71" s="40">
        <v>136</v>
      </c>
      <c r="R71" s="40">
        <v>71</v>
      </c>
      <c r="S71" s="40">
        <v>77</v>
      </c>
      <c r="T71" s="40">
        <v>70</v>
      </c>
      <c r="U71" s="40">
        <v>111</v>
      </c>
      <c r="V71" s="40">
        <v>232</v>
      </c>
      <c r="W71" s="40">
        <v>126</v>
      </c>
      <c r="X71" s="40">
        <v>79</v>
      </c>
      <c r="Y71" s="40">
        <v>342</v>
      </c>
      <c r="Z71" s="40">
        <v>5</v>
      </c>
      <c r="AA71" s="40">
        <v>114</v>
      </c>
      <c r="AB71" s="40">
        <v>132</v>
      </c>
      <c r="AC71" s="40">
        <v>5</v>
      </c>
      <c r="AD71" s="40">
        <v>105</v>
      </c>
      <c r="AE71" s="40">
        <v>64</v>
      </c>
      <c r="AI71" s="41"/>
    </row>
    <row r="72" spans="1:35" x14ac:dyDescent="0.3">
      <c r="A72" s="23">
        <v>2024</v>
      </c>
      <c r="B72" s="23">
        <v>6</v>
      </c>
      <c r="C72" s="23" t="s">
        <v>10</v>
      </c>
      <c r="D72" t="s">
        <v>42</v>
      </c>
      <c r="E72" s="23">
        <v>113</v>
      </c>
      <c r="F72" s="34">
        <v>0.23</v>
      </c>
      <c r="G72">
        <v>145</v>
      </c>
      <c r="H72">
        <v>19.95</v>
      </c>
      <c r="I72" s="40">
        <v>96</v>
      </c>
      <c r="J72" s="40">
        <v>103</v>
      </c>
      <c r="K72" s="40">
        <v>91</v>
      </c>
      <c r="L72" s="40">
        <v>125</v>
      </c>
      <c r="M72" s="40">
        <v>61</v>
      </c>
      <c r="N72" s="40">
        <v>136</v>
      </c>
      <c r="O72" s="40">
        <v>53</v>
      </c>
      <c r="P72" s="40">
        <v>58</v>
      </c>
      <c r="Q72" s="40">
        <v>115</v>
      </c>
      <c r="R72" s="40">
        <v>62</v>
      </c>
      <c r="S72" s="40">
        <v>73</v>
      </c>
      <c r="T72" s="40">
        <v>49</v>
      </c>
      <c r="U72" s="40">
        <v>125</v>
      </c>
      <c r="V72" s="40">
        <v>75</v>
      </c>
      <c r="W72" s="40">
        <v>16</v>
      </c>
      <c r="X72" s="40">
        <v>100</v>
      </c>
      <c r="Y72" s="40">
        <v>142</v>
      </c>
      <c r="Z72" s="40">
        <v>91</v>
      </c>
      <c r="AA72" s="40">
        <v>134</v>
      </c>
      <c r="AB72" s="40">
        <v>267</v>
      </c>
      <c r="AC72" s="40">
        <v>314</v>
      </c>
      <c r="AD72" s="40">
        <v>22</v>
      </c>
      <c r="AE72" s="40">
        <v>72</v>
      </c>
      <c r="AI72" s="41"/>
    </row>
    <row r="73" spans="1:35" x14ac:dyDescent="0.3">
      <c r="A73" s="23">
        <v>2024</v>
      </c>
      <c r="B73" s="23">
        <v>6</v>
      </c>
      <c r="C73" s="23" t="s">
        <v>10</v>
      </c>
      <c r="D73" t="s">
        <v>43</v>
      </c>
      <c r="E73" s="23">
        <v>117</v>
      </c>
      <c r="F73" s="34">
        <v>0.64</v>
      </c>
      <c r="G73">
        <v>57.5</v>
      </c>
      <c r="H73">
        <v>23.1</v>
      </c>
      <c r="I73" s="40">
        <v>103</v>
      </c>
      <c r="J73" s="40">
        <v>40</v>
      </c>
      <c r="K73" s="40">
        <v>109</v>
      </c>
      <c r="L73" s="40">
        <v>64</v>
      </c>
      <c r="M73" s="40">
        <v>94</v>
      </c>
      <c r="N73" s="40">
        <v>54</v>
      </c>
      <c r="O73" s="40">
        <v>80</v>
      </c>
      <c r="P73" s="40">
        <v>93</v>
      </c>
      <c r="Q73" s="40">
        <v>44</v>
      </c>
      <c r="R73" s="40">
        <v>73</v>
      </c>
      <c r="S73" s="40">
        <v>119</v>
      </c>
      <c r="T73" s="40">
        <v>44</v>
      </c>
      <c r="U73" s="40">
        <v>50</v>
      </c>
      <c r="V73" s="40">
        <v>19</v>
      </c>
      <c r="W73" s="40">
        <v>273</v>
      </c>
      <c r="X73" s="40">
        <v>43</v>
      </c>
      <c r="Y73" s="40">
        <v>116</v>
      </c>
      <c r="Z73" s="40">
        <v>80</v>
      </c>
      <c r="AA73" s="40">
        <v>225</v>
      </c>
      <c r="AB73" s="40">
        <v>160</v>
      </c>
      <c r="AC73" s="40">
        <v>114</v>
      </c>
      <c r="AD73" s="40">
        <v>146</v>
      </c>
      <c r="AE73" s="40">
        <v>33</v>
      </c>
      <c r="AI73" s="41"/>
    </row>
    <row r="74" spans="1:35" x14ac:dyDescent="0.3">
      <c r="A74" s="23">
        <v>2024</v>
      </c>
      <c r="B74" s="23">
        <v>7</v>
      </c>
      <c r="C74" s="23" t="s">
        <v>11</v>
      </c>
      <c r="D74" t="s">
        <v>39</v>
      </c>
      <c r="E74" s="23">
        <v>46</v>
      </c>
      <c r="F74" s="34">
        <v>0.24999999999999997</v>
      </c>
      <c r="G74">
        <v>146.25</v>
      </c>
      <c r="H74">
        <v>46.2</v>
      </c>
      <c r="I74" s="40">
        <v>60</v>
      </c>
      <c r="J74" s="40">
        <v>44</v>
      </c>
      <c r="K74" s="40">
        <v>97</v>
      </c>
      <c r="L74" s="40">
        <v>131</v>
      </c>
      <c r="M74" s="40">
        <v>65</v>
      </c>
      <c r="N74" s="40">
        <v>96</v>
      </c>
      <c r="O74" s="40">
        <v>72</v>
      </c>
      <c r="P74" s="40">
        <v>55</v>
      </c>
      <c r="Q74" s="40">
        <v>48</v>
      </c>
      <c r="R74" s="40">
        <v>115</v>
      </c>
      <c r="S74" s="40">
        <v>80</v>
      </c>
      <c r="T74" s="40">
        <v>60</v>
      </c>
      <c r="U74" s="40">
        <v>98</v>
      </c>
      <c r="V74" s="40">
        <v>72</v>
      </c>
      <c r="W74" s="40">
        <v>95</v>
      </c>
      <c r="X74" s="40">
        <v>162</v>
      </c>
      <c r="Y74" s="40">
        <v>51</v>
      </c>
      <c r="Z74" s="40">
        <v>231</v>
      </c>
      <c r="AA74" s="40">
        <v>128</v>
      </c>
      <c r="AB74" s="40">
        <v>44</v>
      </c>
      <c r="AC74" s="40">
        <v>48</v>
      </c>
      <c r="AD74" s="40">
        <v>172</v>
      </c>
      <c r="AE74" s="40">
        <v>120</v>
      </c>
      <c r="AI74" s="41"/>
    </row>
    <row r="75" spans="1:35" x14ac:dyDescent="0.3">
      <c r="A75" s="23">
        <v>2024</v>
      </c>
      <c r="B75" s="23">
        <v>7</v>
      </c>
      <c r="C75" s="23" t="s">
        <v>11</v>
      </c>
      <c r="D75" t="s">
        <v>41</v>
      </c>
      <c r="E75" s="23">
        <v>116</v>
      </c>
      <c r="F75" s="34">
        <v>0.46000000000000008</v>
      </c>
      <c r="G75">
        <v>141.25</v>
      </c>
      <c r="H75">
        <v>24.15</v>
      </c>
      <c r="I75" s="40">
        <v>55</v>
      </c>
      <c r="J75" s="40">
        <v>58</v>
      </c>
      <c r="K75" s="40">
        <v>92</v>
      </c>
      <c r="L75" s="40">
        <v>79</v>
      </c>
      <c r="M75" s="40">
        <v>84</v>
      </c>
      <c r="N75" s="40">
        <v>45</v>
      </c>
      <c r="O75" s="40">
        <v>147</v>
      </c>
      <c r="P75" s="40">
        <v>63</v>
      </c>
      <c r="Q75" s="40">
        <v>46</v>
      </c>
      <c r="R75" s="40">
        <v>79</v>
      </c>
      <c r="S75" s="40">
        <v>69</v>
      </c>
      <c r="T75" s="40">
        <v>83</v>
      </c>
      <c r="U75" s="40">
        <v>66</v>
      </c>
      <c r="V75" s="40">
        <v>50</v>
      </c>
      <c r="W75" s="40">
        <v>143</v>
      </c>
      <c r="X75" s="40">
        <v>234</v>
      </c>
      <c r="Y75" s="40">
        <v>144</v>
      </c>
      <c r="Z75" s="40">
        <v>44</v>
      </c>
      <c r="AA75" s="40">
        <v>170</v>
      </c>
      <c r="AB75" s="40">
        <v>210</v>
      </c>
      <c r="AC75" s="40">
        <v>38</v>
      </c>
      <c r="AD75" s="40">
        <v>255</v>
      </c>
      <c r="AE75" s="40">
        <v>27</v>
      </c>
      <c r="AI75" s="41"/>
    </row>
    <row r="76" spans="1:35" x14ac:dyDescent="0.3">
      <c r="A76" s="23">
        <v>2024</v>
      </c>
      <c r="B76" s="23">
        <v>7</v>
      </c>
      <c r="C76" s="23" t="s">
        <v>11</v>
      </c>
      <c r="D76" t="s">
        <v>42</v>
      </c>
      <c r="E76" s="23">
        <v>77</v>
      </c>
      <c r="F76" s="34">
        <v>0.5</v>
      </c>
      <c r="G76">
        <v>76.25</v>
      </c>
      <c r="H76">
        <v>61.95</v>
      </c>
      <c r="I76" s="40">
        <v>51</v>
      </c>
      <c r="J76" s="40">
        <v>42</v>
      </c>
      <c r="K76" s="40">
        <v>35</v>
      </c>
      <c r="L76" s="40">
        <v>96</v>
      </c>
      <c r="M76" s="40">
        <v>54</v>
      </c>
      <c r="N76" s="40">
        <v>41</v>
      </c>
      <c r="O76" s="40">
        <v>63</v>
      </c>
      <c r="P76" s="40">
        <v>121</v>
      </c>
      <c r="Q76" s="40">
        <v>44</v>
      </c>
      <c r="R76" s="40">
        <v>54</v>
      </c>
      <c r="S76" s="40">
        <v>79</v>
      </c>
      <c r="T76" s="40">
        <v>60</v>
      </c>
      <c r="U76" s="40">
        <v>27</v>
      </c>
      <c r="V76" s="40">
        <v>111</v>
      </c>
      <c r="W76" s="40">
        <v>39</v>
      </c>
      <c r="X76" s="40">
        <v>40</v>
      </c>
      <c r="Y76" s="40">
        <v>285</v>
      </c>
      <c r="Z76" s="40">
        <v>180</v>
      </c>
      <c r="AA76" s="40">
        <v>165</v>
      </c>
      <c r="AB76" s="40">
        <v>377</v>
      </c>
      <c r="AC76" s="40">
        <v>42</v>
      </c>
      <c r="AD76" s="40">
        <v>76</v>
      </c>
      <c r="AE76" s="40">
        <v>63</v>
      </c>
      <c r="AI76" s="41"/>
    </row>
    <row r="77" spans="1:35" x14ac:dyDescent="0.3">
      <c r="A77" s="23">
        <v>2024</v>
      </c>
      <c r="B77" s="23">
        <v>7</v>
      </c>
      <c r="C77" s="23" t="s">
        <v>11</v>
      </c>
      <c r="D77" t="s">
        <v>43</v>
      </c>
      <c r="E77" s="23">
        <v>119</v>
      </c>
      <c r="F77" s="34">
        <v>0.52</v>
      </c>
      <c r="G77">
        <v>157.5</v>
      </c>
      <c r="H77">
        <v>51.45</v>
      </c>
      <c r="I77" s="40">
        <v>40</v>
      </c>
      <c r="J77" s="40">
        <v>69</v>
      </c>
      <c r="K77" s="40">
        <v>93</v>
      </c>
      <c r="L77" s="40">
        <v>134</v>
      </c>
      <c r="M77" s="40">
        <v>107</v>
      </c>
      <c r="N77" s="40">
        <v>46</v>
      </c>
      <c r="O77" s="40">
        <v>38</v>
      </c>
      <c r="P77" s="40">
        <v>113</v>
      </c>
      <c r="Q77" s="40">
        <v>54</v>
      </c>
      <c r="R77" s="40">
        <v>42</v>
      </c>
      <c r="S77" s="40">
        <v>133</v>
      </c>
      <c r="T77" s="40">
        <v>49</v>
      </c>
      <c r="U77" s="40">
        <v>86</v>
      </c>
      <c r="V77" s="40">
        <v>60</v>
      </c>
      <c r="W77" s="40">
        <v>231</v>
      </c>
      <c r="X77" s="40">
        <v>210</v>
      </c>
      <c r="Y77" s="40">
        <v>44</v>
      </c>
      <c r="Z77" s="40">
        <v>84</v>
      </c>
      <c r="AA77" s="40">
        <v>237</v>
      </c>
      <c r="AB77" s="40">
        <v>76</v>
      </c>
      <c r="AC77" s="40">
        <v>11</v>
      </c>
      <c r="AD77" s="40">
        <v>110</v>
      </c>
      <c r="AE77" s="40">
        <v>122</v>
      </c>
      <c r="AI77" s="41"/>
    </row>
    <row r="78" spans="1:35" x14ac:dyDescent="0.3">
      <c r="A78" s="23">
        <v>2024</v>
      </c>
      <c r="B78" s="23">
        <v>8</v>
      </c>
      <c r="C78" s="23" t="s">
        <v>12</v>
      </c>
      <c r="D78" t="s">
        <v>39</v>
      </c>
      <c r="E78" s="23">
        <v>126</v>
      </c>
      <c r="F78" s="34">
        <v>0.48</v>
      </c>
      <c r="G78">
        <v>35</v>
      </c>
      <c r="H78">
        <v>43.05</v>
      </c>
      <c r="I78" s="40">
        <v>89</v>
      </c>
      <c r="J78" s="40">
        <v>76</v>
      </c>
      <c r="K78" s="40">
        <v>25</v>
      </c>
      <c r="L78" s="40">
        <v>70</v>
      </c>
      <c r="M78" s="40">
        <v>103</v>
      </c>
      <c r="N78" s="40">
        <v>71</v>
      </c>
      <c r="O78" s="40">
        <v>136</v>
      </c>
      <c r="P78" s="40">
        <v>83</v>
      </c>
      <c r="Q78" s="40">
        <v>41</v>
      </c>
      <c r="R78" s="40">
        <v>76</v>
      </c>
      <c r="S78" s="40">
        <v>86</v>
      </c>
      <c r="T78" s="40">
        <v>82</v>
      </c>
      <c r="U78" s="40">
        <v>105</v>
      </c>
      <c r="V78" s="40">
        <v>103</v>
      </c>
      <c r="W78" s="40">
        <v>154</v>
      </c>
      <c r="X78" s="40">
        <v>92</v>
      </c>
      <c r="Y78" s="40">
        <v>83</v>
      </c>
      <c r="Z78" s="40">
        <v>208</v>
      </c>
      <c r="AA78" s="40">
        <v>360</v>
      </c>
      <c r="AB78" s="40">
        <v>140</v>
      </c>
      <c r="AC78" s="40">
        <v>427</v>
      </c>
      <c r="AD78" s="40">
        <v>396</v>
      </c>
      <c r="AE78" s="40">
        <v>281</v>
      </c>
      <c r="AI78" s="41"/>
    </row>
    <row r="79" spans="1:35" x14ac:dyDescent="0.3">
      <c r="A79" s="23">
        <v>2024</v>
      </c>
      <c r="B79" s="23">
        <v>8</v>
      </c>
      <c r="C79" s="23" t="s">
        <v>12</v>
      </c>
      <c r="D79" t="s">
        <v>41</v>
      </c>
      <c r="E79" s="23">
        <v>120</v>
      </c>
      <c r="F79" s="34">
        <v>0.46000000000000008</v>
      </c>
      <c r="G79">
        <v>81.25</v>
      </c>
      <c r="H79">
        <v>38.85</v>
      </c>
      <c r="I79" s="40">
        <v>69</v>
      </c>
      <c r="J79" s="40">
        <v>65</v>
      </c>
      <c r="K79" s="40">
        <v>57</v>
      </c>
      <c r="L79" s="40">
        <v>42</v>
      </c>
      <c r="M79" s="40">
        <v>71</v>
      </c>
      <c r="N79" s="40">
        <v>70</v>
      </c>
      <c r="O79" s="40">
        <v>42</v>
      </c>
      <c r="P79" s="40">
        <v>27</v>
      </c>
      <c r="Q79" s="40">
        <v>141</v>
      </c>
      <c r="R79" s="40">
        <v>134</v>
      </c>
      <c r="S79" s="40">
        <v>48</v>
      </c>
      <c r="T79" s="40">
        <v>74</v>
      </c>
      <c r="U79" s="40">
        <v>17</v>
      </c>
      <c r="V79" s="40">
        <v>59</v>
      </c>
      <c r="W79" s="40">
        <v>132</v>
      </c>
      <c r="X79" s="40">
        <v>372</v>
      </c>
      <c r="Y79" s="40">
        <v>83</v>
      </c>
      <c r="Z79" s="40">
        <v>75</v>
      </c>
      <c r="AA79" s="40">
        <v>250</v>
      </c>
      <c r="AB79" s="40">
        <v>145</v>
      </c>
      <c r="AC79" s="40">
        <v>355</v>
      </c>
      <c r="AD79" s="40">
        <v>292</v>
      </c>
      <c r="AE79" s="40">
        <v>448</v>
      </c>
      <c r="AI79" s="41"/>
    </row>
    <row r="80" spans="1:35" x14ac:dyDescent="0.3">
      <c r="A80" s="23">
        <v>2024</v>
      </c>
      <c r="B80" s="23">
        <v>8</v>
      </c>
      <c r="C80" s="23" t="s">
        <v>12</v>
      </c>
      <c r="D80" t="s">
        <v>42</v>
      </c>
      <c r="E80" s="23">
        <v>110</v>
      </c>
      <c r="F80" s="34">
        <v>0.58000000000000007</v>
      </c>
      <c r="G80">
        <v>38.75</v>
      </c>
      <c r="H80">
        <v>25.2</v>
      </c>
      <c r="I80" s="40">
        <v>41</v>
      </c>
      <c r="J80" s="40">
        <v>49</v>
      </c>
      <c r="K80" s="40">
        <v>60</v>
      </c>
      <c r="L80" s="40">
        <v>57</v>
      </c>
      <c r="M80" s="40">
        <v>38</v>
      </c>
      <c r="N80" s="40">
        <v>51</v>
      </c>
      <c r="O80" s="40">
        <v>36</v>
      </c>
      <c r="P80" s="40">
        <v>97</v>
      </c>
      <c r="Q80" s="40">
        <v>98</v>
      </c>
      <c r="R80" s="40">
        <v>71</v>
      </c>
      <c r="S80" s="40">
        <v>77</v>
      </c>
      <c r="T80" s="40">
        <v>82</v>
      </c>
      <c r="U80" s="40">
        <v>74</v>
      </c>
      <c r="V80" s="40">
        <v>672</v>
      </c>
      <c r="W80" s="40">
        <v>16</v>
      </c>
      <c r="X80" s="40">
        <v>177</v>
      </c>
      <c r="Y80" s="40">
        <v>110</v>
      </c>
      <c r="Z80" s="40">
        <v>180</v>
      </c>
      <c r="AA80" s="40">
        <v>161</v>
      </c>
      <c r="AB80" s="40">
        <v>188</v>
      </c>
      <c r="AC80" s="40">
        <v>198</v>
      </c>
      <c r="AD80" s="40">
        <v>54</v>
      </c>
      <c r="AE80" s="40">
        <v>136</v>
      </c>
      <c r="AI80" s="41"/>
    </row>
    <row r="81" spans="1:35" x14ac:dyDescent="0.3">
      <c r="A81" s="23">
        <v>2024</v>
      </c>
      <c r="B81" s="23">
        <v>8</v>
      </c>
      <c r="C81" s="23" t="s">
        <v>12</v>
      </c>
      <c r="D81" t="s">
        <v>43</v>
      </c>
      <c r="E81" s="23">
        <v>27</v>
      </c>
      <c r="F81" s="34">
        <v>0.26</v>
      </c>
      <c r="G81">
        <v>90</v>
      </c>
      <c r="H81">
        <v>27.3</v>
      </c>
      <c r="I81" s="40">
        <v>48</v>
      </c>
      <c r="J81" s="40">
        <v>49</v>
      </c>
      <c r="K81" s="40">
        <v>62</v>
      </c>
      <c r="L81" s="40">
        <v>93</v>
      </c>
      <c r="M81" s="40">
        <v>69</v>
      </c>
      <c r="N81" s="40">
        <v>63</v>
      </c>
      <c r="O81" s="40">
        <v>112</v>
      </c>
      <c r="P81" s="40">
        <v>51</v>
      </c>
      <c r="Q81" s="40">
        <v>74</v>
      </c>
      <c r="R81" s="40">
        <v>74</v>
      </c>
      <c r="S81" s="40">
        <v>74</v>
      </c>
      <c r="T81" s="40">
        <v>75</v>
      </c>
      <c r="U81" s="40">
        <v>63</v>
      </c>
      <c r="V81" s="40">
        <v>46</v>
      </c>
      <c r="W81" s="40">
        <v>55</v>
      </c>
      <c r="X81" s="40">
        <v>147</v>
      </c>
      <c r="Y81" s="40">
        <v>94</v>
      </c>
      <c r="Z81" s="40">
        <v>140</v>
      </c>
      <c r="AA81" s="40">
        <v>65</v>
      </c>
      <c r="AB81" s="40">
        <v>107</v>
      </c>
      <c r="AC81" s="40">
        <v>16</v>
      </c>
      <c r="AD81" s="40">
        <v>139</v>
      </c>
      <c r="AE81" s="40">
        <v>660</v>
      </c>
      <c r="AI81" s="41"/>
    </row>
    <row r="82" spans="1:35" x14ac:dyDescent="0.3">
      <c r="A82" s="23">
        <v>2024</v>
      </c>
      <c r="B82" s="23">
        <v>9</v>
      </c>
      <c r="C82" s="23" t="s">
        <v>13</v>
      </c>
      <c r="D82" t="s">
        <v>39</v>
      </c>
      <c r="E82" s="23">
        <v>123</v>
      </c>
      <c r="F82" s="34">
        <v>0.41000000000000003</v>
      </c>
      <c r="G82">
        <v>52.5</v>
      </c>
      <c r="H82">
        <v>21</v>
      </c>
      <c r="I82" s="40">
        <v>78</v>
      </c>
      <c r="J82" s="40">
        <v>42</v>
      </c>
      <c r="K82" s="40">
        <v>60</v>
      </c>
      <c r="L82" s="40">
        <v>92</v>
      </c>
      <c r="M82" s="40">
        <v>99</v>
      </c>
      <c r="N82" s="40">
        <v>82</v>
      </c>
      <c r="O82" s="40">
        <v>75</v>
      </c>
      <c r="P82" s="40">
        <v>120</v>
      </c>
      <c r="Q82" s="40">
        <v>59</v>
      </c>
      <c r="R82" s="40">
        <v>126</v>
      </c>
      <c r="S82" s="40">
        <v>65</v>
      </c>
      <c r="T82" s="40">
        <v>53</v>
      </c>
      <c r="U82" s="40">
        <v>101</v>
      </c>
      <c r="V82" s="40">
        <v>83</v>
      </c>
      <c r="W82" s="40">
        <v>156</v>
      </c>
      <c r="X82" s="40">
        <v>131</v>
      </c>
      <c r="Y82" s="40">
        <v>93</v>
      </c>
      <c r="Z82" s="40">
        <v>133</v>
      </c>
      <c r="AA82" s="40">
        <v>40</v>
      </c>
      <c r="AB82" s="40">
        <v>85</v>
      </c>
      <c r="AC82" s="40">
        <v>197</v>
      </c>
      <c r="AD82" s="40">
        <v>187</v>
      </c>
      <c r="AE82" s="40">
        <v>200</v>
      </c>
      <c r="AI82" s="41"/>
    </row>
    <row r="83" spans="1:35" x14ac:dyDescent="0.3">
      <c r="A83" s="23">
        <v>2024</v>
      </c>
      <c r="B83" s="23">
        <v>9</v>
      </c>
      <c r="C83" s="23" t="s">
        <v>13</v>
      </c>
      <c r="D83" t="s">
        <v>41</v>
      </c>
      <c r="E83" s="23">
        <v>29</v>
      </c>
      <c r="F83" s="34">
        <v>0.6</v>
      </c>
      <c r="G83">
        <v>68.75</v>
      </c>
      <c r="H83">
        <v>55.65</v>
      </c>
      <c r="I83" s="40">
        <v>85</v>
      </c>
      <c r="J83" s="40">
        <v>44</v>
      </c>
      <c r="K83" s="40">
        <v>91</v>
      </c>
      <c r="L83" s="40">
        <v>88</v>
      </c>
      <c r="M83" s="40">
        <v>69</v>
      </c>
      <c r="N83" s="40">
        <v>35</v>
      </c>
      <c r="O83" s="40">
        <v>138</v>
      </c>
      <c r="P83" s="40">
        <v>81</v>
      </c>
      <c r="Q83" s="40">
        <v>111</v>
      </c>
      <c r="R83" s="40">
        <v>92</v>
      </c>
      <c r="S83" s="40">
        <v>119</v>
      </c>
      <c r="T83" s="40">
        <v>102</v>
      </c>
      <c r="U83" s="40">
        <v>121</v>
      </c>
      <c r="V83" s="40">
        <v>9</v>
      </c>
      <c r="W83" s="40">
        <v>232</v>
      </c>
      <c r="X83" s="40">
        <v>38</v>
      </c>
      <c r="Y83" s="40">
        <v>220</v>
      </c>
      <c r="Z83" s="40">
        <v>290</v>
      </c>
      <c r="AA83" s="40">
        <v>9</v>
      </c>
      <c r="AB83" s="40">
        <v>412</v>
      </c>
      <c r="AC83" s="40">
        <v>173</v>
      </c>
      <c r="AD83" s="40">
        <v>97</v>
      </c>
      <c r="AE83" s="40">
        <v>133</v>
      </c>
      <c r="AI83" s="41"/>
    </row>
    <row r="84" spans="1:35" x14ac:dyDescent="0.3">
      <c r="A84" s="23">
        <v>2024</v>
      </c>
      <c r="B84" s="23">
        <v>9</v>
      </c>
      <c r="C84" s="23" t="s">
        <v>13</v>
      </c>
      <c r="D84" t="s">
        <v>42</v>
      </c>
      <c r="E84" s="23">
        <v>87</v>
      </c>
      <c r="F84" s="34">
        <v>0.41000000000000003</v>
      </c>
      <c r="G84">
        <v>122.5</v>
      </c>
      <c r="H84">
        <v>27.3</v>
      </c>
      <c r="I84" s="40">
        <v>90</v>
      </c>
      <c r="J84" s="40">
        <v>87</v>
      </c>
      <c r="K84" s="40">
        <v>126</v>
      </c>
      <c r="L84" s="40">
        <v>125</v>
      </c>
      <c r="M84" s="40">
        <v>100</v>
      </c>
      <c r="N84" s="40">
        <v>52</v>
      </c>
      <c r="O84" s="40">
        <v>59</v>
      </c>
      <c r="P84" s="40">
        <v>78</v>
      </c>
      <c r="Q84" s="40">
        <v>72</v>
      </c>
      <c r="R84" s="40">
        <v>60</v>
      </c>
      <c r="S84" s="40">
        <v>52</v>
      </c>
      <c r="T84" s="40">
        <v>76</v>
      </c>
      <c r="U84" s="40">
        <v>93</v>
      </c>
      <c r="V84" s="40">
        <v>206</v>
      </c>
      <c r="W84" s="40">
        <v>49</v>
      </c>
      <c r="X84" s="40">
        <v>88</v>
      </c>
      <c r="Y84" s="40">
        <v>208</v>
      </c>
      <c r="Z84" s="40">
        <v>14</v>
      </c>
      <c r="AA84" s="40">
        <v>10</v>
      </c>
      <c r="AB84" s="40">
        <v>33</v>
      </c>
      <c r="AC84" s="40">
        <v>31</v>
      </c>
      <c r="AD84" s="40">
        <v>947</v>
      </c>
      <c r="AE84" s="40">
        <v>316</v>
      </c>
      <c r="AI84" s="41"/>
    </row>
    <row r="85" spans="1:35" x14ac:dyDescent="0.3">
      <c r="A85" s="23">
        <v>2024</v>
      </c>
      <c r="B85" s="23">
        <v>9</v>
      </c>
      <c r="C85" s="23" t="s">
        <v>13</v>
      </c>
      <c r="D85" t="s">
        <v>43</v>
      </c>
      <c r="E85" s="23">
        <v>34</v>
      </c>
      <c r="F85" s="34">
        <v>0.59</v>
      </c>
      <c r="G85">
        <v>35</v>
      </c>
      <c r="H85">
        <v>32.549999999999997</v>
      </c>
      <c r="I85" s="40">
        <v>57</v>
      </c>
      <c r="J85" s="40">
        <v>68</v>
      </c>
      <c r="K85" s="40">
        <v>82</v>
      </c>
      <c r="L85" s="40">
        <v>52</v>
      </c>
      <c r="M85" s="40">
        <v>92</v>
      </c>
      <c r="N85" s="40">
        <v>32</v>
      </c>
      <c r="O85" s="40">
        <v>111</v>
      </c>
      <c r="P85" s="40">
        <v>30</v>
      </c>
      <c r="Q85" s="40">
        <v>90</v>
      </c>
      <c r="R85" s="40">
        <v>72</v>
      </c>
      <c r="S85" s="40">
        <v>106</v>
      </c>
      <c r="T85" s="40">
        <v>83</v>
      </c>
      <c r="U85" s="40">
        <v>51</v>
      </c>
      <c r="V85" s="40">
        <v>230</v>
      </c>
      <c r="W85" s="40">
        <v>149</v>
      </c>
      <c r="X85" s="40">
        <v>115</v>
      </c>
      <c r="Y85" s="40">
        <v>89</v>
      </c>
      <c r="Z85" s="40">
        <v>136</v>
      </c>
      <c r="AA85" s="40">
        <v>9</v>
      </c>
      <c r="AB85" s="40">
        <v>136</v>
      </c>
      <c r="AC85" s="40">
        <v>112</v>
      </c>
      <c r="AD85" s="40">
        <v>43</v>
      </c>
      <c r="AE85" s="40">
        <v>86</v>
      </c>
      <c r="AI85" s="41"/>
    </row>
    <row r="86" spans="1:35" x14ac:dyDescent="0.3">
      <c r="A86" s="23">
        <v>2024</v>
      </c>
      <c r="B86" s="23">
        <v>10</v>
      </c>
      <c r="C86" s="23" t="s">
        <v>14</v>
      </c>
      <c r="D86" t="s">
        <v>39</v>
      </c>
      <c r="E86" s="23">
        <v>101</v>
      </c>
      <c r="F86" s="34">
        <v>0.52</v>
      </c>
      <c r="G86">
        <v>156.25</v>
      </c>
      <c r="H86">
        <v>57.75</v>
      </c>
      <c r="I86" s="40">
        <v>38</v>
      </c>
      <c r="J86" s="40">
        <v>100</v>
      </c>
      <c r="K86" s="40">
        <v>80</v>
      </c>
      <c r="L86" s="40">
        <v>68</v>
      </c>
      <c r="M86" s="40">
        <v>111</v>
      </c>
      <c r="N86" s="40">
        <v>85</v>
      </c>
      <c r="O86" s="40">
        <v>62</v>
      </c>
      <c r="P86" s="40">
        <v>52</v>
      </c>
      <c r="Q86" s="40">
        <v>65</v>
      </c>
      <c r="R86" s="40">
        <v>29</v>
      </c>
      <c r="S86" s="40">
        <v>117</v>
      </c>
      <c r="T86" s="40">
        <v>105</v>
      </c>
      <c r="U86" s="40">
        <v>106</v>
      </c>
      <c r="V86" s="40">
        <v>257</v>
      </c>
      <c r="W86" s="40">
        <v>98</v>
      </c>
      <c r="X86" s="40">
        <v>83</v>
      </c>
      <c r="Y86" s="40">
        <v>28</v>
      </c>
      <c r="Z86" s="40">
        <v>194</v>
      </c>
      <c r="AA86" s="40">
        <v>143</v>
      </c>
      <c r="AB86" s="40">
        <v>157</v>
      </c>
      <c r="AC86" s="40">
        <v>52</v>
      </c>
      <c r="AD86" s="40">
        <v>326</v>
      </c>
      <c r="AE86" s="40">
        <v>329</v>
      </c>
      <c r="AI86" s="41"/>
    </row>
    <row r="87" spans="1:35" x14ac:dyDescent="0.3">
      <c r="A87" s="23">
        <v>2024</v>
      </c>
      <c r="B87" s="23">
        <v>10</v>
      </c>
      <c r="C87" s="23" t="s">
        <v>14</v>
      </c>
      <c r="D87" t="s">
        <v>41</v>
      </c>
      <c r="E87" s="23">
        <v>124</v>
      </c>
      <c r="F87" s="34">
        <v>0.22</v>
      </c>
      <c r="G87">
        <v>35</v>
      </c>
      <c r="H87">
        <v>53.55</v>
      </c>
      <c r="I87" s="40">
        <v>30</v>
      </c>
      <c r="J87" s="40">
        <v>106</v>
      </c>
      <c r="K87" s="40">
        <v>87</v>
      </c>
      <c r="L87" s="40">
        <v>125</v>
      </c>
      <c r="M87" s="40">
        <v>37</v>
      </c>
      <c r="N87" s="40">
        <v>54</v>
      </c>
      <c r="O87" s="40">
        <v>48</v>
      </c>
      <c r="P87" s="40">
        <v>38</v>
      </c>
      <c r="Q87" s="40">
        <v>70</v>
      </c>
      <c r="R87" s="40">
        <v>104</v>
      </c>
      <c r="S87" s="40">
        <v>96</v>
      </c>
      <c r="T87" s="40">
        <v>32</v>
      </c>
      <c r="U87" s="40">
        <v>112</v>
      </c>
      <c r="V87" s="40">
        <v>36</v>
      </c>
      <c r="W87" s="40">
        <v>343</v>
      </c>
      <c r="X87" s="40">
        <v>303</v>
      </c>
      <c r="Y87" s="40">
        <v>312</v>
      </c>
      <c r="Z87" s="40">
        <v>637</v>
      </c>
      <c r="AA87" s="40">
        <v>363</v>
      </c>
      <c r="AB87" s="40">
        <v>156</v>
      </c>
      <c r="AC87" s="40">
        <v>16</v>
      </c>
      <c r="AD87" s="40">
        <v>21</v>
      </c>
      <c r="AE87" s="40">
        <v>40</v>
      </c>
      <c r="AI87" s="41"/>
    </row>
    <row r="88" spans="1:35" x14ac:dyDescent="0.3">
      <c r="A88" s="23">
        <v>2024</v>
      </c>
      <c r="B88" s="23">
        <v>10</v>
      </c>
      <c r="C88" s="23" t="s">
        <v>14</v>
      </c>
      <c r="D88" t="s">
        <v>42</v>
      </c>
      <c r="E88" s="23">
        <v>88</v>
      </c>
      <c r="F88" s="34">
        <v>0.22</v>
      </c>
      <c r="G88">
        <v>36.25</v>
      </c>
      <c r="H88">
        <v>54.6</v>
      </c>
      <c r="I88" s="40">
        <v>84</v>
      </c>
      <c r="J88" s="40">
        <v>72</v>
      </c>
      <c r="K88" s="40">
        <v>73</v>
      </c>
      <c r="L88" s="40">
        <v>34</v>
      </c>
      <c r="M88" s="40">
        <v>48</v>
      </c>
      <c r="N88" s="40">
        <v>72</v>
      </c>
      <c r="O88" s="40">
        <v>92</v>
      </c>
      <c r="P88" s="40">
        <v>87</v>
      </c>
      <c r="Q88" s="40">
        <v>96</v>
      </c>
      <c r="R88" s="40">
        <v>57</v>
      </c>
      <c r="S88" s="40">
        <v>67</v>
      </c>
      <c r="T88" s="40">
        <v>138</v>
      </c>
      <c r="U88" s="40">
        <v>126</v>
      </c>
      <c r="V88" s="40">
        <v>78</v>
      </c>
      <c r="W88" s="40">
        <v>192</v>
      </c>
      <c r="X88" s="40">
        <v>64</v>
      </c>
      <c r="Y88" s="40">
        <v>71</v>
      </c>
      <c r="Z88" s="40">
        <v>425</v>
      </c>
      <c r="AA88" s="40">
        <v>228</v>
      </c>
      <c r="AB88" s="40">
        <v>127</v>
      </c>
      <c r="AC88" s="40">
        <v>78</v>
      </c>
      <c r="AD88" s="40">
        <v>78</v>
      </c>
      <c r="AE88" s="40">
        <v>162</v>
      </c>
      <c r="AI88" s="41"/>
    </row>
    <row r="89" spans="1:35" x14ac:dyDescent="0.3">
      <c r="A89" s="23">
        <v>2024</v>
      </c>
      <c r="B89" s="23">
        <v>10</v>
      </c>
      <c r="C89" s="23" t="s">
        <v>14</v>
      </c>
      <c r="D89" t="s">
        <v>43</v>
      </c>
      <c r="E89" s="23">
        <v>86</v>
      </c>
      <c r="F89" s="34">
        <v>0.23</v>
      </c>
      <c r="G89">
        <v>136.25</v>
      </c>
      <c r="H89">
        <v>17.850000000000001</v>
      </c>
      <c r="I89" s="40">
        <v>71</v>
      </c>
      <c r="J89" s="40">
        <v>123</v>
      </c>
      <c r="K89" s="40">
        <v>99</v>
      </c>
      <c r="L89" s="40">
        <v>60</v>
      </c>
      <c r="M89" s="40">
        <v>79</v>
      </c>
      <c r="N89" s="40">
        <v>91</v>
      </c>
      <c r="O89" s="40">
        <v>46</v>
      </c>
      <c r="P89" s="40">
        <v>93</v>
      </c>
      <c r="Q89" s="40">
        <v>113</v>
      </c>
      <c r="R89" s="40">
        <v>74</v>
      </c>
      <c r="S89" s="40">
        <v>41</v>
      </c>
      <c r="T89" s="40">
        <v>107</v>
      </c>
      <c r="U89" s="40">
        <v>96</v>
      </c>
      <c r="V89" s="40">
        <v>34</v>
      </c>
      <c r="W89" s="40">
        <v>135</v>
      </c>
      <c r="X89" s="40">
        <v>306</v>
      </c>
      <c r="Y89" s="40">
        <v>170</v>
      </c>
      <c r="Z89" s="40">
        <v>68</v>
      </c>
      <c r="AA89" s="40">
        <v>110</v>
      </c>
      <c r="AB89" s="40">
        <v>46</v>
      </c>
      <c r="AC89" s="40">
        <v>7</v>
      </c>
      <c r="AD89" s="40">
        <v>60</v>
      </c>
      <c r="AE89" s="40">
        <v>249</v>
      </c>
      <c r="AI89" s="41"/>
    </row>
    <row r="90" spans="1:35" x14ac:dyDescent="0.3">
      <c r="A90" s="23">
        <v>2024</v>
      </c>
      <c r="B90" s="23">
        <v>11</v>
      </c>
      <c r="C90" s="23" t="s">
        <v>15</v>
      </c>
      <c r="D90" t="s">
        <v>39</v>
      </c>
      <c r="E90" s="23">
        <v>59</v>
      </c>
      <c r="F90" s="34">
        <v>0.64</v>
      </c>
      <c r="G90">
        <v>55</v>
      </c>
      <c r="H90">
        <v>29.4</v>
      </c>
      <c r="I90" s="40">
        <v>125</v>
      </c>
      <c r="J90" s="40">
        <v>106</v>
      </c>
      <c r="K90" s="40">
        <v>74</v>
      </c>
      <c r="L90" s="40">
        <v>60</v>
      </c>
      <c r="M90" s="40">
        <v>115</v>
      </c>
      <c r="N90" s="40">
        <v>103</v>
      </c>
      <c r="O90" s="40">
        <v>88</v>
      </c>
      <c r="P90" s="40">
        <v>41</v>
      </c>
      <c r="Q90" s="40">
        <v>100</v>
      </c>
      <c r="R90" s="40">
        <v>103</v>
      </c>
      <c r="S90" s="40">
        <v>138</v>
      </c>
      <c r="T90" s="40">
        <v>43</v>
      </c>
      <c r="U90" s="40">
        <v>99</v>
      </c>
      <c r="V90" s="40">
        <v>100</v>
      </c>
      <c r="W90" s="40">
        <v>283</v>
      </c>
      <c r="X90" s="40">
        <v>76</v>
      </c>
      <c r="Y90" s="40">
        <v>71</v>
      </c>
      <c r="Z90" s="40">
        <v>23</v>
      </c>
      <c r="AA90" s="40">
        <v>311</v>
      </c>
      <c r="AB90" s="40">
        <v>52</v>
      </c>
      <c r="AC90" s="40">
        <v>32</v>
      </c>
      <c r="AD90" s="40">
        <v>25</v>
      </c>
      <c r="AE90" s="40">
        <v>55</v>
      </c>
      <c r="AI90" s="41"/>
    </row>
    <row r="91" spans="1:35" x14ac:dyDescent="0.3">
      <c r="A91" s="23">
        <v>2024</v>
      </c>
      <c r="B91" s="23">
        <v>11</v>
      </c>
      <c r="C91" s="23" t="s">
        <v>15</v>
      </c>
      <c r="D91" t="s">
        <v>41</v>
      </c>
      <c r="E91" s="23">
        <v>40</v>
      </c>
      <c r="F91" s="34">
        <v>0.68</v>
      </c>
      <c r="G91">
        <v>120</v>
      </c>
      <c r="H91">
        <v>33.6</v>
      </c>
      <c r="I91" s="40">
        <v>52</v>
      </c>
      <c r="J91" s="40">
        <v>64</v>
      </c>
      <c r="K91" s="40">
        <v>67</v>
      </c>
      <c r="L91" s="40">
        <v>77</v>
      </c>
      <c r="M91" s="40">
        <v>69</v>
      </c>
      <c r="N91" s="40">
        <v>127</v>
      </c>
      <c r="O91" s="40">
        <v>68</v>
      </c>
      <c r="P91" s="40">
        <v>91</v>
      </c>
      <c r="Q91" s="40">
        <v>69</v>
      </c>
      <c r="R91" s="40">
        <v>113</v>
      </c>
      <c r="S91" s="40">
        <v>102</v>
      </c>
      <c r="T91" s="40">
        <v>63</v>
      </c>
      <c r="U91" s="40">
        <v>65</v>
      </c>
      <c r="V91" s="40">
        <v>64</v>
      </c>
      <c r="W91" s="40">
        <v>116</v>
      </c>
      <c r="X91" s="40">
        <v>90</v>
      </c>
      <c r="Y91" s="40">
        <v>23</v>
      </c>
      <c r="Z91" s="40">
        <v>28</v>
      </c>
      <c r="AA91" s="40">
        <v>196</v>
      </c>
      <c r="AB91" s="40">
        <v>175</v>
      </c>
      <c r="AC91" s="40">
        <v>18</v>
      </c>
      <c r="AD91" s="40">
        <v>158</v>
      </c>
      <c r="AE91" s="40">
        <v>255</v>
      </c>
      <c r="AI91" s="41"/>
    </row>
    <row r="92" spans="1:35" x14ac:dyDescent="0.3">
      <c r="A92" s="23">
        <v>2024</v>
      </c>
      <c r="B92" s="23">
        <v>11</v>
      </c>
      <c r="C92" s="23" t="s">
        <v>15</v>
      </c>
      <c r="D92" t="s">
        <v>42</v>
      </c>
      <c r="E92" s="23">
        <v>61</v>
      </c>
      <c r="F92" s="34">
        <v>0.53</v>
      </c>
      <c r="G92">
        <v>117.5</v>
      </c>
      <c r="H92">
        <v>61.95</v>
      </c>
      <c r="I92" s="40">
        <v>75</v>
      </c>
      <c r="J92" s="40">
        <v>73</v>
      </c>
      <c r="K92" s="40">
        <v>52</v>
      </c>
      <c r="L92" s="40">
        <v>100</v>
      </c>
      <c r="M92" s="40">
        <v>92</v>
      </c>
      <c r="N92" s="40">
        <v>36</v>
      </c>
      <c r="O92" s="40">
        <v>81</v>
      </c>
      <c r="P92" s="40">
        <v>95</v>
      </c>
      <c r="Q92" s="40">
        <v>67</v>
      </c>
      <c r="R92" s="40">
        <v>77</v>
      </c>
      <c r="S92" s="40">
        <v>66</v>
      </c>
      <c r="T92" s="40">
        <v>105</v>
      </c>
      <c r="U92" s="40">
        <v>118</v>
      </c>
      <c r="V92" s="40">
        <v>140</v>
      </c>
      <c r="W92" s="40">
        <v>151</v>
      </c>
      <c r="X92" s="40">
        <v>96</v>
      </c>
      <c r="Y92" s="40">
        <v>377</v>
      </c>
      <c r="Z92" s="40">
        <v>200</v>
      </c>
      <c r="AA92" s="40">
        <v>76</v>
      </c>
      <c r="AB92" s="40">
        <v>77</v>
      </c>
      <c r="AC92" s="40">
        <v>176</v>
      </c>
      <c r="AD92" s="40">
        <v>220</v>
      </c>
      <c r="AE92" s="40">
        <v>58</v>
      </c>
      <c r="AI92" s="41"/>
    </row>
    <row r="93" spans="1:35" x14ac:dyDescent="0.3">
      <c r="A93" s="23">
        <v>2024</v>
      </c>
      <c r="B93" s="23">
        <v>11</v>
      </c>
      <c r="C93" s="23" t="s">
        <v>15</v>
      </c>
      <c r="D93" t="s">
        <v>43</v>
      </c>
      <c r="E93" s="23">
        <v>122</v>
      </c>
      <c r="F93" s="34">
        <v>0.44000000000000006</v>
      </c>
      <c r="G93">
        <v>100</v>
      </c>
      <c r="H93">
        <v>18.899999999999999</v>
      </c>
      <c r="I93" s="40">
        <v>134</v>
      </c>
      <c r="J93" s="40">
        <v>62</v>
      </c>
      <c r="K93" s="40">
        <v>122</v>
      </c>
      <c r="L93" s="40">
        <v>73</v>
      </c>
      <c r="M93" s="40">
        <v>86</v>
      </c>
      <c r="N93" s="40">
        <v>101</v>
      </c>
      <c r="O93" s="40">
        <v>68</v>
      </c>
      <c r="P93" s="40">
        <v>62</v>
      </c>
      <c r="Q93" s="40">
        <v>41</v>
      </c>
      <c r="R93" s="40">
        <v>88</v>
      </c>
      <c r="S93" s="40">
        <v>53</v>
      </c>
      <c r="T93" s="40">
        <v>103</v>
      </c>
      <c r="U93" s="40">
        <v>78</v>
      </c>
      <c r="V93" s="40">
        <v>49</v>
      </c>
      <c r="W93" s="40">
        <v>357</v>
      </c>
      <c r="X93" s="40">
        <v>15</v>
      </c>
      <c r="Y93" s="40">
        <v>178</v>
      </c>
      <c r="Z93" s="40">
        <v>14</v>
      </c>
      <c r="AA93" s="40">
        <v>182</v>
      </c>
      <c r="AB93" s="40">
        <v>166</v>
      </c>
      <c r="AC93" s="40">
        <v>11</v>
      </c>
      <c r="AD93" s="40">
        <v>77</v>
      </c>
      <c r="AE93" s="40">
        <v>233</v>
      </c>
      <c r="AI93" s="41"/>
    </row>
    <row r="94" spans="1:35" x14ac:dyDescent="0.3">
      <c r="A94" s="23">
        <v>2024</v>
      </c>
      <c r="B94" s="23">
        <v>12</v>
      </c>
      <c r="C94" s="23" t="s">
        <v>16</v>
      </c>
      <c r="D94" t="s">
        <v>39</v>
      </c>
      <c r="E94" s="23">
        <v>103</v>
      </c>
      <c r="F94" s="34">
        <v>0.54</v>
      </c>
      <c r="G94">
        <v>63.75</v>
      </c>
      <c r="H94">
        <v>39.9</v>
      </c>
      <c r="I94" s="40">
        <v>83</v>
      </c>
      <c r="J94" s="40">
        <v>112</v>
      </c>
      <c r="K94" s="40">
        <v>92</v>
      </c>
      <c r="L94" s="40">
        <v>73</v>
      </c>
      <c r="M94" s="40">
        <v>112</v>
      </c>
      <c r="N94" s="40">
        <v>75</v>
      </c>
      <c r="O94" s="40">
        <v>60</v>
      </c>
      <c r="P94" s="40">
        <v>127</v>
      </c>
      <c r="Q94" s="40">
        <v>111</v>
      </c>
      <c r="R94" s="40">
        <v>53</v>
      </c>
      <c r="S94" s="40">
        <v>55</v>
      </c>
      <c r="T94" s="40">
        <v>67</v>
      </c>
      <c r="U94" s="40">
        <v>95</v>
      </c>
      <c r="V94" s="40">
        <v>146</v>
      </c>
      <c r="W94" s="40">
        <v>85</v>
      </c>
      <c r="X94" s="40">
        <v>154</v>
      </c>
      <c r="Y94" s="40">
        <v>177</v>
      </c>
      <c r="Z94" s="40">
        <v>330</v>
      </c>
      <c r="AA94" s="40">
        <v>191</v>
      </c>
      <c r="AB94" s="40">
        <v>93</v>
      </c>
      <c r="AC94" s="40">
        <v>6</v>
      </c>
      <c r="AD94" s="40">
        <v>209</v>
      </c>
      <c r="AE94" s="40">
        <v>315</v>
      </c>
      <c r="AI94" s="41"/>
    </row>
    <row r="95" spans="1:35" x14ac:dyDescent="0.3">
      <c r="A95" s="23">
        <v>2024</v>
      </c>
      <c r="B95" s="23">
        <v>12</v>
      </c>
      <c r="C95" s="23" t="s">
        <v>16</v>
      </c>
      <c r="D95" t="s">
        <v>41</v>
      </c>
      <c r="E95" s="23">
        <v>31</v>
      </c>
      <c r="F95" s="34">
        <v>0.28000000000000003</v>
      </c>
      <c r="G95">
        <v>45</v>
      </c>
      <c r="H95">
        <v>38.85</v>
      </c>
      <c r="I95" s="40">
        <v>122</v>
      </c>
      <c r="J95" s="40">
        <v>27</v>
      </c>
      <c r="K95" s="40">
        <v>82</v>
      </c>
      <c r="L95" s="40">
        <v>46</v>
      </c>
      <c r="M95" s="40">
        <v>110</v>
      </c>
      <c r="N95" s="40">
        <v>56</v>
      </c>
      <c r="O95" s="40">
        <v>47</v>
      </c>
      <c r="P95" s="40">
        <v>56</v>
      </c>
      <c r="Q95" s="40">
        <v>43</v>
      </c>
      <c r="R95" s="40">
        <v>109</v>
      </c>
      <c r="S95" s="40">
        <v>46</v>
      </c>
      <c r="T95" s="40">
        <v>91</v>
      </c>
      <c r="U95" s="40">
        <v>70</v>
      </c>
      <c r="V95" s="40">
        <v>40</v>
      </c>
      <c r="W95" s="40">
        <v>74</v>
      </c>
      <c r="X95" s="40">
        <v>48</v>
      </c>
      <c r="Y95" s="40">
        <v>365</v>
      </c>
      <c r="Z95" s="40">
        <v>54</v>
      </c>
      <c r="AA95" s="40">
        <v>15</v>
      </c>
      <c r="AB95" s="40">
        <v>292</v>
      </c>
      <c r="AC95" s="40">
        <v>22</v>
      </c>
      <c r="AD95" s="40">
        <v>35</v>
      </c>
      <c r="AE95" s="40">
        <v>38</v>
      </c>
      <c r="AI95" s="41"/>
    </row>
    <row r="96" spans="1:35" x14ac:dyDescent="0.3">
      <c r="A96" s="23">
        <v>2024</v>
      </c>
      <c r="B96" s="23">
        <v>12</v>
      </c>
      <c r="C96" s="23" t="s">
        <v>16</v>
      </c>
      <c r="D96" t="s">
        <v>42</v>
      </c>
      <c r="E96" s="23">
        <v>61</v>
      </c>
      <c r="F96" s="34">
        <v>0.30999999999999994</v>
      </c>
      <c r="G96">
        <v>81.25</v>
      </c>
      <c r="H96">
        <v>21</v>
      </c>
      <c r="I96" s="40">
        <v>55</v>
      </c>
      <c r="J96" s="40">
        <v>48</v>
      </c>
      <c r="K96" s="40">
        <v>71</v>
      </c>
      <c r="L96" s="40">
        <v>82</v>
      </c>
      <c r="M96" s="40">
        <v>63</v>
      </c>
      <c r="N96" s="40">
        <v>50</v>
      </c>
      <c r="O96" s="40">
        <v>77</v>
      </c>
      <c r="P96" s="40">
        <v>98</v>
      </c>
      <c r="Q96" s="40">
        <v>64</v>
      </c>
      <c r="R96" s="40">
        <v>66</v>
      </c>
      <c r="S96" s="40">
        <v>65</v>
      </c>
      <c r="T96" s="40">
        <v>40</v>
      </c>
      <c r="U96" s="40">
        <v>110</v>
      </c>
      <c r="V96" s="40">
        <v>35</v>
      </c>
      <c r="W96" s="40">
        <v>678</v>
      </c>
      <c r="X96" s="40">
        <v>38</v>
      </c>
      <c r="Y96" s="40">
        <v>39</v>
      </c>
      <c r="Z96" s="40">
        <v>231</v>
      </c>
      <c r="AA96" s="40">
        <v>206</v>
      </c>
      <c r="AB96" s="40">
        <v>143</v>
      </c>
      <c r="AC96" s="40">
        <v>23</v>
      </c>
      <c r="AD96" s="40">
        <v>235</v>
      </c>
      <c r="AE96" s="40">
        <v>33</v>
      </c>
      <c r="AI96" s="41"/>
    </row>
    <row r="97" spans="1:35" x14ac:dyDescent="0.3">
      <c r="A97" s="23">
        <v>2024</v>
      </c>
      <c r="B97" s="23">
        <v>12</v>
      </c>
      <c r="C97" s="23" t="s">
        <v>16</v>
      </c>
      <c r="D97" t="s">
        <v>43</v>
      </c>
      <c r="E97" s="23">
        <v>66</v>
      </c>
      <c r="F97" s="34">
        <v>0.43000000000000005</v>
      </c>
      <c r="G97">
        <v>36.25</v>
      </c>
      <c r="H97">
        <v>14.7</v>
      </c>
      <c r="I97" s="40">
        <v>115</v>
      </c>
      <c r="J97" s="40">
        <v>55</v>
      </c>
      <c r="K97" s="40">
        <v>121</v>
      </c>
      <c r="L97" s="40">
        <v>95</v>
      </c>
      <c r="M97" s="40">
        <v>63</v>
      </c>
      <c r="N97" s="40">
        <v>79</v>
      </c>
      <c r="O97" s="40">
        <v>53</v>
      </c>
      <c r="P97" s="40">
        <v>61</v>
      </c>
      <c r="Q97" s="40">
        <v>104</v>
      </c>
      <c r="R97" s="40">
        <v>125</v>
      </c>
      <c r="S97" s="40">
        <v>95</v>
      </c>
      <c r="T97" s="40">
        <v>43</v>
      </c>
      <c r="U97" s="40">
        <v>66</v>
      </c>
      <c r="V97" s="40">
        <v>262</v>
      </c>
      <c r="W97" s="40">
        <v>81</v>
      </c>
      <c r="X97" s="40">
        <v>74</v>
      </c>
      <c r="Y97" s="40">
        <v>196</v>
      </c>
      <c r="Z97" s="40">
        <v>180</v>
      </c>
      <c r="AA97" s="40">
        <v>138</v>
      </c>
      <c r="AB97" s="40">
        <v>58</v>
      </c>
      <c r="AC97" s="40">
        <v>25</v>
      </c>
      <c r="AD97" s="40">
        <v>134</v>
      </c>
      <c r="AE97" s="40">
        <v>78</v>
      </c>
      <c r="AI97" s="41"/>
    </row>
    <row r="98" spans="1:35" x14ac:dyDescent="0.3">
      <c r="A98" s="23">
        <v>2023</v>
      </c>
      <c r="B98" s="23">
        <v>1</v>
      </c>
      <c r="C98" s="23" t="s">
        <v>5</v>
      </c>
      <c r="D98" t="s">
        <v>39</v>
      </c>
      <c r="E98" s="23">
        <v>82</v>
      </c>
      <c r="F98" s="34">
        <v>0.5</v>
      </c>
      <c r="G98">
        <v>103</v>
      </c>
      <c r="H98">
        <v>41</v>
      </c>
      <c r="I98" s="40">
        <v>88</v>
      </c>
      <c r="J98" s="40">
        <v>71</v>
      </c>
      <c r="K98" s="40">
        <v>52</v>
      </c>
      <c r="L98" s="40">
        <v>73</v>
      </c>
      <c r="M98" s="40">
        <v>79</v>
      </c>
      <c r="N98" s="40">
        <v>46</v>
      </c>
      <c r="O98" s="40">
        <v>42</v>
      </c>
      <c r="P98" s="40">
        <v>37</v>
      </c>
      <c r="Q98" s="40">
        <v>49</v>
      </c>
      <c r="R98" s="40">
        <v>104</v>
      </c>
      <c r="S98" s="40">
        <v>108</v>
      </c>
      <c r="T98" s="40">
        <v>51</v>
      </c>
      <c r="U98" s="40">
        <v>41</v>
      </c>
      <c r="V98" s="40">
        <v>118</v>
      </c>
      <c r="W98" s="40">
        <v>42</v>
      </c>
      <c r="X98" s="40">
        <v>940</v>
      </c>
      <c r="Y98" s="40">
        <v>291</v>
      </c>
      <c r="Z98" s="40">
        <v>320</v>
      </c>
      <c r="AA98" s="40">
        <v>71</v>
      </c>
      <c r="AB98" s="40">
        <v>80</v>
      </c>
      <c r="AC98" s="40">
        <v>17</v>
      </c>
      <c r="AD98" s="40">
        <v>42</v>
      </c>
      <c r="AE98" s="40">
        <v>130</v>
      </c>
      <c r="AI98" s="41"/>
    </row>
    <row r="99" spans="1:35" x14ac:dyDescent="0.3">
      <c r="A99" s="23">
        <v>2023</v>
      </c>
      <c r="B99" s="23">
        <v>1</v>
      </c>
      <c r="C99" s="23" t="s">
        <v>5</v>
      </c>
      <c r="D99" t="s">
        <v>41</v>
      </c>
      <c r="E99" s="23">
        <v>56</v>
      </c>
      <c r="F99" s="34">
        <v>0.77</v>
      </c>
      <c r="G99">
        <v>70</v>
      </c>
      <c r="H99">
        <v>55</v>
      </c>
      <c r="I99" s="40">
        <v>74</v>
      </c>
      <c r="J99" s="40">
        <v>65</v>
      </c>
      <c r="K99" s="40">
        <v>117</v>
      </c>
      <c r="L99" s="40">
        <v>48</v>
      </c>
      <c r="M99" s="40">
        <v>50</v>
      </c>
      <c r="N99" s="40">
        <v>54</v>
      </c>
      <c r="O99" s="40">
        <v>87</v>
      </c>
      <c r="P99" s="40">
        <v>61</v>
      </c>
      <c r="Q99" s="40">
        <v>119</v>
      </c>
      <c r="R99" s="40">
        <v>54</v>
      </c>
      <c r="S99" s="40">
        <v>142</v>
      </c>
      <c r="T99" s="40">
        <v>128</v>
      </c>
      <c r="U99" s="40">
        <v>34</v>
      </c>
      <c r="V99" s="40">
        <v>126</v>
      </c>
      <c r="W99" s="40">
        <v>75</v>
      </c>
      <c r="X99" s="40">
        <v>170</v>
      </c>
      <c r="Y99" s="40">
        <v>149</v>
      </c>
      <c r="Z99" s="40">
        <v>149</v>
      </c>
      <c r="AA99" s="40">
        <v>353</v>
      </c>
      <c r="AB99" s="40">
        <v>114</v>
      </c>
      <c r="AC99" s="40">
        <v>168</v>
      </c>
      <c r="AD99" s="40">
        <v>136</v>
      </c>
      <c r="AE99" s="40">
        <v>49</v>
      </c>
    </row>
    <row r="100" spans="1:35" x14ac:dyDescent="0.3">
      <c r="A100" s="23">
        <v>2023</v>
      </c>
      <c r="B100" s="23">
        <v>1</v>
      </c>
      <c r="C100" s="23" t="s">
        <v>5</v>
      </c>
      <c r="D100" t="s">
        <v>42</v>
      </c>
      <c r="E100" s="23">
        <v>76</v>
      </c>
      <c r="F100" s="34">
        <v>0.48</v>
      </c>
      <c r="G100">
        <v>95</v>
      </c>
      <c r="H100">
        <v>31</v>
      </c>
      <c r="I100" s="40">
        <v>44</v>
      </c>
      <c r="J100" s="40">
        <v>74</v>
      </c>
      <c r="K100" s="40">
        <v>84</v>
      </c>
      <c r="L100" s="40">
        <v>90</v>
      </c>
      <c r="M100" s="40">
        <v>79</v>
      </c>
      <c r="N100" s="40">
        <v>64</v>
      </c>
      <c r="O100" s="40">
        <v>35</v>
      </c>
      <c r="P100" s="40">
        <v>126</v>
      </c>
      <c r="Q100" s="40">
        <v>108</v>
      </c>
      <c r="R100" s="40">
        <v>61</v>
      </c>
      <c r="S100" s="40">
        <v>73</v>
      </c>
      <c r="T100" s="40">
        <v>72</v>
      </c>
      <c r="U100" s="40">
        <v>76</v>
      </c>
      <c r="V100" s="40">
        <v>66</v>
      </c>
      <c r="W100" s="40">
        <v>165</v>
      </c>
      <c r="X100" s="40">
        <v>93</v>
      </c>
      <c r="Y100" s="40">
        <v>170</v>
      </c>
      <c r="Z100" s="40">
        <v>126</v>
      </c>
      <c r="AA100" s="40">
        <v>166</v>
      </c>
      <c r="AB100" s="40">
        <v>5</v>
      </c>
      <c r="AC100" s="40">
        <v>26</v>
      </c>
      <c r="AD100" s="40">
        <v>35</v>
      </c>
      <c r="AE100" s="40">
        <v>5</v>
      </c>
    </row>
    <row r="101" spans="1:35" x14ac:dyDescent="0.3">
      <c r="A101" s="23">
        <v>2023</v>
      </c>
      <c r="B101" s="23">
        <v>1</v>
      </c>
      <c r="C101" s="23" t="s">
        <v>5</v>
      </c>
      <c r="D101" t="s">
        <v>43</v>
      </c>
      <c r="E101" s="23">
        <v>114</v>
      </c>
      <c r="F101" s="34">
        <v>0.59</v>
      </c>
      <c r="G101">
        <v>142</v>
      </c>
      <c r="H101">
        <v>42</v>
      </c>
      <c r="I101" s="40">
        <v>112</v>
      </c>
      <c r="J101" s="40">
        <v>55</v>
      </c>
      <c r="K101" s="40">
        <v>149</v>
      </c>
      <c r="L101" s="40">
        <v>51</v>
      </c>
      <c r="M101" s="40">
        <v>70</v>
      </c>
      <c r="N101" s="40">
        <v>37</v>
      </c>
      <c r="O101" s="40">
        <v>107</v>
      </c>
      <c r="P101" s="40">
        <v>110</v>
      </c>
      <c r="Q101" s="40">
        <v>66</v>
      </c>
      <c r="R101" s="40">
        <v>78</v>
      </c>
      <c r="S101" s="40">
        <v>92</v>
      </c>
      <c r="T101" s="40">
        <v>83</v>
      </c>
      <c r="U101" s="40">
        <v>39</v>
      </c>
      <c r="V101" s="40">
        <v>46</v>
      </c>
      <c r="W101" s="40">
        <v>161</v>
      </c>
      <c r="X101" s="40">
        <v>223</v>
      </c>
      <c r="Y101" s="40">
        <v>277</v>
      </c>
      <c r="Z101" s="40">
        <v>50</v>
      </c>
      <c r="AA101" s="40">
        <v>114</v>
      </c>
      <c r="AB101" s="40">
        <v>150</v>
      </c>
      <c r="AC101" s="40">
        <v>179</v>
      </c>
      <c r="AD101" s="40">
        <v>66</v>
      </c>
      <c r="AE101" s="40">
        <v>183</v>
      </c>
    </row>
    <row r="102" spans="1:35" x14ac:dyDescent="0.3">
      <c r="A102" s="23">
        <v>2023</v>
      </c>
      <c r="B102" s="23">
        <v>2</v>
      </c>
      <c r="C102" s="23" t="s">
        <v>6</v>
      </c>
      <c r="D102" t="s">
        <v>39</v>
      </c>
      <c r="E102" s="23">
        <v>92</v>
      </c>
      <c r="F102" s="34">
        <v>0.62</v>
      </c>
      <c r="G102">
        <v>115</v>
      </c>
      <c r="H102">
        <v>25</v>
      </c>
      <c r="I102" s="40">
        <v>81</v>
      </c>
      <c r="J102" s="40">
        <v>100</v>
      </c>
      <c r="K102" s="40">
        <v>46</v>
      </c>
      <c r="L102" s="40">
        <v>116</v>
      </c>
      <c r="M102" s="40">
        <v>106</v>
      </c>
      <c r="N102" s="40">
        <v>70</v>
      </c>
      <c r="O102" s="40">
        <v>106</v>
      </c>
      <c r="P102" s="40">
        <v>101</v>
      </c>
      <c r="Q102" s="40">
        <v>50</v>
      </c>
      <c r="R102" s="40">
        <v>30</v>
      </c>
      <c r="S102" s="40">
        <v>62</v>
      </c>
      <c r="T102" s="40">
        <v>87</v>
      </c>
      <c r="U102" s="40">
        <v>28</v>
      </c>
      <c r="V102" s="40">
        <v>150</v>
      </c>
      <c r="W102" s="40">
        <v>115</v>
      </c>
      <c r="X102" s="40">
        <v>25</v>
      </c>
      <c r="Y102" s="40">
        <v>60</v>
      </c>
      <c r="Z102" s="40">
        <v>314</v>
      </c>
      <c r="AA102" s="40">
        <v>105</v>
      </c>
      <c r="AB102" s="40">
        <v>82</v>
      </c>
      <c r="AC102" s="40">
        <v>17</v>
      </c>
      <c r="AD102" s="40">
        <v>16</v>
      </c>
      <c r="AE102" s="40">
        <v>270</v>
      </c>
    </row>
    <row r="103" spans="1:35" x14ac:dyDescent="0.3">
      <c r="A103" s="23">
        <v>2023</v>
      </c>
      <c r="B103" s="23">
        <v>2</v>
      </c>
      <c r="C103" s="23" t="s">
        <v>6</v>
      </c>
      <c r="D103" t="s">
        <v>41</v>
      </c>
      <c r="E103" s="23">
        <v>35</v>
      </c>
      <c r="F103" s="34">
        <v>0.77</v>
      </c>
      <c r="G103">
        <v>43</v>
      </c>
      <c r="H103">
        <v>22</v>
      </c>
      <c r="I103" s="40">
        <v>43</v>
      </c>
      <c r="J103" s="40">
        <v>62</v>
      </c>
      <c r="K103" s="40">
        <v>99</v>
      </c>
      <c r="L103" s="40">
        <v>78</v>
      </c>
      <c r="M103" s="40">
        <v>83</v>
      </c>
      <c r="N103" s="40">
        <v>82</v>
      </c>
      <c r="O103" s="40">
        <v>58</v>
      </c>
      <c r="P103" s="40">
        <v>48</v>
      </c>
      <c r="Q103" s="40">
        <v>94</v>
      </c>
      <c r="R103" s="40">
        <v>92</v>
      </c>
      <c r="S103" s="40">
        <v>100</v>
      </c>
      <c r="T103" s="40">
        <v>59</v>
      </c>
      <c r="U103" s="40">
        <v>60</v>
      </c>
      <c r="V103" s="40">
        <v>70</v>
      </c>
      <c r="W103" s="40">
        <v>198</v>
      </c>
      <c r="X103" s="40">
        <v>67</v>
      </c>
      <c r="Y103" s="40">
        <v>189</v>
      </c>
      <c r="Z103" s="40">
        <v>19</v>
      </c>
      <c r="AA103" s="40">
        <v>237</v>
      </c>
      <c r="AB103" s="40">
        <v>56</v>
      </c>
      <c r="AC103" s="40">
        <v>67</v>
      </c>
      <c r="AD103" s="40">
        <v>28</v>
      </c>
      <c r="AE103" s="40">
        <v>100</v>
      </c>
    </row>
    <row r="104" spans="1:35" x14ac:dyDescent="0.3">
      <c r="A104" s="23">
        <v>2023</v>
      </c>
      <c r="B104" s="23">
        <v>2</v>
      </c>
      <c r="C104" s="23" t="s">
        <v>6</v>
      </c>
      <c r="D104" t="s">
        <v>42</v>
      </c>
      <c r="E104" s="23">
        <v>83</v>
      </c>
      <c r="F104" s="34">
        <v>0.48</v>
      </c>
      <c r="G104">
        <v>104</v>
      </c>
      <c r="H104">
        <v>53</v>
      </c>
      <c r="I104" s="40">
        <v>93</v>
      </c>
      <c r="J104" s="40">
        <v>74</v>
      </c>
      <c r="K104" s="40">
        <v>98</v>
      </c>
      <c r="L104" s="40">
        <v>137</v>
      </c>
      <c r="M104" s="40">
        <v>46</v>
      </c>
      <c r="N104" s="40">
        <v>82</v>
      </c>
      <c r="O104" s="40">
        <v>58</v>
      </c>
      <c r="P104" s="40">
        <v>76</v>
      </c>
      <c r="Q104" s="40">
        <v>48</v>
      </c>
      <c r="R104" s="40">
        <v>91</v>
      </c>
      <c r="S104" s="40">
        <v>86</v>
      </c>
      <c r="T104" s="40">
        <v>126</v>
      </c>
      <c r="U104" s="40">
        <v>73</v>
      </c>
      <c r="V104" s="40">
        <v>172</v>
      </c>
      <c r="W104" s="40">
        <v>95</v>
      </c>
      <c r="X104" s="40">
        <v>189</v>
      </c>
      <c r="Y104" s="40">
        <v>352</v>
      </c>
      <c r="Z104" s="40">
        <v>62</v>
      </c>
      <c r="AA104" s="40">
        <v>310</v>
      </c>
      <c r="AB104" s="40">
        <v>300</v>
      </c>
      <c r="AC104" s="40">
        <v>136</v>
      </c>
      <c r="AD104" s="40">
        <v>163</v>
      </c>
      <c r="AE104" s="40">
        <v>49</v>
      </c>
    </row>
    <row r="105" spans="1:35" x14ac:dyDescent="0.3">
      <c r="A105" s="23">
        <v>2023</v>
      </c>
      <c r="B105" s="23">
        <v>2</v>
      </c>
      <c r="C105" s="23" t="s">
        <v>6</v>
      </c>
      <c r="D105" t="s">
        <v>43</v>
      </c>
      <c r="E105" s="23">
        <v>47</v>
      </c>
      <c r="F105" s="34">
        <v>0.78</v>
      </c>
      <c r="G105">
        <v>59</v>
      </c>
      <c r="H105">
        <v>16</v>
      </c>
      <c r="I105" s="40">
        <v>86</v>
      </c>
      <c r="J105" s="40">
        <v>92</v>
      </c>
      <c r="K105" s="40">
        <v>102</v>
      </c>
      <c r="L105" s="40">
        <v>107</v>
      </c>
      <c r="M105" s="40">
        <v>116</v>
      </c>
      <c r="N105" s="40">
        <v>105</v>
      </c>
      <c r="O105" s="40">
        <v>52</v>
      </c>
      <c r="P105" s="40">
        <v>43</v>
      </c>
      <c r="Q105" s="40">
        <v>77</v>
      </c>
      <c r="R105" s="40">
        <v>59</v>
      </c>
      <c r="S105" s="40">
        <v>53</v>
      </c>
      <c r="T105" s="40">
        <v>76</v>
      </c>
      <c r="U105" s="40">
        <v>85</v>
      </c>
      <c r="V105" s="40">
        <v>227</v>
      </c>
      <c r="W105" s="40">
        <v>112</v>
      </c>
      <c r="X105" s="40">
        <v>292</v>
      </c>
      <c r="Y105" s="40">
        <v>84</v>
      </c>
      <c r="Z105" s="40">
        <v>102</v>
      </c>
      <c r="AA105" s="40">
        <v>28</v>
      </c>
      <c r="AB105" s="40">
        <v>341</v>
      </c>
      <c r="AC105" s="40">
        <v>66</v>
      </c>
      <c r="AD105" s="40">
        <v>72</v>
      </c>
      <c r="AE105" s="40">
        <v>532</v>
      </c>
    </row>
    <row r="106" spans="1:35" x14ac:dyDescent="0.3">
      <c r="A106" s="23">
        <v>2023</v>
      </c>
      <c r="B106" s="23">
        <v>3</v>
      </c>
      <c r="C106" s="23" t="s">
        <v>7</v>
      </c>
      <c r="D106" t="s">
        <v>39</v>
      </c>
      <c r="E106" s="23">
        <v>90</v>
      </c>
      <c r="F106" s="34">
        <v>0.59</v>
      </c>
      <c r="G106">
        <v>112</v>
      </c>
      <c r="H106">
        <v>17</v>
      </c>
      <c r="I106" s="40">
        <v>50</v>
      </c>
      <c r="J106" s="40">
        <v>146</v>
      </c>
      <c r="K106" s="40">
        <v>71</v>
      </c>
      <c r="L106" s="40">
        <v>82</v>
      </c>
      <c r="M106" s="40">
        <v>142</v>
      </c>
      <c r="N106" s="40">
        <v>78</v>
      </c>
      <c r="O106" s="40">
        <v>96</v>
      </c>
      <c r="P106" s="40">
        <v>80</v>
      </c>
      <c r="Q106" s="40">
        <v>91</v>
      </c>
      <c r="R106" s="40">
        <v>78</v>
      </c>
      <c r="S106" s="40">
        <v>40</v>
      </c>
      <c r="T106" s="40">
        <v>53</v>
      </c>
      <c r="U106" s="40">
        <v>69</v>
      </c>
      <c r="V106" s="40">
        <v>642</v>
      </c>
      <c r="W106" s="40">
        <v>217</v>
      </c>
      <c r="X106" s="40">
        <v>29</v>
      </c>
      <c r="Y106" s="40">
        <v>120</v>
      </c>
      <c r="Z106" s="40">
        <v>181</v>
      </c>
      <c r="AA106" s="40">
        <v>22</v>
      </c>
      <c r="AB106" s="40">
        <v>165</v>
      </c>
      <c r="AC106" s="40">
        <v>49</v>
      </c>
      <c r="AD106" s="40">
        <v>71</v>
      </c>
      <c r="AE106" s="40">
        <v>57</v>
      </c>
    </row>
    <row r="107" spans="1:35" x14ac:dyDescent="0.3">
      <c r="A107" s="23">
        <v>2023</v>
      </c>
      <c r="B107" s="23">
        <v>3</v>
      </c>
      <c r="C107" s="23" t="s">
        <v>7</v>
      </c>
      <c r="D107" t="s">
        <v>41</v>
      </c>
      <c r="E107" s="23">
        <v>64</v>
      </c>
      <c r="F107" s="34">
        <v>0.71</v>
      </c>
      <c r="G107">
        <v>81</v>
      </c>
      <c r="H107">
        <v>13</v>
      </c>
      <c r="I107" s="40">
        <v>93</v>
      </c>
      <c r="J107" s="40">
        <v>89</v>
      </c>
      <c r="K107" s="40">
        <v>94</v>
      </c>
      <c r="L107" s="40">
        <v>66</v>
      </c>
      <c r="M107" s="40">
        <v>61</v>
      </c>
      <c r="N107" s="40">
        <v>40</v>
      </c>
      <c r="O107" s="40">
        <v>120</v>
      </c>
      <c r="P107" s="40">
        <v>50</v>
      </c>
      <c r="Q107" s="40">
        <v>113</v>
      </c>
      <c r="R107" s="40">
        <v>114</v>
      </c>
      <c r="S107" s="40">
        <v>113</v>
      </c>
      <c r="T107" s="40">
        <v>116</v>
      </c>
      <c r="U107" s="40">
        <v>18</v>
      </c>
      <c r="V107" s="40">
        <v>50</v>
      </c>
      <c r="W107" s="40">
        <v>49</v>
      </c>
      <c r="X107" s="40">
        <v>166</v>
      </c>
      <c r="Y107" s="40">
        <v>138</v>
      </c>
      <c r="Z107" s="40">
        <v>127</v>
      </c>
      <c r="AA107" s="40">
        <v>55</v>
      </c>
      <c r="AB107" s="40">
        <v>32</v>
      </c>
      <c r="AC107" s="40">
        <v>120</v>
      </c>
      <c r="AD107" s="40">
        <v>29</v>
      </c>
      <c r="AE107" s="40">
        <v>163</v>
      </c>
    </row>
    <row r="108" spans="1:35" x14ac:dyDescent="0.3">
      <c r="A108" s="23">
        <v>2023</v>
      </c>
      <c r="B108" s="23">
        <v>3</v>
      </c>
      <c r="C108" s="23" t="s">
        <v>7</v>
      </c>
      <c r="D108" t="s">
        <v>42</v>
      </c>
      <c r="E108" s="23">
        <v>30</v>
      </c>
      <c r="F108" s="34">
        <v>0.55000000000000004</v>
      </c>
      <c r="G108">
        <v>38</v>
      </c>
      <c r="H108">
        <v>14</v>
      </c>
      <c r="I108" s="40">
        <v>44</v>
      </c>
      <c r="J108" s="40">
        <v>84</v>
      </c>
      <c r="K108" s="40">
        <v>68</v>
      </c>
      <c r="L108" s="40">
        <v>33</v>
      </c>
      <c r="M108" s="40">
        <v>72</v>
      </c>
      <c r="N108" s="40">
        <v>112</v>
      </c>
      <c r="O108" s="40">
        <v>47</v>
      </c>
      <c r="P108" s="40">
        <v>85</v>
      </c>
      <c r="Q108" s="40">
        <v>98</v>
      </c>
      <c r="R108" s="40">
        <v>143</v>
      </c>
      <c r="S108" s="40">
        <v>100</v>
      </c>
      <c r="T108" s="40">
        <v>100</v>
      </c>
      <c r="U108" s="40">
        <v>72</v>
      </c>
      <c r="V108" s="40">
        <v>385</v>
      </c>
      <c r="W108" s="40">
        <v>108</v>
      </c>
      <c r="X108" s="40">
        <v>389</v>
      </c>
      <c r="Y108" s="40">
        <v>20</v>
      </c>
      <c r="Z108" s="40">
        <v>83</v>
      </c>
      <c r="AA108" s="40">
        <v>73</v>
      </c>
      <c r="AB108" s="40">
        <v>55</v>
      </c>
      <c r="AC108" s="40">
        <v>80</v>
      </c>
      <c r="AD108" s="40">
        <v>282</v>
      </c>
      <c r="AE108" s="40">
        <v>354</v>
      </c>
    </row>
    <row r="109" spans="1:35" x14ac:dyDescent="0.3">
      <c r="A109" s="23">
        <v>2023</v>
      </c>
      <c r="B109" s="23">
        <v>3</v>
      </c>
      <c r="C109" s="23" t="s">
        <v>7</v>
      </c>
      <c r="D109" t="s">
        <v>43</v>
      </c>
      <c r="E109" s="23">
        <v>36</v>
      </c>
      <c r="F109" s="34">
        <v>0.68</v>
      </c>
      <c r="G109">
        <v>46</v>
      </c>
      <c r="H109">
        <v>38</v>
      </c>
      <c r="I109" s="40">
        <v>51</v>
      </c>
      <c r="J109" s="40">
        <v>51</v>
      </c>
      <c r="K109" s="40">
        <v>59</v>
      </c>
      <c r="L109" s="40">
        <v>55</v>
      </c>
      <c r="M109" s="40">
        <v>63</v>
      </c>
      <c r="N109" s="40">
        <v>136</v>
      </c>
      <c r="O109" s="40">
        <v>36</v>
      </c>
      <c r="P109" s="40">
        <v>134</v>
      </c>
      <c r="Q109" s="40">
        <v>101</v>
      </c>
      <c r="R109" s="40">
        <v>97</v>
      </c>
      <c r="S109" s="40">
        <v>33</v>
      </c>
      <c r="T109" s="40">
        <v>81</v>
      </c>
      <c r="U109" s="40">
        <v>99</v>
      </c>
      <c r="V109" s="40">
        <v>126</v>
      </c>
      <c r="W109" s="40">
        <v>133</v>
      </c>
      <c r="X109" s="40">
        <v>163</v>
      </c>
      <c r="Y109" s="40">
        <v>179</v>
      </c>
      <c r="Z109" s="40">
        <v>100</v>
      </c>
      <c r="AA109" s="40">
        <v>303</v>
      </c>
      <c r="AB109" s="40">
        <v>44</v>
      </c>
      <c r="AC109" s="40">
        <v>156</v>
      </c>
      <c r="AD109" s="40">
        <v>155</v>
      </c>
      <c r="AE109" s="40">
        <v>47</v>
      </c>
    </row>
    <row r="110" spans="1:35" x14ac:dyDescent="0.3">
      <c r="A110" s="23">
        <v>2023</v>
      </c>
      <c r="B110" s="23">
        <v>4</v>
      </c>
      <c r="C110" s="23" t="s">
        <v>8</v>
      </c>
      <c r="D110" t="s">
        <v>39</v>
      </c>
      <c r="E110" s="23">
        <v>58</v>
      </c>
      <c r="F110" s="34">
        <v>0.8</v>
      </c>
      <c r="G110">
        <v>73</v>
      </c>
      <c r="H110">
        <v>28</v>
      </c>
      <c r="I110" s="40">
        <v>108</v>
      </c>
      <c r="J110" s="40">
        <v>67</v>
      </c>
      <c r="K110" s="40">
        <v>108</v>
      </c>
      <c r="L110" s="40">
        <v>75</v>
      </c>
      <c r="M110" s="40">
        <v>64</v>
      </c>
      <c r="N110" s="40">
        <v>50</v>
      </c>
      <c r="O110" s="40">
        <v>79</v>
      </c>
      <c r="P110" s="40">
        <v>29</v>
      </c>
      <c r="Q110" s="40">
        <v>123</v>
      </c>
      <c r="R110" s="40">
        <v>96</v>
      </c>
      <c r="S110" s="40">
        <v>77</v>
      </c>
      <c r="T110" s="40">
        <v>40</v>
      </c>
      <c r="U110" s="40">
        <v>58</v>
      </c>
      <c r="V110" s="40">
        <v>13</v>
      </c>
      <c r="W110" s="40">
        <v>120</v>
      </c>
      <c r="X110" s="40">
        <v>74</v>
      </c>
      <c r="Y110" s="40">
        <v>220</v>
      </c>
      <c r="Z110" s="40">
        <v>259</v>
      </c>
      <c r="AA110" s="40">
        <v>320</v>
      </c>
      <c r="AB110" s="40">
        <v>65</v>
      </c>
      <c r="AC110" s="40">
        <v>335</v>
      </c>
      <c r="AD110" s="40">
        <v>81</v>
      </c>
      <c r="AE110" s="40">
        <v>10</v>
      </c>
    </row>
    <row r="111" spans="1:35" x14ac:dyDescent="0.3">
      <c r="A111" s="23">
        <v>2023</v>
      </c>
      <c r="B111" s="23">
        <v>4</v>
      </c>
      <c r="C111" s="23" t="s">
        <v>8</v>
      </c>
      <c r="D111" t="s">
        <v>41</v>
      </c>
      <c r="E111" s="23">
        <v>31</v>
      </c>
      <c r="F111" s="34">
        <v>0.46</v>
      </c>
      <c r="G111">
        <v>39</v>
      </c>
      <c r="H111">
        <v>47</v>
      </c>
      <c r="I111" s="40">
        <v>83</v>
      </c>
      <c r="J111" s="40">
        <v>28</v>
      </c>
      <c r="K111" s="40">
        <v>69</v>
      </c>
      <c r="L111" s="40">
        <v>94</v>
      </c>
      <c r="M111" s="40">
        <v>54</v>
      </c>
      <c r="N111" s="40">
        <v>47</v>
      </c>
      <c r="O111" s="40">
        <v>52</v>
      </c>
      <c r="P111" s="40">
        <v>43</v>
      </c>
      <c r="Q111" s="40">
        <v>92</v>
      </c>
      <c r="R111" s="40">
        <v>74</v>
      </c>
      <c r="S111" s="40">
        <v>48</v>
      </c>
      <c r="T111" s="40">
        <v>143</v>
      </c>
      <c r="U111" s="40">
        <v>81</v>
      </c>
      <c r="V111" s="40">
        <v>50</v>
      </c>
      <c r="W111" s="40">
        <v>104</v>
      </c>
      <c r="X111" s="40">
        <v>111</v>
      </c>
      <c r="Y111" s="40">
        <v>612</v>
      </c>
      <c r="Z111" s="40">
        <v>147</v>
      </c>
      <c r="AA111" s="40">
        <v>330</v>
      </c>
      <c r="AB111" s="40">
        <v>84</v>
      </c>
      <c r="AC111" s="40">
        <v>373</v>
      </c>
      <c r="AD111" s="40">
        <v>192</v>
      </c>
      <c r="AE111" s="40">
        <v>147</v>
      </c>
    </row>
    <row r="112" spans="1:35" x14ac:dyDescent="0.3">
      <c r="A112" s="23">
        <v>2023</v>
      </c>
      <c r="B112" s="23">
        <v>4</v>
      </c>
      <c r="C112" s="23" t="s">
        <v>8</v>
      </c>
      <c r="D112" t="s">
        <v>42</v>
      </c>
      <c r="E112" s="23">
        <v>54</v>
      </c>
      <c r="F112" s="34">
        <v>0.8</v>
      </c>
      <c r="G112">
        <v>68</v>
      </c>
      <c r="H112">
        <v>51</v>
      </c>
      <c r="I112" s="40">
        <v>40</v>
      </c>
      <c r="J112" s="40">
        <v>71</v>
      </c>
      <c r="K112" s="40">
        <v>63</v>
      </c>
      <c r="L112" s="40">
        <v>89</v>
      </c>
      <c r="M112" s="40">
        <v>102</v>
      </c>
      <c r="N112" s="40">
        <v>56</v>
      </c>
      <c r="O112" s="40">
        <v>74</v>
      </c>
      <c r="P112" s="40">
        <v>121</v>
      </c>
      <c r="Q112" s="40">
        <v>53</v>
      </c>
      <c r="R112" s="40">
        <v>95</v>
      </c>
      <c r="S112" s="40">
        <v>34</v>
      </c>
      <c r="T112" s="40">
        <v>86</v>
      </c>
      <c r="U112" s="40">
        <v>86</v>
      </c>
      <c r="V112" s="40">
        <v>64</v>
      </c>
      <c r="W112" s="40">
        <v>84</v>
      </c>
      <c r="X112" s="40">
        <v>255</v>
      </c>
      <c r="Y112" s="40">
        <v>49</v>
      </c>
      <c r="Z112" s="40">
        <v>48</v>
      </c>
      <c r="AA112" s="40">
        <v>20</v>
      </c>
      <c r="AB112" s="40">
        <v>115</v>
      </c>
      <c r="AC112" s="40">
        <v>292</v>
      </c>
      <c r="AD112" s="40">
        <v>44</v>
      </c>
      <c r="AE112" s="40">
        <v>133</v>
      </c>
    </row>
    <row r="113" spans="1:31" x14ac:dyDescent="0.3">
      <c r="A113" s="23">
        <v>2023</v>
      </c>
      <c r="B113" s="23">
        <v>4</v>
      </c>
      <c r="C113" s="23" t="s">
        <v>8</v>
      </c>
      <c r="D113" t="s">
        <v>43</v>
      </c>
      <c r="E113" s="23">
        <v>51</v>
      </c>
      <c r="F113" s="34">
        <v>0.72</v>
      </c>
      <c r="G113">
        <v>64</v>
      </c>
      <c r="H113">
        <v>34</v>
      </c>
      <c r="I113" s="40">
        <v>79</v>
      </c>
      <c r="J113" s="40">
        <v>56</v>
      </c>
      <c r="K113" s="40">
        <v>96</v>
      </c>
      <c r="L113" s="40">
        <v>95</v>
      </c>
      <c r="M113" s="40">
        <v>82</v>
      </c>
      <c r="N113" s="40">
        <v>79</v>
      </c>
      <c r="O113" s="40">
        <v>56</v>
      </c>
      <c r="P113" s="40">
        <v>34</v>
      </c>
      <c r="Q113" s="40">
        <v>133</v>
      </c>
      <c r="R113" s="40">
        <v>64</v>
      </c>
      <c r="S113" s="40">
        <v>142</v>
      </c>
      <c r="T113" s="40">
        <v>82</v>
      </c>
      <c r="U113" s="40">
        <v>38</v>
      </c>
      <c r="V113" s="40">
        <v>127</v>
      </c>
      <c r="W113" s="40">
        <v>54</v>
      </c>
      <c r="X113" s="40">
        <v>408</v>
      </c>
      <c r="Y113" s="40">
        <v>90</v>
      </c>
      <c r="Z113" s="40">
        <v>36</v>
      </c>
      <c r="AA113" s="40">
        <v>27</v>
      </c>
      <c r="AB113" s="40">
        <v>248</v>
      </c>
      <c r="AC113" s="40">
        <v>199</v>
      </c>
      <c r="AD113" s="40">
        <v>448</v>
      </c>
      <c r="AE113" s="40">
        <v>397</v>
      </c>
    </row>
    <row r="114" spans="1:31" x14ac:dyDescent="0.3">
      <c r="A114" s="23">
        <v>2023</v>
      </c>
      <c r="B114" s="23">
        <v>5</v>
      </c>
      <c r="C114" s="23" t="s">
        <v>9</v>
      </c>
      <c r="D114" t="s">
        <v>39</v>
      </c>
      <c r="E114" s="23">
        <v>42</v>
      </c>
      <c r="F114" s="34">
        <v>0.67</v>
      </c>
      <c r="G114">
        <v>52</v>
      </c>
      <c r="H114">
        <v>39</v>
      </c>
      <c r="I114" s="40">
        <v>85</v>
      </c>
      <c r="J114" s="40">
        <v>55</v>
      </c>
      <c r="K114" s="40">
        <v>97</v>
      </c>
      <c r="L114" s="40">
        <v>61</v>
      </c>
      <c r="M114" s="40">
        <v>138</v>
      </c>
      <c r="N114" s="40">
        <v>38</v>
      </c>
      <c r="O114" s="40">
        <v>56</v>
      </c>
      <c r="P114" s="40">
        <v>81</v>
      </c>
      <c r="Q114" s="40">
        <v>100</v>
      </c>
      <c r="R114" s="40">
        <v>49</v>
      </c>
      <c r="S114" s="40">
        <v>70</v>
      </c>
      <c r="T114" s="40">
        <v>46</v>
      </c>
      <c r="U114" s="40">
        <v>102</v>
      </c>
      <c r="V114" s="40">
        <v>197</v>
      </c>
      <c r="W114" s="40">
        <v>69</v>
      </c>
      <c r="X114" s="40">
        <v>66</v>
      </c>
      <c r="Y114" s="40">
        <v>158</v>
      </c>
      <c r="Z114" s="40">
        <v>84</v>
      </c>
      <c r="AA114" s="40">
        <v>110</v>
      </c>
      <c r="AB114" s="40">
        <v>104</v>
      </c>
      <c r="AC114" s="40">
        <v>182</v>
      </c>
      <c r="AD114" s="40">
        <v>217</v>
      </c>
      <c r="AE114" s="40">
        <v>115</v>
      </c>
    </row>
    <row r="115" spans="1:31" x14ac:dyDescent="0.3">
      <c r="A115" s="23">
        <v>2023</v>
      </c>
      <c r="B115" s="23">
        <v>5</v>
      </c>
      <c r="C115" s="23" t="s">
        <v>9</v>
      </c>
      <c r="D115" t="s">
        <v>41</v>
      </c>
      <c r="E115" s="23">
        <v>44</v>
      </c>
      <c r="F115" s="34">
        <v>0.46</v>
      </c>
      <c r="G115">
        <v>55</v>
      </c>
      <c r="H115">
        <v>13</v>
      </c>
      <c r="I115" s="40">
        <v>116</v>
      </c>
      <c r="J115" s="40">
        <v>65</v>
      </c>
      <c r="K115" s="40">
        <v>107</v>
      </c>
      <c r="L115" s="40">
        <v>37</v>
      </c>
      <c r="M115" s="40">
        <v>66</v>
      </c>
      <c r="N115" s="40">
        <v>84</v>
      </c>
      <c r="O115" s="40">
        <v>111</v>
      </c>
      <c r="P115" s="40">
        <v>37</v>
      </c>
      <c r="Q115" s="40">
        <v>113</v>
      </c>
      <c r="R115" s="40">
        <v>67</v>
      </c>
      <c r="S115" s="40">
        <v>36</v>
      </c>
      <c r="T115" s="40">
        <v>38</v>
      </c>
      <c r="U115" s="40">
        <v>65</v>
      </c>
      <c r="V115" s="40">
        <v>202</v>
      </c>
      <c r="W115" s="40">
        <v>82</v>
      </c>
      <c r="X115" s="40">
        <v>207</v>
      </c>
      <c r="Y115" s="40">
        <v>17</v>
      </c>
      <c r="Z115" s="40">
        <v>28</v>
      </c>
      <c r="AA115" s="40">
        <v>157</v>
      </c>
      <c r="AB115" s="40">
        <v>120</v>
      </c>
      <c r="AC115" s="40">
        <v>76</v>
      </c>
      <c r="AD115" s="40">
        <v>187</v>
      </c>
      <c r="AE115" s="40">
        <v>252</v>
      </c>
    </row>
    <row r="116" spans="1:31" x14ac:dyDescent="0.3">
      <c r="A116" s="23">
        <v>2023</v>
      </c>
      <c r="B116" s="23">
        <v>5</v>
      </c>
      <c r="C116" s="23" t="s">
        <v>9</v>
      </c>
      <c r="D116" t="s">
        <v>42</v>
      </c>
      <c r="E116" s="23">
        <v>52</v>
      </c>
      <c r="F116" s="34">
        <v>0.51</v>
      </c>
      <c r="G116">
        <v>65</v>
      </c>
      <c r="H116">
        <v>20</v>
      </c>
      <c r="I116" s="40">
        <v>95</v>
      </c>
      <c r="J116" s="40">
        <v>108</v>
      </c>
      <c r="K116" s="40">
        <v>54</v>
      </c>
      <c r="L116" s="40">
        <v>37</v>
      </c>
      <c r="M116" s="40">
        <v>85</v>
      </c>
      <c r="N116" s="40">
        <v>130</v>
      </c>
      <c r="O116" s="40">
        <v>140</v>
      </c>
      <c r="P116" s="40">
        <v>97</v>
      </c>
      <c r="Q116" s="40">
        <v>108</v>
      </c>
      <c r="R116" s="40">
        <v>54</v>
      </c>
      <c r="S116" s="40">
        <v>77</v>
      </c>
      <c r="T116" s="40">
        <v>75</v>
      </c>
      <c r="U116" s="40">
        <v>87</v>
      </c>
      <c r="V116" s="40">
        <v>219</v>
      </c>
      <c r="W116" s="40">
        <v>53</v>
      </c>
      <c r="X116" s="40">
        <v>232</v>
      </c>
      <c r="Y116" s="40">
        <v>240</v>
      </c>
      <c r="Z116" s="40">
        <v>376</v>
      </c>
      <c r="AA116" s="40">
        <v>34</v>
      </c>
      <c r="AB116" s="40">
        <v>136</v>
      </c>
      <c r="AC116" s="40">
        <v>33</v>
      </c>
      <c r="AD116" s="40">
        <v>173</v>
      </c>
      <c r="AE116" s="40">
        <v>94</v>
      </c>
    </row>
    <row r="117" spans="1:31" x14ac:dyDescent="0.3">
      <c r="A117" s="23">
        <v>2023</v>
      </c>
      <c r="B117" s="23">
        <v>5</v>
      </c>
      <c r="C117" s="23" t="s">
        <v>9</v>
      </c>
      <c r="D117" t="s">
        <v>43</v>
      </c>
      <c r="E117" s="23">
        <v>25</v>
      </c>
      <c r="F117" s="34">
        <v>0.59</v>
      </c>
      <c r="G117">
        <v>31</v>
      </c>
      <c r="H117">
        <v>24</v>
      </c>
      <c r="I117" s="40">
        <v>60</v>
      </c>
      <c r="J117" s="40">
        <v>94</v>
      </c>
      <c r="K117" s="40">
        <v>96</v>
      </c>
      <c r="L117" s="40">
        <v>51</v>
      </c>
      <c r="M117" s="40">
        <v>69</v>
      </c>
      <c r="N117" s="40">
        <v>68</v>
      </c>
      <c r="O117" s="40">
        <v>82</v>
      </c>
      <c r="P117" s="40">
        <v>55</v>
      </c>
      <c r="Q117" s="40">
        <v>40</v>
      </c>
      <c r="R117" s="40">
        <v>92</v>
      </c>
      <c r="S117" s="40">
        <v>64</v>
      </c>
      <c r="T117" s="40">
        <v>123</v>
      </c>
      <c r="U117" s="40">
        <v>14</v>
      </c>
      <c r="V117" s="40">
        <v>126</v>
      </c>
      <c r="W117" s="40">
        <v>113</v>
      </c>
      <c r="X117" s="40">
        <v>38</v>
      </c>
      <c r="Y117" s="40">
        <v>35</v>
      </c>
      <c r="Z117" s="40">
        <v>60</v>
      </c>
      <c r="AA117" s="40">
        <v>86</v>
      </c>
      <c r="AB117" s="40">
        <v>109</v>
      </c>
      <c r="AC117" s="40">
        <v>99</v>
      </c>
      <c r="AD117" s="40">
        <v>167</v>
      </c>
      <c r="AE117" s="40">
        <v>308</v>
      </c>
    </row>
    <row r="118" spans="1:31" x14ac:dyDescent="0.3">
      <c r="A118" s="23">
        <v>2023</v>
      </c>
      <c r="B118" s="23">
        <v>6</v>
      </c>
      <c r="C118" s="23" t="s">
        <v>10</v>
      </c>
      <c r="D118" t="s">
        <v>39</v>
      </c>
      <c r="E118" s="23">
        <v>25</v>
      </c>
      <c r="F118" s="34">
        <v>0.48</v>
      </c>
      <c r="G118">
        <v>31</v>
      </c>
      <c r="H118">
        <v>51</v>
      </c>
      <c r="I118" s="40">
        <v>72</v>
      </c>
      <c r="J118" s="40">
        <v>63</v>
      </c>
      <c r="K118" s="40">
        <v>41</v>
      </c>
      <c r="L118" s="40">
        <v>67</v>
      </c>
      <c r="M118" s="40">
        <v>112</v>
      </c>
      <c r="N118" s="40">
        <v>80</v>
      </c>
      <c r="O118" s="40">
        <v>149</v>
      </c>
      <c r="P118" s="40">
        <v>116</v>
      </c>
      <c r="Q118" s="40">
        <v>88</v>
      </c>
      <c r="R118" s="40">
        <v>43</v>
      </c>
      <c r="S118" s="40">
        <v>52</v>
      </c>
      <c r="T118" s="40">
        <v>51</v>
      </c>
      <c r="U118" s="40">
        <v>18</v>
      </c>
      <c r="V118" s="40">
        <v>38</v>
      </c>
      <c r="W118" s="40">
        <v>85</v>
      </c>
      <c r="X118" s="40">
        <v>146</v>
      </c>
      <c r="Y118" s="40">
        <v>133</v>
      </c>
      <c r="Z118" s="40">
        <v>464</v>
      </c>
      <c r="AA118" s="40">
        <v>36</v>
      </c>
      <c r="AB118" s="40">
        <v>304</v>
      </c>
      <c r="AC118" s="40">
        <v>138</v>
      </c>
      <c r="AD118" s="40">
        <v>20</v>
      </c>
      <c r="AE118" s="40">
        <v>47</v>
      </c>
    </row>
    <row r="119" spans="1:31" x14ac:dyDescent="0.3">
      <c r="A119" s="23">
        <v>2023</v>
      </c>
      <c r="B119" s="23">
        <v>6</v>
      </c>
      <c r="C119" s="23" t="s">
        <v>10</v>
      </c>
      <c r="D119" t="s">
        <v>41</v>
      </c>
      <c r="E119" s="23">
        <v>35</v>
      </c>
      <c r="F119" s="34">
        <v>0.75</v>
      </c>
      <c r="G119">
        <v>43</v>
      </c>
      <c r="H119">
        <v>51</v>
      </c>
      <c r="I119" s="40">
        <v>82</v>
      </c>
      <c r="J119" s="40">
        <v>55</v>
      </c>
      <c r="K119" s="40">
        <v>70</v>
      </c>
      <c r="L119" s="40">
        <v>78</v>
      </c>
      <c r="M119" s="40">
        <v>63</v>
      </c>
      <c r="N119" s="40">
        <v>82</v>
      </c>
      <c r="O119" s="40">
        <v>55</v>
      </c>
      <c r="P119" s="40">
        <v>71</v>
      </c>
      <c r="Q119" s="40">
        <v>77</v>
      </c>
      <c r="R119" s="40">
        <v>86</v>
      </c>
      <c r="S119" s="40">
        <v>53</v>
      </c>
      <c r="T119" s="40">
        <v>86</v>
      </c>
      <c r="U119" s="40">
        <v>45</v>
      </c>
      <c r="V119" s="40">
        <v>34</v>
      </c>
      <c r="W119" s="40">
        <v>36</v>
      </c>
      <c r="X119" s="40">
        <v>157</v>
      </c>
      <c r="Y119" s="40">
        <v>44</v>
      </c>
      <c r="Z119" s="40">
        <v>27</v>
      </c>
      <c r="AA119" s="40">
        <v>122</v>
      </c>
      <c r="AB119" s="40">
        <v>172</v>
      </c>
      <c r="AC119" s="40">
        <v>118</v>
      </c>
      <c r="AD119" s="40">
        <v>171</v>
      </c>
      <c r="AE119" s="40">
        <v>20</v>
      </c>
    </row>
    <row r="120" spans="1:31" x14ac:dyDescent="0.3">
      <c r="A120" s="23">
        <v>2023</v>
      </c>
      <c r="B120" s="23">
        <v>6</v>
      </c>
      <c r="C120" s="23" t="s">
        <v>10</v>
      </c>
      <c r="D120" t="s">
        <v>42</v>
      </c>
      <c r="E120" s="23">
        <v>35</v>
      </c>
      <c r="F120" s="34">
        <v>0.74</v>
      </c>
      <c r="G120">
        <v>43</v>
      </c>
      <c r="H120">
        <v>20</v>
      </c>
      <c r="I120" s="40">
        <v>70</v>
      </c>
      <c r="J120" s="40">
        <v>115</v>
      </c>
      <c r="K120" s="40">
        <v>64</v>
      </c>
      <c r="L120" s="40">
        <v>77</v>
      </c>
      <c r="M120" s="40">
        <v>146</v>
      </c>
      <c r="N120" s="40">
        <v>99</v>
      </c>
      <c r="O120" s="40">
        <v>67</v>
      </c>
      <c r="P120" s="40">
        <v>74</v>
      </c>
      <c r="Q120" s="40">
        <v>68</v>
      </c>
      <c r="R120" s="40">
        <v>125</v>
      </c>
      <c r="S120" s="40">
        <v>111</v>
      </c>
      <c r="T120" s="40">
        <v>125</v>
      </c>
      <c r="U120" s="40">
        <v>87</v>
      </c>
      <c r="V120" s="40">
        <v>362</v>
      </c>
      <c r="W120" s="40">
        <v>81</v>
      </c>
      <c r="X120" s="40">
        <v>170</v>
      </c>
      <c r="Y120" s="40">
        <v>177</v>
      </c>
      <c r="Z120" s="40">
        <v>91</v>
      </c>
      <c r="AA120" s="40">
        <v>153</v>
      </c>
      <c r="AB120" s="40">
        <v>100</v>
      </c>
      <c r="AC120" s="40">
        <v>115</v>
      </c>
      <c r="AD120" s="40">
        <v>106</v>
      </c>
      <c r="AE120" s="40">
        <v>22</v>
      </c>
    </row>
    <row r="121" spans="1:31" x14ac:dyDescent="0.3">
      <c r="A121" s="23">
        <v>2023</v>
      </c>
      <c r="B121" s="23">
        <v>6</v>
      </c>
      <c r="C121" s="23" t="s">
        <v>10</v>
      </c>
      <c r="D121" t="s">
        <v>43</v>
      </c>
      <c r="E121" s="23">
        <v>59</v>
      </c>
      <c r="F121" s="34">
        <v>0.59</v>
      </c>
      <c r="G121">
        <v>74</v>
      </c>
      <c r="H121">
        <v>32</v>
      </c>
      <c r="I121" s="40">
        <v>71</v>
      </c>
      <c r="J121" s="40">
        <v>66</v>
      </c>
      <c r="K121" s="40">
        <v>86</v>
      </c>
      <c r="L121" s="40">
        <v>38</v>
      </c>
      <c r="M121" s="40">
        <v>84</v>
      </c>
      <c r="N121" s="40">
        <v>48</v>
      </c>
      <c r="O121" s="40">
        <v>90</v>
      </c>
      <c r="P121" s="40">
        <v>100</v>
      </c>
      <c r="Q121" s="40">
        <v>61</v>
      </c>
      <c r="R121" s="40">
        <v>92</v>
      </c>
      <c r="S121" s="40">
        <v>56</v>
      </c>
      <c r="T121" s="40">
        <v>94</v>
      </c>
      <c r="U121" s="40">
        <v>28</v>
      </c>
      <c r="V121" s="40">
        <v>223</v>
      </c>
      <c r="W121" s="40">
        <v>564</v>
      </c>
      <c r="X121" s="40">
        <v>33</v>
      </c>
      <c r="Y121" s="40">
        <v>102</v>
      </c>
      <c r="Z121" s="40">
        <v>70</v>
      </c>
      <c r="AA121" s="40">
        <v>253</v>
      </c>
      <c r="AB121" s="40">
        <v>25</v>
      </c>
      <c r="AC121" s="40">
        <v>245</v>
      </c>
      <c r="AD121" s="40">
        <v>231</v>
      </c>
      <c r="AE121" s="40">
        <v>357</v>
      </c>
    </row>
    <row r="122" spans="1:31" x14ac:dyDescent="0.3">
      <c r="A122" s="23">
        <v>2023</v>
      </c>
      <c r="B122" s="23">
        <v>7</v>
      </c>
      <c r="C122" s="23" t="s">
        <v>11</v>
      </c>
      <c r="D122" t="s">
        <v>39</v>
      </c>
      <c r="E122" s="23">
        <v>83</v>
      </c>
      <c r="F122" s="34">
        <v>0.7</v>
      </c>
      <c r="G122">
        <v>104</v>
      </c>
      <c r="H122">
        <v>19</v>
      </c>
      <c r="I122" s="40">
        <v>47</v>
      </c>
      <c r="J122" s="40">
        <v>78</v>
      </c>
      <c r="K122" s="40">
        <v>48</v>
      </c>
      <c r="L122" s="40">
        <v>98</v>
      </c>
      <c r="M122" s="40">
        <v>40</v>
      </c>
      <c r="N122" s="40">
        <v>103</v>
      </c>
      <c r="O122" s="40">
        <v>51</v>
      </c>
      <c r="P122" s="40">
        <v>131</v>
      </c>
      <c r="Q122" s="40">
        <v>56</v>
      </c>
      <c r="R122" s="40">
        <v>88</v>
      </c>
      <c r="S122" s="40">
        <v>107</v>
      </c>
      <c r="T122" s="40">
        <v>75</v>
      </c>
      <c r="U122" s="40">
        <v>25</v>
      </c>
      <c r="V122" s="40">
        <v>63</v>
      </c>
      <c r="W122" s="40">
        <v>5</v>
      </c>
      <c r="X122" s="40">
        <v>29</v>
      </c>
      <c r="Y122" s="40">
        <v>84</v>
      </c>
      <c r="Z122" s="40">
        <v>173</v>
      </c>
      <c r="AA122" s="40">
        <v>71</v>
      </c>
      <c r="AB122" s="40">
        <v>338</v>
      </c>
      <c r="AC122" s="40">
        <v>22</v>
      </c>
      <c r="AD122" s="40">
        <v>34</v>
      </c>
      <c r="AE122" s="40">
        <v>308</v>
      </c>
    </row>
    <row r="123" spans="1:31" x14ac:dyDescent="0.3">
      <c r="A123" s="23">
        <v>2023</v>
      </c>
      <c r="B123" s="23">
        <v>7</v>
      </c>
      <c r="C123" s="23" t="s">
        <v>11</v>
      </c>
      <c r="D123" t="s">
        <v>41</v>
      </c>
      <c r="E123" s="23">
        <v>46</v>
      </c>
      <c r="F123" s="34">
        <v>0.49</v>
      </c>
      <c r="G123">
        <v>58</v>
      </c>
      <c r="H123">
        <v>13</v>
      </c>
      <c r="I123" s="40">
        <v>40</v>
      </c>
      <c r="J123" s="40">
        <v>75</v>
      </c>
      <c r="K123" s="40">
        <v>74</v>
      </c>
      <c r="L123" s="40">
        <v>76</v>
      </c>
      <c r="M123" s="40">
        <v>84</v>
      </c>
      <c r="N123" s="40">
        <v>52</v>
      </c>
      <c r="O123" s="40">
        <v>59</v>
      </c>
      <c r="P123" s="40">
        <v>53</v>
      </c>
      <c r="Q123" s="40">
        <v>112</v>
      </c>
      <c r="R123" s="40">
        <v>63</v>
      </c>
      <c r="S123" s="40">
        <v>64</v>
      </c>
      <c r="T123" s="40">
        <v>66</v>
      </c>
      <c r="U123" s="40">
        <v>26</v>
      </c>
      <c r="V123" s="40">
        <v>53</v>
      </c>
      <c r="W123" s="40">
        <v>37</v>
      </c>
      <c r="X123" s="40">
        <v>7</v>
      </c>
      <c r="Y123" s="40">
        <v>28</v>
      </c>
      <c r="Z123" s="40">
        <v>43</v>
      </c>
      <c r="AA123" s="40">
        <v>236</v>
      </c>
      <c r="AB123" s="40">
        <v>122</v>
      </c>
      <c r="AC123" s="40">
        <v>70</v>
      </c>
      <c r="AD123" s="40">
        <v>44</v>
      </c>
      <c r="AE123" s="40">
        <v>61</v>
      </c>
    </row>
    <row r="124" spans="1:31" x14ac:dyDescent="0.3">
      <c r="A124" s="23">
        <v>2023</v>
      </c>
      <c r="B124" s="23">
        <v>7</v>
      </c>
      <c r="C124" s="23" t="s">
        <v>11</v>
      </c>
      <c r="D124" t="s">
        <v>42</v>
      </c>
      <c r="E124" s="23">
        <v>55</v>
      </c>
      <c r="F124" s="34">
        <v>0.68</v>
      </c>
      <c r="G124">
        <v>69</v>
      </c>
      <c r="H124">
        <v>9</v>
      </c>
      <c r="I124" s="40">
        <v>48</v>
      </c>
      <c r="J124" s="40">
        <v>58</v>
      </c>
      <c r="K124" s="40">
        <v>72</v>
      </c>
      <c r="L124" s="40">
        <v>67</v>
      </c>
      <c r="M124" s="40">
        <v>52</v>
      </c>
      <c r="N124" s="40">
        <v>36</v>
      </c>
      <c r="O124" s="40">
        <v>48</v>
      </c>
      <c r="P124" s="40">
        <v>84</v>
      </c>
      <c r="Q124" s="40">
        <v>58</v>
      </c>
      <c r="R124" s="40">
        <v>107</v>
      </c>
      <c r="S124" s="40">
        <v>67</v>
      </c>
      <c r="T124" s="40">
        <v>38</v>
      </c>
      <c r="U124" s="40">
        <v>81</v>
      </c>
      <c r="V124" s="40">
        <v>136</v>
      </c>
      <c r="W124" s="40">
        <v>16</v>
      </c>
      <c r="X124" s="40">
        <v>309</v>
      </c>
      <c r="Y124" s="40">
        <v>18</v>
      </c>
      <c r="Z124" s="40">
        <v>145</v>
      </c>
      <c r="AA124" s="40">
        <v>157</v>
      </c>
      <c r="AB124" s="40">
        <v>143</v>
      </c>
      <c r="AC124" s="40">
        <v>132</v>
      </c>
      <c r="AD124" s="40">
        <v>105</v>
      </c>
      <c r="AE124" s="40">
        <v>237</v>
      </c>
    </row>
    <row r="125" spans="1:31" x14ac:dyDescent="0.3">
      <c r="A125" s="23">
        <v>2023</v>
      </c>
      <c r="B125" s="23">
        <v>7</v>
      </c>
      <c r="C125" s="23" t="s">
        <v>11</v>
      </c>
      <c r="D125" t="s">
        <v>43</v>
      </c>
      <c r="E125" s="23">
        <v>49</v>
      </c>
      <c r="F125" s="34">
        <v>0.49</v>
      </c>
      <c r="G125">
        <v>61</v>
      </c>
      <c r="H125">
        <v>31</v>
      </c>
      <c r="I125" s="40">
        <v>73</v>
      </c>
      <c r="J125" s="40">
        <v>48</v>
      </c>
      <c r="K125" s="40">
        <v>100</v>
      </c>
      <c r="L125" s="40">
        <v>50</v>
      </c>
      <c r="M125" s="40">
        <v>64</v>
      </c>
      <c r="N125" s="40">
        <v>56</v>
      </c>
      <c r="O125" s="40">
        <v>66</v>
      </c>
      <c r="P125" s="40">
        <v>127</v>
      </c>
      <c r="Q125" s="40">
        <v>96</v>
      </c>
      <c r="R125" s="40">
        <v>100</v>
      </c>
      <c r="S125" s="40">
        <v>71</v>
      </c>
      <c r="T125" s="40">
        <v>36</v>
      </c>
      <c r="U125" s="40">
        <v>106</v>
      </c>
      <c r="V125" s="40">
        <v>11</v>
      </c>
      <c r="W125" s="40">
        <v>291</v>
      </c>
      <c r="X125" s="40">
        <v>20</v>
      </c>
      <c r="Y125" s="40">
        <v>77</v>
      </c>
      <c r="Z125" s="40">
        <v>26</v>
      </c>
      <c r="AA125" s="40">
        <v>365</v>
      </c>
      <c r="AB125" s="40">
        <v>126</v>
      </c>
      <c r="AC125" s="40">
        <v>108</v>
      </c>
      <c r="AD125" s="40">
        <v>219</v>
      </c>
      <c r="AE125" s="40">
        <v>10</v>
      </c>
    </row>
    <row r="126" spans="1:31" x14ac:dyDescent="0.3">
      <c r="A126" s="23">
        <v>2023</v>
      </c>
      <c r="B126" s="23">
        <v>8</v>
      </c>
      <c r="C126" s="23" t="s">
        <v>12</v>
      </c>
      <c r="D126" t="s">
        <v>39</v>
      </c>
      <c r="E126" s="23">
        <v>111</v>
      </c>
      <c r="F126" s="34">
        <v>0.47</v>
      </c>
      <c r="G126">
        <v>139</v>
      </c>
      <c r="H126">
        <v>44</v>
      </c>
      <c r="I126" s="40">
        <v>83</v>
      </c>
      <c r="J126" s="40">
        <v>75</v>
      </c>
      <c r="K126" s="40">
        <v>81</v>
      </c>
      <c r="L126" s="40">
        <v>52</v>
      </c>
      <c r="M126" s="40">
        <v>70</v>
      </c>
      <c r="N126" s="40">
        <v>72</v>
      </c>
      <c r="O126" s="40">
        <v>112</v>
      </c>
      <c r="P126" s="40">
        <v>52</v>
      </c>
      <c r="Q126" s="40">
        <v>98</v>
      </c>
      <c r="R126" s="40">
        <v>78</v>
      </c>
      <c r="S126" s="40">
        <v>137</v>
      </c>
      <c r="T126" s="40">
        <v>91</v>
      </c>
      <c r="U126" s="40">
        <v>73</v>
      </c>
      <c r="V126" s="40">
        <v>57</v>
      </c>
      <c r="W126" s="40">
        <v>137</v>
      </c>
      <c r="X126" s="40">
        <v>369</v>
      </c>
      <c r="Y126" s="40">
        <v>227</v>
      </c>
      <c r="Z126" s="40">
        <v>149</v>
      </c>
      <c r="AA126" s="40">
        <v>75</v>
      </c>
      <c r="AB126" s="40">
        <v>11</v>
      </c>
      <c r="AC126" s="40">
        <v>497</v>
      </c>
      <c r="AD126" s="40">
        <v>336</v>
      </c>
      <c r="AE126" s="40">
        <v>351</v>
      </c>
    </row>
    <row r="127" spans="1:31" x14ac:dyDescent="0.3">
      <c r="A127" s="23">
        <v>2023</v>
      </c>
      <c r="B127" s="23">
        <v>8</v>
      </c>
      <c r="C127" s="23" t="s">
        <v>12</v>
      </c>
      <c r="D127" t="s">
        <v>41</v>
      </c>
      <c r="E127" s="23">
        <v>99</v>
      </c>
      <c r="F127" s="34">
        <v>0.5</v>
      </c>
      <c r="G127">
        <v>123</v>
      </c>
      <c r="H127">
        <v>44</v>
      </c>
      <c r="I127" s="40">
        <v>28</v>
      </c>
      <c r="J127" s="40">
        <v>82</v>
      </c>
      <c r="K127" s="40">
        <v>72</v>
      </c>
      <c r="L127" s="40">
        <v>132</v>
      </c>
      <c r="M127" s="40">
        <v>40</v>
      </c>
      <c r="N127" s="40">
        <v>86</v>
      </c>
      <c r="O127" s="40">
        <v>97</v>
      </c>
      <c r="P127" s="40">
        <v>112</v>
      </c>
      <c r="Q127" s="40">
        <v>62</v>
      </c>
      <c r="R127" s="40">
        <v>63</v>
      </c>
      <c r="S127" s="40">
        <v>93</v>
      </c>
      <c r="T127" s="40">
        <v>65</v>
      </c>
      <c r="U127" s="40">
        <v>71</v>
      </c>
      <c r="V127" s="40">
        <v>37</v>
      </c>
      <c r="W127" s="40">
        <v>102</v>
      </c>
      <c r="X127" s="40">
        <v>166</v>
      </c>
      <c r="Y127" s="40">
        <v>56</v>
      </c>
      <c r="Z127" s="40">
        <v>116</v>
      </c>
      <c r="AA127" s="40">
        <v>149</v>
      </c>
      <c r="AB127" s="40">
        <v>153</v>
      </c>
      <c r="AC127" s="40">
        <v>202</v>
      </c>
      <c r="AD127" s="40">
        <v>41</v>
      </c>
      <c r="AE127" s="40">
        <v>112</v>
      </c>
    </row>
    <row r="128" spans="1:31" x14ac:dyDescent="0.3">
      <c r="A128" s="23">
        <v>2023</v>
      </c>
      <c r="B128" s="23">
        <v>8</v>
      </c>
      <c r="C128" s="23" t="s">
        <v>12</v>
      </c>
      <c r="D128" t="s">
        <v>42</v>
      </c>
      <c r="E128" s="23">
        <v>98</v>
      </c>
      <c r="F128" s="34">
        <v>0.69</v>
      </c>
      <c r="G128">
        <v>122</v>
      </c>
      <c r="H128">
        <v>34</v>
      </c>
      <c r="I128" s="40">
        <v>119</v>
      </c>
      <c r="J128" s="40">
        <v>100</v>
      </c>
      <c r="K128" s="40">
        <v>102</v>
      </c>
      <c r="L128" s="40">
        <v>35</v>
      </c>
      <c r="M128" s="40">
        <v>150</v>
      </c>
      <c r="N128" s="40">
        <v>27</v>
      </c>
      <c r="O128" s="40">
        <v>78</v>
      </c>
      <c r="P128" s="40">
        <v>114</v>
      </c>
      <c r="Q128" s="40">
        <v>95</v>
      </c>
      <c r="R128" s="40">
        <v>46</v>
      </c>
      <c r="S128" s="40">
        <v>57</v>
      </c>
      <c r="T128" s="40">
        <v>96</v>
      </c>
      <c r="U128" s="40">
        <v>84</v>
      </c>
      <c r="V128" s="40">
        <v>232</v>
      </c>
      <c r="W128" s="40">
        <v>279</v>
      </c>
      <c r="X128" s="40">
        <v>214</v>
      </c>
      <c r="Y128" s="40">
        <v>20</v>
      </c>
      <c r="Z128" s="40">
        <v>366</v>
      </c>
      <c r="AA128" s="40">
        <v>136</v>
      </c>
      <c r="AB128" s="40">
        <v>235</v>
      </c>
      <c r="AC128" s="40">
        <v>149</v>
      </c>
      <c r="AD128" s="40">
        <v>25</v>
      </c>
      <c r="AE128" s="40">
        <v>456</v>
      </c>
    </row>
    <row r="129" spans="1:31" x14ac:dyDescent="0.3">
      <c r="A129" s="23">
        <v>2023</v>
      </c>
      <c r="B129" s="23">
        <v>8</v>
      </c>
      <c r="C129" s="23" t="s">
        <v>12</v>
      </c>
      <c r="D129" t="s">
        <v>43</v>
      </c>
      <c r="E129" s="23">
        <v>38</v>
      </c>
      <c r="F129" s="34">
        <v>0.57999999999999996</v>
      </c>
      <c r="G129">
        <v>48</v>
      </c>
      <c r="H129">
        <v>16</v>
      </c>
      <c r="I129" s="40">
        <v>49</v>
      </c>
      <c r="J129" s="40">
        <v>102</v>
      </c>
      <c r="K129" s="40">
        <v>49</v>
      </c>
      <c r="L129" s="40">
        <v>81</v>
      </c>
      <c r="M129" s="40">
        <v>118</v>
      </c>
      <c r="N129" s="40">
        <v>80</v>
      </c>
      <c r="O129" s="40">
        <v>66</v>
      </c>
      <c r="P129" s="40">
        <v>59</v>
      </c>
      <c r="Q129" s="40">
        <v>86</v>
      </c>
      <c r="R129" s="40">
        <v>72</v>
      </c>
      <c r="S129" s="40">
        <v>43</v>
      </c>
      <c r="T129" s="40">
        <v>75</v>
      </c>
      <c r="U129" s="40">
        <v>103</v>
      </c>
      <c r="V129" s="40">
        <v>112</v>
      </c>
      <c r="W129" s="40">
        <v>66</v>
      </c>
      <c r="X129" s="40">
        <v>48</v>
      </c>
      <c r="Y129" s="40">
        <v>88</v>
      </c>
      <c r="Z129" s="40">
        <v>143</v>
      </c>
      <c r="AA129" s="40">
        <v>170</v>
      </c>
      <c r="AB129" s="40">
        <v>74</v>
      </c>
      <c r="AC129" s="40">
        <v>189</v>
      </c>
      <c r="AD129" s="40">
        <v>81</v>
      </c>
      <c r="AE129" s="40">
        <v>114</v>
      </c>
    </row>
    <row r="130" spans="1:31" x14ac:dyDescent="0.3">
      <c r="A130" s="23">
        <v>2023</v>
      </c>
      <c r="B130" s="23">
        <v>9</v>
      </c>
      <c r="C130" s="23" t="s">
        <v>13</v>
      </c>
      <c r="D130" t="s">
        <v>39</v>
      </c>
      <c r="E130" s="23">
        <v>102</v>
      </c>
      <c r="F130" s="34">
        <v>0.48</v>
      </c>
      <c r="G130">
        <v>128</v>
      </c>
      <c r="H130">
        <v>51</v>
      </c>
      <c r="I130" s="40">
        <v>69</v>
      </c>
      <c r="J130" s="40">
        <v>98</v>
      </c>
      <c r="K130" s="40">
        <v>38</v>
      </c>
      <c r="L130" s="40">
        <v>58</v>
      </c>
      <c r="M130" s="40">
        <v>42</v>
      </c>
      <c r="N130" s="40">
        <v>89</v>
      </c>
      <c r="O130" s="40">
        <v>84</v>
      </c>
      <c r="P130" s="40">
        <v>106</v>
      </c>
      <c r="Q130" s="40">
        <v>60</v>
      </c>
      <c r="R130" s="40">
        <v>59</v>
      </c>
      <c r="S130" s="40">
        <v>74</v>
      </c>
      <c r="T130" s="40">
        <v>104</v>
      </c>
      <c r="U130" s="40">
        <v>62</v>
      </c>
      <c r="V130" s="40">
        <v>11</v>
      </c>
      <c r="W130" s="40">
        <v>198</v>
      </c>
      <c r="X130" s="40">
        <v>38</v>
      </c>
      <c r="Y130" s="40">
        <v>68</v>
      </c>
      <c r="Z130" s="40">
        <v>20</v>
      </c>
      <c r="AA130" s="40">
        <v>296</v>
      </c>
      <c r="AB130" s="40">
        <v>81</v>
      </c>
      <c r="AC130" s="40">
        <v>196</v>
      </c>
      <c r="AD130" s="40">
        <v>152</v>
      </c>
      <c r="AE130" s="40">
        <v>62</v>
      </c>
    </row>
    <row r="131" spans="1:31" x14ac:dyDescent="0.3">
      <c r="A131" s="23">
        <v>2023</v>
      </c>
      <c r="B131" s="23">
        <v>9</v>
      </c>
      <c r="C131" s="23" t="s">
        <v>13</v>
      </c>
      <c r="D131" t="s">
        <v>41</v>
      </c>
      <c r="E131" s="23">
        <v>28</v>
      </c>
      <c r="F131" s="34">
        <v>0.69</v>
      </c>
      <c r="G131">
        <v>36</v>
      </c>
      <c r="H131">
        <v>34</v>
      </c>
      <c r="I131" s="40">
        <v>65</v>
      </c>
      <c r="J131" s="40">
        <v>78</v>
      </c>
      <c r="K131" s="40">
        <v>80</v>
      </c>
      <c r="L131" s="40">
        <v>88</v>
      </c>
      <c r="M131" s="40">
        <v>57</v>
      </c>
      <c r="N131" s="40">
        <v>94</v>
      </c>
      <c r="O131" s="40">
        <v>150</v>
      </c>
      <c r="P131" s="40">
        <v>84</v>
      </c>
      <c r="Q131" s="40">
        <v>52</v>
      </c>
      <c r="R131" s="40">
        <v>53</v>
      </c>
      <c r="S131" s="40">
        <v>83</v>
      </c>
      <c r="T131" s="40">
        <v>56</v>
      </c>
      <c r="U131" s="40">
        <v>61</v>
      </c>
      <c r="V131" s="40">
        <v>15</v>
      </c>
      <c r="W131" s="40">
        <v>110</v>
      </c>
      <c r="X131" s="40">
        <v>128</v>
      </c>
      <c r="Y131" s="40">
        <v>118</v>
      </c>
      <c r="Z131" s="40">
        <v>63</v>
      </c>
      <c r="AA131" s="40">
        <v>14</v>
      </c>
      <c r="AB131" s="40">
        <v>83</v>
      </c>
      <c r="AC131" s="40">
        <v>246</v>
      </c>
      <c r="AD131" s="40">
        <v>248</v>
      </c>
      <c r="AE131" s="40">
        <v>8</v>
      </c>
    </row>
    <row r="132" spans="1:31" x14ac:dyDescent="0.3">
      <c r="A132" s="23">
        <v>2023</v>
      </c>
      <c r="B132" s="23">
        <v>9</v>
      </c>
      <c r="C132" s="23" t="s">
        <v>13</v>
      </c>
      <c r="D132" t="s">
        <v>42</v>
      </c>
      <c r="E132" s="23">
        <v>48</v>
      </c>
      <c r="F132" s="34">
        <v>0.54</v>
      </c>
      <c r="G132">
        <v>60</v>
      </c>
      <c r="H132">
        <v>14</v>
      </c>
      <c r="I132" s="40">
        <v>67</v>
      </c>
      <c r="J132" s="40">
        <v>100</v>
      </c>
      <c r="K132" s="40">
        <v>77</v>
      </c>
      <c r="L132" s="40">
        <v>86</v>
      </c>
      <c r="M132" s="40">
        <v>89</v>
      </c>
      <c r="N132" s="40">
        <v>85</v>
      </c>
      <c r="O132" s="40">
        <v>48</v>
      </c>
      <c r="P132" s="40">
        <v>62</v>
      </c>
      <c r="Q132" s="40">
        <v>108</v>
      </c>
      <c r="R132" s="40">
        <v>62</v>
      </c>
      <c r="S132" s="40">
        <v>145</v>
      </c>
      <c r="T132" s="40">
        <v>145</v>
      </c>
      <c r="U132" s="40">
        <v>71</v>
      </c>
      <c r="V132" s="40">
        <v>362</v>
      </c>
      <c r="W132" s="40">
        <v>81</v>
      </c>
      <c r="X132" s="40">
        <v>588</v>
      </c>
      <c r="Y132" s="40">
        <v>62</v>
      </c>
      <c r="Z132" s="40">
        <v>65</v>
      </c>
      <c r="AA132" s="40">
        <v>7</v>
      </c>
      <c r="AB132" s="40">
        <v>3</v>
      </c>
      <c r="AC132" s="40">
        <v>195</v>
      </c>
      <c r="AD132" s="40">
        <v>68</v>
      </c>
      <c r="AE132" s="40">
        <v>7</v>
      </c>
    </row>
    <row r="133" spans="1:31" x14ac:dyDescent="0.3">
      <c r="A133" s="23">
        <v>2023</v>
      </c>
      <c r="B133" s="23">
        <v>9</v>
      </c>
      <c r="C133" s="23" t="s">
        <v>13</v>
      </c>
      <c r="D133" t="s">
        <v>43</v>
      </c>
      <c r="E133" s="23">
        <v>66</v>
      </c>
      <c r="F133" s="34">
        <v>0.46</v>
      </c>
      <c r="G133">
        <v>83</v>
      </c>
      <c r="H133">
        <v>41</v>
      </c>
      <c r="I133" s="40">
        <v>125</v>
      </c>
      <c r="J133" s="40">
        <v>110</v>
      </c>
      <c r="K133" s="40">
        <v>70</v>
      </c>
      <c r="L133" s="40">
        <v>36</v>
      </c>
      <c r="M133" s="40">
        <v>113</v>
      </c>
      <c r="N133" s="40">
        <v>38</v>
      </c>
      <c r="O133" s="40">
        <v>84</v>
      </c>
      <c r="P133" s="40">
        <v>85</v>
      </c>
      <c r="Q133" s="40">
        <v>39</v>
      </c>
      <c r="R133" s="40">
        <v>50</v>
      </c>
      <c r="S133" s="40">
        <v>126</v>
      </c>
      <c r="T133" s="40">
        <v>79</v>
      </c>
      <c r="U133" s="40">
        <v>83</v>
      </c>
      <c r="V133" s="40">
        <v>56</v>
      </c>
      <c r="W133" s="40">
        <v>135</v>
      </c>
      <c r="X133" s="40">
        <v>80</v>
      </c>
      <c r="Y133" s="40">
        <v>93</v>
      </c>
      <c r="Z133" s="40">
        <v>44</v>
      </c>
      <c r="AA133" s="40">
        <v>352</v>
      </c>
      <c r="AB133" s="40">
        <v>61</v>
      </c>
      <c r="AC133" s="40">
        <v>123</v>
      </c>
      <c r="AD133" s="40">
        <v>20</v>
      </c>
      <c r="AE133" s="40">
        <v>82</v>
      </c>
    </row>
    <row r="134" spans="1:31" x14ac:dyDescent="0.3">
      <c r="A134" s="23">
        <v>2023</v>
      </c>
      <c r="B134" s="23">
        <v>10</v>
      </c>
      <c r="C134" s="23" t="s">
        <v>14</v>
      </c>
      <c r="D134" t="s">
        <v>39</v>
      </c>
      <c r="E134" s="23">
        <v>97</v>
      </c>
      <c r="F134" s="34">
        <v>0.57999999999999996</v>
      </c>
      <c r="G134">
        <v>121</v>
      </c>
      <c r="H134">
        <v>53</v>
      </c>
      <c r="I134" s="40">
        <v>65</v>
      </c>
      <c r="J134" s="40">
        <v>51</v>
      </c>
      <c r="K134" s="40">
        <v>69</v>
      </c>
      <c r="L134" s="40">
        <v>86</v>
      </c>
      <c r="M134" s="40">
        <v>45</v>
      </c>
      <c r="N134" s="40">
        <v>88</v>
      </c>
      <c r="O134" s="40">
        <v>49</v>
      </c>
      <c r="P134" s="40">
        <v>104</v>
      </c>
      <c r="Q134" s="40">
        <v>92</v>
      </c>
      <c r="R134" s="40">
        <v>65</v>
      </c>
      <c r="S134" s="40">
        <v>121</v>
      </c>
      <c r="T134" s="40">
        <v>130</v>
      </c>
      <c r="U134" s="40">
        <v>113</v>
      </c>
      <c r="V134" s="40">
        <v>276</v>
      </c>
      <c r="W134" s="40">
        <v>458</v>
      </c>
      <c r="X134" s="40">
        <v>300</v>
      </c>
      <c r="Y134" s="40">
        <v>128</v>
      </c>
      <c r="Z134" s="40">
        <v>291</v>
      </c>
      <c r="AA134" s="40">
        <v>20</v>
      </c>
      <c r="AB134" s="40">
        <v>99</v>
      </c>
      <c r="AC134" s="40">
        <v>22</v>
      </c>
      <c r="AD134" s="40">
        <v>212</v>
      </c>
      <c r="AE134" s="40">
        <v>135</v>
      </c>
    </row>
    <row r="135" spans="1:31" x14ac:dyDescent="0.3">
      <c r="A135" s="23">
        <v>2023</v>
      </c>
      <c r="B135" s="23">
        <v>10</v>
      </c>
      <c r="C135" s="23" t="s">
        <v>14</v>
      </c>
      <c r="D135" t="s">
        <v>41</v>
      </c>
      <c r="E135" s="23">
        <v>95</v>
      </c>
      <c r="F135" s="34">
        <v>0.53</v>
      </c>
      <c r="G135">
        <v>119</v>
      </c>
      <c r="H135">
        <v>23</v>
      </c>
      <c r="I135" s="40">
        <v>57</v>
      </c>
      <c r="J135" s="40">
        <v>101</v>
      </c>
      <c r="K135" s="40">
        <v>85</v>
      </c>
      <c r="L135" s="40">
        <v>47</v>
      </c>
      <c r="M135" s="40">
        <v>103</v>
      </c>
      <c r="N135" s="40">
        <v>116</v>
      </c>
      <c r="O135" s="40">
        <v>51</v>
      </c>
      <c r="P135" s="40">
        <v>92</v>
      </c>
      <c r="Q135" s="40">
        <v>62</v>
      </c>
      <c r="R135" s="40">
        <v>57</v>
      </c>
      <c r="S135" s="40">
        <v>71</v>
      </c>
      <c r="T135" s="40">
        <v>54</v>
      </c>
      <c r="U135" s="40">
        <v>93</v>
      </c>
      <c r="V135" s="40">
        <v>174</v>
      </c>
      <c r="W135" s="40">
        <v>12</v>
      </c>
      <c r="X135" s="40">
        <v>308</v>
      </c>
      <c r="Y135" s="40">
        <v>338</v>
      </c>
      <c r="Z135" s="40">
        <v>46</v>
      </c>
      <c r="AA135" s="40">
        <v>125</v>
      </c>
      <c r="AB135" s="40">
        <v>131</v>
      </c>
      <c r="AC135" s="40">
        <v>79</v>
      </c>
      <c r="AD135" s="40">
        <v>32</v>
      </c>
      <c r="AE135" s="40">
        <v>8</v>
      </c>
    </row>
    <row r="136" spans="1:31" x14ac:dyDescent="0.3">
      <c r="A136" s="23">
        <v>2023</v>
      </c>
      <c r="B136" s="23">
        <v>10</v>
      </c>
      <c r="C136" s="23" t="s">
        <v>14</v>
      </c>
      <c r="D136" t="s">
        <v>42</v>
      </c>
      <c r="E136" s="23">
        <v>106</v>
      </c>
      <c r="F136" s="34">
        <v>0.77</v>
      </c>
      <c r="G136">
        <v>132</v>
      </c>
      <c r="H136">
        <v>14</v>
      </c>
      <c r="I136" s="40">
        <v>64</v>
      </c>
      <c r="J136" s="40">
        <v>70</v>
      </c>
      <c r="K136" s="40">
        <v>76</v>
      </c>
      <c r="L136" s="40">
        <v>26</v>
      </c>
      <c r="M136" s="40">
        <v>87</v>
      </c>
      <c r="N136" s="40">
        <v>108</v>
      </c>
      <c r="O136" s="40">
        <v>101</v>
      </c>
      <c r="P136" s="40">
        <v>66</v>
      </c>
      <c r="Q136" s="40">
        <v>53</v>
      </c>
      <c r="R136" s="40">
        <v>102</v>
      </c>
      <c r="S136" s="40">
        <v>70</v>
      </c>
      <c r="T136" s="40">
        <v>47</v>
      </c>
      <c r="U136" s="40">
        <v>55</v>
      </c>
      <c r="V136" s="40">
        <v>61</v>
      </c>
      <c r="W136" s="40">
        <v>88</v>
      </c>
      <c r="X136" s="40">
        <v>55</v>
      </c>
      <c r="Y136" s="40">
        <v>242</v>
      </c>
      <c r="Z136" s="40">
        <v>127</v>
      </c>
      <c r="AA136" s="40">
        <v>220</v>
      </c>
      <c r="AB136" s="40">
        <v>133</v>
      </c>
      <c r="AC136" s="40">
        <v>96</v>
      </c>
      <c r="AD136" s="40">
        <v>61</v>
      </c>
      <c r="AE136" s="40">
        <v>67</v>
      </c>
    </row>
    <row r="137" spans="1:31" x14ac:dyDescent="0.3">
      <c r="A137" s="23">
        <v>2023</v>
      </c>
      <c r="B137" s="23">
        <v>10</v>
      </c>
      <c r="C137" s="23" t="s">
        <v>14</v>
      </c>
      <c r="D137" t="s">
        <v>43</v>
      </c>
      <c r="E137" s="23">
        <v>110</v>
      </c>
      <c r="F137" s="34">
        <v>0.55000000000000004</v>
      </c>
      <c r="G137">
        <v>138</v>
      </c>
      <c r="H137">
        <v>12</v>
      </c>
      <c r="I137" s="40">
        <v>38</v>
      </c>
      <c r="J137" s="40">
        <v>42</v>
      </c>
      <c r="K137" s="40">
        <v>107</v>
      </c>
      <c r="L137" s="40">
        <v>65</v>
      </c>
      <c r="M137" s="40">
        <v>71</v>
      </c>
      <c r="N137" s="40">
        <v>62</v>
      </c>
      <c r="O137" s="40">
        <v>46</v>
      </c>
      <c r="P137" s="40">
        <v>133</v>
      </c>
      <c r="Q137" s="40">
        <v>33</v>
      </c>
      <c r="R137" s="40">
        <v>107</v>
      </c>
      <c r="S137" s="40">
        <v>47</v>
      </c>
      <c r="T137" s="40">
        <v>84</v>
      </c>
      <c r="U137" s="40">
        <v>101</v>
      </c>
      <c r="V137" s="40">
        <v>165</v>
      </c>
      <c r="W137" s="40">
        <v>18</v>
      </c>
      <c r="X137" s="40">
        <v>156</v>
      </c>
      <c r="Y137" s="40">
        <v>117</v>
      </c>
      <c r="Z137" s="40">
        <v>67</v>
      </c>
      <c r="AA137" s="40">
        <v>73</v>
      </c>
      <c r="AB137" s="40">
        <v>165</v>
      </c>
      <c r="AC137" s="40">
        <v>167</v>
      </c>
      <c r="AD137" s="40">
        <v>146</v>
      </c>
      <c r="AE137" s="40">
        <v>215</v>
      </c>
    </row>
    <row r="138" spans="1:31" x14ac:dyDescent="0.3">
      <c r="A138" s="23">
        <v>2023</v>
      </c>
      <c r="B138" s="23">
        <v>11</v>
      </c>
      <c r="C138" s="23" t="s">
        <v>15</v>
      </c>
      <c r="D138" t="s">
        <v>39</v>
      </c>
      <c r="E138" s="23">
        <v>33</v>
      </c>
      <c r="F138" s="34">
        <v>0.68</v>
      </c>
      <c r="G138">
        <v>41</v>
      </c>
      <c r="H138">
        <v>47</v>
      </c>
      <c r="I138" s="40">
        <v>68</v>
      </c>
      <c r="J138" s="40">
        <v>98</v>
      </c>
      <c r="K138" s="40">
        <v>112</v>
      </c>
      <c r="L138" s="40">
        <v>114</v>
      </c>
      <c r="M138" s="40">
        <v>129</v>
      </c>
      <c r="N138" s="40">
        <v>39</v>
      </c>
      <c r="O138" s="40">
        <v>61</v>
      </c>
      <c r="P138" s="40">
        <v>102</v>
      </c>
      <c r="Q138" s="40">
        <v>65</v>
      </c>
      <c r="R138" s="40">
        <v>50</v>
      </c>
      <c r="S138" s="40">
        <v>68</v>
      </c>
      <c r="T138" s="40">
        <v>47</v>
      </c>
      <c r="U138" s="40">
        <v>112</v>
      </c>
      <c r="V138" s="40">
        <v>132</v>
      </c>
      <c r="W138" s="40">
        <v>188</v>
      </c>
      <c r="X138" s="40">
        <v>43</v>
      </c>
      <c r="Y138" s="40">
        <v>82</v>
      </c>
      <c r="Z138" s="40">
        <v>281</v>
      </c>
      <c r="AA138" s="40">
        <v>87</v>
      </c>
      <c r="AB138" s="40">
        <v>145</v>
      </c>
      <c r="AC138" s="40">
        <v>275</v>
      </c>
      <c r="AD138" s="40">
        <v>56</v>
      </c>
      <c r="AE138" s="40">
        <v>284</v>
      </c>
    </row>
    <row r="139" spans="1:31" x14ac:dyDescent="0.3">
      <c r="A139" s="23">
        <v>2023</v>
      </c>
      <c r="B139" s="23">
        <v>11</v>
      </c>
      <c r="C139" s="23" t="s">
        <v>15</v>
      </c>
      <c r="D139" t="s">
        <v>41</v>
      </c>
      <c r="E139" s="23">
        <v>46</v>
      </c>
      <c r="F139" s="34">
        <v>0.45</v>
      </c>
      <c r="G139">
        <v>58</v>
      </c>
      <c r="H139">
        <v>27</v>
      </c>
      <c r="I139" s="40">
        <v>42</v>
      </c>
      <c r="J139" s="40">
        <v>65</v>
      </c>
      <c r="K139" s="40">
        <v>100</v>
      </c>
      <c r="L139" s="40">
        <v>56</v>
      </c>
      <c r="M139" s="40">
        <v>132</v>
      </c>
      <c r="N139" s="40">
        <v>87</v>
      </c>
      <c r="O139" s="40">
        <v>79</v>
      </c>
      <c r="P139" s="40">
        <v>68</v>
      </c>
      <c r="Q139" s="40">
        <v>32</v>
      </c>
      <c r="R139" s="40">
        <v>53</v>
      </c>
      <c r="S139" s="40">
        <v>91</v>
      </c>
      <c r="T139" s="40">
        <v>31</v>
      </c>
      <c r="U139" s="40">
        <v>66</v>
      </c>
      <c r="V139" s="40">
        <v>24</v>
      </c>
      <c r="W139" s="40">
        <v>65</v>
      </c>
      <c r="X139" s="40">
        <v>622</v>
      </c>
      <c r="Y139" s="40">
        <v>60</v>
      </c>
      <c r="Z139" s="40">
        <v>28</v>
      </c>
      <c r="AA139" s="40">
        <v>79</v>
      </c>
      <c r="AB139" s="40">
        <v>83</v>
      </c>
      <c r="AC139" s="40">
        <v>100</v>
      </c>
      <c r="AD139" s="40">
        <v>53</v>
      </c>
      <c r="AE139" s="40">
        <v>38</v>
      </c>
    </row>
    <row r="140" spans="1:31" x14ac:dyDescent="0.3">
      <c r="A140" s="23">
        <v>2023</v>
      </c>
      <c r="B140" s="23">
        <v>11</v>
      </c>
      <c r="C140" s="23" t="s">
        <v>15</v>
      </c>
      <c r="D140" t="s">
        <v>42</v>
      </c>
      <c r="E140" s="23">
        <v>54</v>
      </c>
      <c r="F140" s="34">
        <v>0.45</v>
      </c>
      <c r="G140">
        <v>68</v>
      </c>
      <c r="H140">
        <v>48</v>
      </c>
      <c r="I140" s="40">
        <v>91</v>
      </c>
      <c r="J140" s="40">
        <v>115</v>
      </c>
      <c r="K140" s="40">
        <v>54</v>
      </c>
      <c r="L140" s="40">
        <v>52</v>
      </c>
      <c r="M140" s="40">
        <v>113</v>
      </c>
      <c r="N140" s="40">
        <v>33</v>
      </c>
      <c r="O140" s="40">
        <v>96</v>
      </c>
      <c r="P140" s="40">
        <v>37</v>
      </c>
      <c r="Q140" s="40">
        <v>61</v>
      </c>
      <c r="R140" s="40">
        <v>111</v>
      </c>
      <c r="S140" s="40">
        <v>101</v>
      </c>
      <c r="T140" s="40">
        <v>125</v>
      </c>
      <c r="U140" s="40">
        <v>45</v>
      </c>
      <c r="V140" s="40">
        <v>132</v>
      </c>
      <c r="W140" s="40">
        <v>60</v>
      </c>
      <c r="X140" s="40">
        <v>180</v>
      </c>
      <c r="Y140" s="40">
        <v>162</v>
      </c>
      <c r="Z140" s="40">
        <v>198</v>
      </c>
      <c r="AA140" s="40">
        <v>29</v>
      </c>
      <c r="AB140" s="40">
        <v>53</v>
      </c>
      <c r="AC140" s="40">
        <v>31</v>
      </c>
      <c r="AD140" s="40">
        <v>221</v>
      </c>
      <c r="AE140" s="40">
        <v>160</v>
      </c>
    </row>
    <row r="141" spans="1:31" x14ac:dyDescent="0.3">
      <c r="A141" s="23">
        <v>2023</v>
      </c>
      <c r="B141" s="23">
        <v>11</v>
      </c>
      <c r="C141" s="23" t="s">
        <v>15</v>
      </c>
      <c r="D141" t="s">
        <v>43</v>
      </c>
      <c r="E141" s="23">
        <v>81</v>
      </c>
      <c r="F141" s="34">
        <v>0.46</v>
      </c>
      <c r="G141">
        <v>101</v>
      </c>
      <c r="H141">
        <v>49</v>
      </c>
      <c r="I141" s="40">
        <v>125</v>
      </c>
      <c r="J141" s="40">
        <v>82</v>
      </c>
      <c r="K141" s="40">
        <v>46</v>
      </c>
      <c r="L141" s="40">
        <v>104</v>
      </c>
      <c r="M141" s="40">
        <v>73</v>
      </c>
      <c r="N141" s="40">
        <v>53</v>
      </c>
      <c r="O141" s="40">
        <v>71</v>
      </c>
      <c r="P141" s="40">
        <v>76</v>
      </c>
      <c r="Q141" s="40">
        <v>132</v>
      </c>
      <c r="R141" s="40">
        <v>123</v>
      </c>
      <c r="S141" s="40">
        <v>49</v>
      </c>
      <c r="T141" s="40">
        <v>46</v>
      </c>
      <c r="U141" s="40">
        <v>80</v>
      </c>
      <c r="V141" s="40">
        <v>68</v>
      </c>
      <c r="W141" s="40">
        <v>113</v>
      </c>
      <c r="X141" s="40">
        <v>750</v>
      </c>
      <c r="Y141" s="40">
        <v>117</v>
      </c>
      <c r="Z141" s="40">
        <v>46</v>
      </c>
      <c r="AA141" s="40">
        <v>62</v>
      </c>
      <c r="AB141" s="40">
        <v>96</v>
      </c>
      <c r="AC141" s="40">
        <v>10</v>
      </c>
      <c r="AD141" s="40">
        <v>62</v>
      </c>
      <c r="AE141" s="40">
        <v>12</v>
      </c>
    </row>
    <row r="142" spans="1:31" x14ac:dyDescent="0.3">
      <c r="A142" s="23">
        <v>2023</v>
      </c>
      <c r="B142" s="23">
        <v>12</v>
      </c>
      <c r="C142" s="23" t="s">
        <v>16</v>
      </c>
      <c r="D142" t="s">
        <v>39</v>
      </c>
      <c r="E142" s="23">
        <v>46</v>
      </c>
      <c r="F142" s="34">
        <v>0.68</v>
      </c>
      <c r="G142">
        <v>58</v>
      </c>
      <c r="H142">
        <v>37</v>
      </c>
      <c r="I142" s="40">
        <v>76</v>
      </c>
      <c r="J142" s="40">
        <v>93</v>
      </c>
      <c r="K142" s="40">
        <v>146</v>
      </c>
      <c r="L142" s="40">
        <v>105</v>
      </c>
      <c r="M142" s="40">
        <v>72</v>
      </c>
      <c r="N142" s="40">
        <v>63</v>
      </c>
      <c r="O142" s="40">
        <v>66</v>
      </c>
      <c r="P142" s="40">
        <v>121</v>
      </c>
      <c r="Q142" s="40">
        <v>113</v>
      </c>
      <c r="R142" s="40">
        <v>37</v>
      </c>
      <c r="S142" s="40">
        <v>65</v>
      </c>
      <c r="T142" s="40">
        <v>90</v>
      </c>
      <c r="U142" s="40">
        <v>29</v>
      </c>
      <c r="V142" s="40">
        <v>414</v>
      </c>
      <c r="W142" s="40">
        <v>69</v>
      </c>
      <c r="X142" s="40">
        <v>105</v>
      </c>
      <c r="Y142" s="40">
        <v>132</v>
      </c>
      <c r="Z142" s="40">
        <v>102</v>
      </c>
      <c r="AA142" s="40">
        <v>130</v>
      </c>
      <c r="AB142" s="40">
        <v>200</v>
      </c>
      <c r="AC142" s="40">
        <v>30</v>
      </c>
      <c r="AD142" s="40">
        <v>165</v>
      </c>
      <c r="AE142" s="40">
        <v>56</v>
      </c>
    </row>
    <row r="143" spans="1:31" x14ac:dyDescent="0.3">
      <c r="A143" s="23">
        <v>2023</v>
      </c>
      <c r="B143" s="23">
        <v>12</v>
      </c>
      <c r="C143" s="23" t="s">
        <v>16</v>
      </c>
      <c r="D143" t="s">
        <v>41</v>
      </c>
      <c r="E143" s="23">
        <v>102</v>
      </c>
      <c r="F143" s="34">
        <v>0.52</v>
      </c>
      <c r="G143">
        <v>128</v>
      </c>
      <c r="H143">
        <v>17</v>
      </c>
      <c r="I143" s="40">
        <v>62</v>
      </c>
      <c r="J143" s="40">
        <v>69</v>
      </c>
      <c r="K143" s="40">
        <v>84</v>
      </c>
      <c r="L143" s="40">
        <v>49</v>
      </c>
      <c r="M143" s="40">
        <v>73</v>
      </c>
      <c r="N143" s="40">
        <v>105</v>
      </c>
      <c r="O143" s="40">
        <v>53</v>
      </c>
      <c r="P143" s="40">
        <v>80</v>
      </c>
      <c r="Q143" s="40">
        <v>55</v>
      </c>
      <c r="R143" s="40">
        <v>96</v>
      </c>
      <c r="S143" s="40">
        <v>43</v>
      </c>
      <c r="T143" s="40">
        <v>47</v>
      </c>
      <c r="U143" s="40">
        <v>119</v>
      </c>
      <c r="V143" s="40">
        <v>169</v>
      </c>
      <c r="W143" s="40">
        <v>37</v>
      </c>
      <c r="X143" s="40">
        <v>42</v>
      </c>
      <c r="Y143" s="40">
        <v>492</v>
      </c>
      <c r="Z143" s="40">
        <v>174</v>
      </c>
      <c r="AA143" s="40">
        <v>5</v>
      </c>
      <c r="AB143" s="40">
        <v>125</v>
      </c>
      <c r="AC143" s="40">
        <v>5</v>
      </c>
      <c r="AD143" s="40">
        <v>210</v>
      </c>
      <c r="AE143" s="40">
        <v>224</v>
      </c>
    </row>
    <row r="144" spans="1:31" x14ac:dyDescent="0.3">
      <c r="A144" s="23">
        <v>2023</v>
      </c>
      <c r="B144" s="23">
        <v>12</v>
      </c>
      <c r="C144" s="23" t="s">
        <v>16</v>
      </c>
      <c r="D144" t="s">
        <v>42</v>
      </c>
      <c r="E144" s="23">
        <v>89</v>
      </c>
      <c r="F144" s="34">
        <v>0.68</v>
      </c>
      <c r="G144">
        <v>111</v>
      </c>
      <c r="H144">
        <v>44</v>
      </c>
      <c r="I144" s="40">
        <v>63</v>
      </c>
      <c r="J144" s="40">
        <v>62</v>
      </c>
      <c r="K144" s="40">
        <v>89</v>
      </c>
      <c r="L144" s="40">
        <v>90</v>
      </c>
      <c r="M144" s="40">
        <v>60</v>
      </c>
      <c r="N144" s="40">
        <v>105</v>
      </c>
      <c r="O144" s="40">
        <v>91</v>
      </c>
      <c r="P144" s="40">
        <v>31</v>
      </c>
      <c r="Q144" s="40">
        <v>101</v>
      </c>
      <c r="R144" s="40">
        <v>112</v>
      </c>
      <c r="S144" s="40">
        <v>47</v>
      </c>
      <c r="T144" s="40">
        <v>104</v>
      </c>
      <c r="U144" s="40">
        <v>167</v>
      </c>
      <c r="V144" s="40">
        <v>187</v>
      </c>
      <c r="W144" s="40">
        <v>30</v>
      </c>
      <c r="X144" s="40">
        <v>209</v>
      </c>
      <c r="Y144" s="40">
        <v>185</v>
      </c>
      <c r="Z144" s="40">
        <v>70</v>
      </c>
      <c r="AA144" s="40">
        <v>146</v>
      </c>
      <c r="AB144" s="40">
        <v>99</v>
      </c>
      <c r="AC144" s="40">
        <v>226</v>
      </c>
      <c r="AD144" s="40">
        <v>28</v>
      </c>
      <c r="AE144" s="40">
        <v>139</v>
      </c>
    </row>
    <row r="145" spans="1:31" x14ac:dyDescent="0.3">
      <c r="A145" s="23">
        <v>2023</v>
      </c>
      <c r="B145" s="23">
        <v>12</v>
      </c>
      <c r="C145" s="23" t="s">
        <v>16</v>
      </c>
      <c r="D145" t="s">
        <v>43</v>
      </c>
      <c r="E145" s="23">
        <v>60</v>
      </c>
      <c r="F145" s="34">
        <v>0.5</v>
      </c>
      <c r="G145">
        <v>75</v>
      </c>
      <c r="H145">
        <v>55</v>
      </c>
      <c r="I145" s="40">
        <v>51</v>
      </c>
      <c r="J145" s="40">
        <v>44</v>
      </c>
      <c r="K145" s="40">
        <v>116</v>
      </c>
      <c r="L145" s="40">
        <v>84</v>
      </c>
      <c r="M145" s="40">
        <v>111</v>
      </c>
      <c r="N145" s="40">
        <v>108</v>
      </c>
      <c r="O145" s="40">
        <v>91</v>
      </c>
      <c r="P145" s="40">
        <v>89</v>
      </c>
      <c r="Q145" s="40">
        <v>72</v>
      </c>
      <c r="R145" s="40">
        <v>90</v>
      </c>
      <c r="S145" s="40">
        <v>110</v>
      </c>
      <c r="T145" s="40">
        <v>85</v>
      </c>
      <c r="U145" s="40">
        <v>107</v>
      </c>
      <c r="V145" s="40">
        <v>108</v>
      </c>
      <c r="W145" s="40">
        <v>80</v>
      </c>
      <c r="X145" s="40">
        <v>256</v>
      </c>
      <c r="Y145" s="40">
        <v>138</v>
      </c>
      <c r="Z145" s="40">
        <v>106</v>
      </c>
      <c r="AA145" s="40">
        <v>169</v>
      </c>
      <c r="AB145" s="40">
        <v>303</v>
      </c>
      <c r="AC145" s="40">
        <v>7</v>
      </c>
      <c r="AD145" s="40">
        <v>310</v>
      </c>
      <c r="AE145" s="40">
        <v>341</v>
      </c>
    </row>
    <row r="146" spans="1:31" x14ac:dyDescent="0.3">
      <c r="A146" s="23">
        <v>2022</v>
      </c>
      <c r="B146" s="23">
        <v>1</v>
      </c>
      <c r="C146" s="23" t="s">
        <v>5</v>
      </c>
      <c r="D146" t="s">
        <v>39</v>
      </c>
      <c r="E146" s="23">
        <v>21</v>
      </c>
      <c r="F146" s="34">
        <v>0.55000000000000004</v>
      </c>
      <c r="G146">
        <v>99</v>
      </c>
      <c r="H146">
        <v>16</v>
      </c>
      <c r="I146" s="40">
        <v>74</v>
      </c>
      <c r="J146" s="40">
        <v>79</v>
      </c>
      <c r="K146" s="40">
        <v>54</v>
      </c>
      <c r="L146" s="40">
        <v>112</v>
      </c>
      <c r="M146" s="40">
        <v>45</v>
      </c>
      <c r="N146" s="40">
        <v>52</v>
      </c>
      <c r="O146" s="40">
        <v>65</v>
      </c>
      <c r="P146" s="40">
        <v>51</v>
      </c>
      <c r="Q146" s="40">
        <v>79</v>
      </c>
      <c r="R146" s="40">
        <v>98</v>
      </c>
      <c r="S146" s="40">
        <v>47</v>
      </c>
      <c r="T146" s="40">
        <v>32</v>
      </c>
      <c r="U146" s="40">
        <v>62</v>
      </c>
      <c r="V146" s="40">
        <v>69</v>
      </c>
      <c r="W146" s="40">
        <v>182</v>
      </c>
      <c r="X146" s="40">
        <v>885</v>
      </c>
      <c r="Y146" s="40">
        <v>60</v>
      </c>
      <c r="Z146" s="40">
        <v>83</v>
      </c>
      <c r="AA146" s="40">
        <v>732</v>
      </c>
      <c r="AB146" s="40">
        <v>50</v>
      </c>
      <c r="AC146" s="40">
        <v>18</v>
      </c>
      <c r="AD146" s="40">
        <v>55</v>
      </c>
      <c r="AE146" s="40">
        <v>20</v>
      </c>
    </row>
    <row r="147" spans="1:31" x14ac:dyDescent="0.3">
      <c r="A147" s="23">
        <v>2022</v>
      </c>
      <c r="B147" s="23">
        <v>1</v>
      </c>
      <c r="C147" s="23" t="s">
        <v>5</v>
      </c>
      <c r="D147" t="s">
        <v>41</v>
      </c>
      <c r="E147" s="23">
        <v>46</v>
      </c>
      <c r="F147" s="34">
        <v>0.31</v>
      </c>
      <c r="G147">
        <v>53</v>
      </c>
      <c r="H147">
        <v>16</v>
      </c>
      <c r="I147" s="40">
        <v>73</v>
      </c>
      <c r="J147" s="40">
        <v>66</v>
      </c>
      <c r="K147" s="40">
        <v>35</v>
      </c>
      <c r="L147" s="40">
        <v>122</v>
      </c>
      <c r="M147" s="40">
        <v>96</v>
      </c>
      <c r="N147" s="40">
        <v>49</v>
      </c>
      <c r="O147" s="40">
        <v>94</v>
      </c>
      <c r="P147" s="40">
        <v>81</v>
      </c>
      <c r="Q147" s="40">
        <v>62</v>
      </c>
      <c r="R147" s="40">
        <v>77</v>
      </c>
      <c r="S147" s="40">
        <v>124</v>
      </c>
      <c r="T147" s="40">
        <v>85</v>
      </c>
      <c r="U147" s="40">
        <v>37</v>
      </c>
      <c r="V147" s="40">
        <v>306</v>
      </c>
      <c r="W147" s="40">
        <v>62</v>
      </c>
      <c r="X147" s="40">
        <v>144</v>
      </c>
      <c r="Y147" s="40">
        <v>196</v>
      </c>
      <c r="Z147" s="40">
        <v>148</v>
      </c>
      <c r="AA147" s="40">
        <v>113</v>
      </c>
      <c r="AB147" s="40">
        <v>48</v>
      </c>
      <c r="AC147" s="40">
        <v>44</v>
      </c>
      <c r="AD147" s="40">
        <v>240</v>
      </c>
      <c r="AE147" s="40">
        <v>98</v>
      </c>
    </row>
    <row r="148" spans="1:31" x14ac:dyDescent="0.3">
      <c r="A148" s="23">
        <v>2022</v>
      </c>
      <c r="B148" s="23">
        <v>1</v>
      </c>
      <c r="C148" s="23" t="s">
        <v>5</v>
      </c>
      <c r="D148" t="s">
        <v>42</v>
      </c>
      <c r="E148" s="23">
        <v>37</v>
      </c>
      <c r="F148" s="34">
        <v>0.72</v>
      </c>
      <c r="G148">
        <v>77</v>
      </c>
      <c r="H148">
        <v>33</v>
      </c>
      <c r="I148" s="40">
        <v>94</v>
      </c>
      <c r="J148" s="40">
        <v>106</v>
      </c>
      <c r="K148" s="40">
        <v>136</v>
      </c>
      <c r="L148" s="40">
        <v>77</v>
      </c>
      <c r="M148" s="40">
        <v>63</v>
      </c>
      <c r="N148" s="40">
        <v>100</v>
      </c>
      <c r="O148" s="40">
        <v>65</v>
      </c>
      <c r="P148" s="40">
        <v>91</v>
      </c>
      <c r="Q148" s="40">
        <v>66</v>
      </c>
      <c r="R148" s="40">
        <v>69</v>
      </c>
      <c r="S148" s="40">
        <v>91</v>
      </c>
      <c r="T148" s="40">
        <v>76</v>
      </c>
      <c r="U148" s="40">
        <v>79</v>
      </c>
      <c r="V148" s="40">
        <v>224</v>
      </c>
      <c r="W148" s="40">
        <v>217</v>
      </c>
      <c r="X148" s="40">
        <v>20</v>
      </c>
      <c r="Y148" s="40">
        <v>485</v>
      </c>
      <c r="Z148" s="40">
        <v>166</v>
      </c>
      <c r="AA148" s="40">
        <v>54</v>
      </c>
      <c r="AB148" s="40">
        <v>78</v>
      </c>
      <c r="AC148" s="40">
        <v>232</v>
      </c>
      <c r="AD148" s="40">
        <v>172</v>
      </c>
      <c r="AE148" s="40">
        <v>165</v>
      </c>
    </row>
    <row r="149" spans="1:31" x14ac:dyDescent="0.3">
      <c r="A149" s="23">
        <v>2022</v>
      </c>
      <c r="B149" s="23">
        <v>1</v>
      </c>
      <c r="C149" s="23" t="s">
        <v>5</v>
      </c>
      <c r="D149" t="s">
        <v>43</v>
      </c>
      <c r="E149" s="23">
        <v>31</v>
      </c>
      <c r="F149" s="34">
        <v>0.56999999999999995</v>
      </c>
      <c r="G149">
        <v>77</v>
      </c>
      <c r="H149">
        <v>25</v>
      </c>
      <c r="I149" s="40">
        <v>82</v>
      </c>
      <c r="J149" s="40">
        <v>144</v>
      </c>
      <c r="K149" s="40">
        <v>110</v>
      </c>
      <c r="L149" s="40">
        <v>83</v>
      </c>
      <c r="M149" s="40">
        <v>83</v>
      </c>
      <c r="N149" s="40">
        <v>101</v>
      </c>
      <c r="O149" s="40">
        <v>85</v>
      </c>
      <c r="P149" s="40">
        <v>57</v>
      </c>
      <c r="Q149" s="40">
        <v>56</v>
      </c>
      <c r="R149" s="40">
        <v>86</v>
      </c>
      <c r="S149" s="40">
        <v>45</v>
      </c>
      <c r="T149" s="40">
        <v>95</v>
      </c>
      <c r="U149" s="40">
        <v>63</v>
      </c>
      <c r="V149" s="40">
        <v>130</v>
      </c>
      <c r="W149" s="40">
        <v>355</v>
      </c>
      <c r="X149" s="40">
        <v>670</v>
      </c>
      <c r="Y149" s="40">
        <v>45</v>
      </c>
      <c r="Z149" s="40">
        <v>180</v>
      </c>
      <c r="AA149" s="40">
        <v>74</v>
      </c>
      <c r="AB149" s="40">
        <v>92</v>
      </c>
      <c r="AC149" s="40">
        <v>228</v>
      </c>
      <c r="AD149" s="40">
        <v>93</v>
      </c>
      <c r="AE149" s="40">
        <v>138</v>
      </c>
    </row>
    <row r="150" spans="1:31" x14ac:dyDescent="0.3">
      <c r="A150" s="23">
        <v>2022</v>
      </c>
      <c r="B150" s="23">
        <v>2</v>
      </c>
      <c r="C150" s="23" t="s">
        <v>6</v>
      </c>
      <c r="D150" t="s">
        <v>39</v>
      </c>
      <c r="E150" s="23">
        <v>49</v>
      </c>
      <c r="F150" s="34">
        <v>0.39</v>
      </c>
      <c r="G150">
        <v>23</v>
      </c>
      <c r="H150">
        <v>26</v>
      </c>
      <c r="I150" s="40">
        <v>78</v>
      </c>
      <c r="J150" s="40">
        <v>87</v>
      </c>
      <c r="K150" s="40">
        <v>60</v>
      </c>
      <c r="L150" s="40">
        <v>70</v>
      </c>
      <c r="M150" s="40">
        <v>56</v>
      </c>
      <c r="N150" s="40">
        <v>72</v>
      </c>
      <c r="O150" s="40">
        <v>101</v>
      </c>
      <c r="P150" s="40">
        <v>64</v>
      </c>
      <c r="Q150" s="40">
        <v>127</v>
      </c>
      <c r="R150" s="40">
        <v>81</v>
      </c>
      <c r="S150" s="40">
        <v>91</v>
      </c>
      <c r="T150" s="40">
        <v>43</v>
      </c>
      <c r="U150" s="40">
        <v>113</v>
      </c>
      <c r="V150" s="40">
        <v>235</v>
      </c>
      <c r="W150" s="40">
        <v>61</v>
      </c>
      <c r="X150" s="40">
        <v>58</v>
      </c>
      <c r="Y150" s="40">
        <v>112</v>
      </c>
      <c r="Z150" s="40">
        <v>208</v>
      </c>
      <c r="AA150" s="40">
        <v>42</v>
      </c>
      <c r="AB150" s="40">
        <v>46</v>
      </c>
      <c r="AC150" s="40">
        <v>167</v>
      </c>
      <c r="AD150" s="40">
        <v>348</v>
      </c>
      <c r="AE150" s="40">
        <v>224</v>
      </c>
    </row>
    <row r="151" spans="1:31" x14ac:dyDescent="0.3">
      <c r="A151" s="23">
        <v>2022</v>
      </c>
      <c r="B151" s="23">
        <v>2</v>
      </c>
      <c r="C151" s="23" t="s">
        <v>6</v>
      </c>
      <c r="D151" t="s">
        <v>41</v>
      </c>
      <c r="E151" s="23">
        <v>22</v>
      </c>
      <c r="F151" s="34">
        <v>0.55000000000000004</v>
      </c>
      <c r="G151">
        <v>86</v>
      </c>
      <c r="H151">
        <v>32</v>
      </c>
      <c r="I151" s="40">
        <v>59</v>
      </c>
      <c r="J151" s="40">
        <v>83</v>
      </c>
      <c r="K151" s="40">
        <v>147</v>
      </c>
      <c r="L151" s="40">
        <v>107</v>
      </c>
      <c r="M151" s="40">
        <v>79</v>
      </c>
      <c r="N151" s="40">
        <v>39</v>
      </c>
      <c r="O151" s="40">
        <v>67</v>
      </c>
      <c r="P151" s="40">
        <v>104</v>
      </c>
      <c r="Q151" s="40">
        <v>86</v>
      </c>
      <c r="R151" s="40">
        <v>95</v>
      </c>
      <c r="S151" s="40">
        <v>92</v>
      </c>
      <c r="T151" s="40">
        <v>52</v>
      </c>
      <c r="U151" s="40">
        <v>32</v>
      </c>
      <c r="V151" s="40">
        <v>85</v>
      </c>
      <c r="W151" s="40">
        <v>86</v>
      </c>
      <c r="X151" s="40">
        <v>35</v>
      </c>
      <c r="Y151" s="40">
        <v>46</v>
      </c>
      <c r="Z151" s="40">
        <v>43</v>
      </c>
      <c r="AA151" s="40">
        <v>163</v>
      </c>
      <c r="AB151" s="40">
        <v>124</v>
      </c>
      <c r="AC151" s="40">
        <v>62</v>
      </c>
      <c r="AD151" s="40">
        <v>295</v>
      </c>
      <c r="AE151" s="40">
        <v>205</v>
      </c>
    </row>
    <row r="152" spans="1:31" x14ac:dyDescent="0.3">
      <c r="A152" s="23">
        <v>2022</v>
      </c>
      <c r="B152" s="23">
        <v>2</v>
      </c>
      <c r="C152" s="23" t="s">
        <v>6</v>
      </c>
      <c r="D152" t="s">
        <v>42</v>
      </c>
      <c r="E152" s="23">
        <v>44</v>
      </c>
      <c r="F152" s="34">
        <v>0.66</v>
      </c>
      <c r="G152">
        <v>70</v>
      </c>
      <c r="H152">
        <v>27</v>
      </c>
      <c r="I152" s="40">
        <v>62</v>
      </c>
      <c r="J152" s="40">
        <v>69</v>
      </c>
      <c r="K152" s="40">
        <v>39</v>
      </c>
      <c r="L152" s="40">
        <v>126</v>
      </c>
      <c r="M152" s="40">
        <v>50</v>
      </c>
      <c r="N152" s="40">
        <v>148</v>
      </c>
      <c r="O152" s="40">
        <v>111</v>
      </c>
      <c r="P152" s="40">
        <v>56</v>
      </c>
      <c r="Q152" s="40">
        <v>48</v>
      </c>
      <c r="R152" s="40">
        <v>89</v>
      </c>
      <c r="S152" s="40">
        <v>34</v>
      </c>
      <c r="T152" s="40">
        <v>28</v>
      </c>
      <c r="U152" s="40">
        <v>116</v>
      </c>
      <c r="V152" s="40">
        <v>24</v>
      </c>
      <c r="W152" s="40">
        <v>327</v>
      </c>
      <c r="X152" s="40">
        <v>172</v>
      </c>
      <c r="Y152" s="40">
        <v>266</v>
      </c>
      <c r="Z152" s="40">
        <v>189</v>
      </c>
      <c r="AA152" s="40">
        <v>505</v>
      </c>
      <c r="AB152" s="40">
        <v>204</v>
      </c>
      <c r="AC152" s="40">
        <v>12</v>
      </c>
      <c r="AD152" s="40">
        <v>339</v>
      </c>
      <c r="AE152" s="40">
        <v>27</v>
      </c>
    </row>
    <row r="153" spans="1:31" x14ac:dyDescent="0.3">
      <c r="A153" s="23">
        <v>2022</v>
      </c>
      <c r="B153" s="23">
        <v>2</v>
      </c>
      <c r="C153" s="23" t="s">
        <v>6</v>
      </c>
      <c r="D153" t="s">
        <v>43</v>
      </c>
      <c r="E153" s="23">
        <v>63</v>
      </c>
      <c r="F153" s="34">
        <v>0.43</v>
      </c>
      <c r="G153">
        <v>108</v>
      </c>
      <c r="H153">
        <v>31</v>
      </c>
      <c r="I153" s="40">
        <v>95</v>
      </c>
      <c r="J153" s="40">
        <v>74</v>
      </c>
      <c r="K153" s="40">
        <v>48</v>
      </c>
      <c r="L153" s="40">
        <v>38</v>
      </c>
      <c r="M153" s="40">
        <v>57</v>
      </c>
      <c r="N153" s="40">
        <v>86</v>
      </c>
      <c r="O153" s="40">
        <v>40</v>
      </c>
      <c r="P153" s="40">
        <v>72</v>
      </c>
      <c r="Q153" s="40">
        <v>105</v>
      </c>
      <c r="R153" s="40">
        <v>71</v>
      </c>
      <c r="S153" s="40">
        <v>131</v>
      </c>
      <c r="T153" s="40">
        <v>74</v>
      </c>
      <c r="U153" s="40">
        <v>75</v>
      </c>
      <c r="V153" s="40">
        <v>55</v>
      </c>
      <c r="W153" s="40">
        <v>897</v>
      </c>
      <c r="X153" s="40">
        <v>20</v>
      </c>
      <c r="Y153" s="40">
        <v>277</v>
      </c>
      <c r="Z153" s="40">
        <v>252</v>
      </c>
      <c r="AA153" s="40">
        <v>88</v>
      </c>
      <c r="AB153" s="40">
        <v>48</v>
      </c>
      <c r="AC153" s="40">
        <v>180</v>
      </c>
      <c r="AD153" s="40">
        <v>63</v>
      </c>
      <c r="AE153" s="40">
        <v>134</v>
      </c>
    </row>
    <row r="154" spans="1:31" x14ac:dyDescent="0.3">
      <c r="A154" s="23">
        <v>2022</v>
      </c>
      <c r="B154" s="23">
        <v>3</v>
      </c>
      <c r="C154" s="23" t="s">
        <v>7</v>
      </c>
      <c r="D154" t="s">
        <v>39</v>
      </c>
      <c r="E154" s="23">
        <v>23</v>
      </c>
      <c r="F154" s="34">
        <v>0.64</v>
      </c>
      <c r="G154">
        <v>24</v>
      </c>
      <c r="H154">
        <v>41</v>
      </c>
      <c r="I154" s="40">
        <v>49</v>
      </c>
      <c r="J154" s="40">
        <v>59</v>
      </c>
      <c r="K154" s="40">
        <v>45</v>
      </c>
      <c r="L154" s="40">
        <v>99</v>
      </c>
      <c r="M154" s="40">
        <v>52</v>
      </c>
      <c r="N154" s="40">
        <v>51</v>
      </c>
      <c r="O154" s="40">
        <v>127</v>
      </c>
      <c r="P154" s="40">
        <v>61</v>
      </c>
      <c r="Q154" s="40">
        <v>59</v>
      </c>
      <c r="R154" s="40">
        <v>53</v>
      </c>
      <c r="S154" s="40">
        <v>48</v>
      </c>
      <c r="T154" s="40">
        <v>68</v>
      </c>
      <c r="U154" s="40">
        <v>44</v>
      </c>
      <c r="V154" s="40">
        <v>42</v>
      </c>
      <c r="W154" s="40">
        <v>150</v>
      </c>
      <c r="X154" s="40">
        <v>88</v>
      </c>
      <c r="Y154" s="40">
        <v>472</v>
      </c>
      <c r="Z154" s="40">
        <v>310</v>
      </c>
      <c r="AA154" s="40">
        <v>89</v>
      </c>
      <c r="AB154" s="40">
        <v>192</v>
      </c>
      <c r="AC154" s="40">
        <v>76</v>
      </c>
      <c r="AD154" s="40">
        <v>68</v>
      </c>
      <c r="AE154" s="40">
        <v>341</v>
      </c>
    </row>
    <row r="155" spans="1:31" x14ac:dyDescent="0.3">
      <c r="A155" s="23">
        <v>2022</v>
      </c>
      <c r="B155" s="23">
        <v>3</v>
      </c>
      <c r="C155" s="23" t="s">
        <v>7</v>
      </c>
      <c r="D155" t="s">
        <v>41</v>
      </c>
      <c r="E155" s="23">
        <v>55</v>
      </c>
      <c r="F155" s="34">
        <v>0.77</v>
      </c>
      <c r="G155">
        <v>77</v>
      </c>
      <c r="H155">
        <v>10</v>
      </c>
      <c r="I155" s="40">
        <v>112</v>
      </c>
      <c r="J155" s="40">
        <v>83</v>
      </c>
      <c r="K155" s="40">
        <v>113</v>
      </c>
      <c r="L155" s="40">
        <v>30</v>
      </c>
      <c r="M155" s="40">
        <v>68</v>
      </c>
      <c r="N155" s="40">
        <v>57</v>
      </c>
      <c r="O155" s="40">
        <v>70</v>
      </c>
      <c r="P155" s="40">
        <v>44</v>
      </c>
      <c r="Q155" s="40">
        <v>61</v>
      </c>
      <c r="R155" s="40">
        <v>94</v>
      </c>
      <c r="S155" s="40">
        <v>103</v>
      </c>
      <c r="T155" s="40">
        <v>58</v>
      </c>
      <c r="U155" s="40">
        <v>77</v>
      </c>
      <c r="V155" s="40">
        <v>220</v>
      </c>
      <c r="W155" s="40">
        <v>87</v>
      </c>
      <c r="X155" s="40">
        <v>59</v>
      </c>
      <c r="Y155" s="40">
        <v>159</v>
      </c>
      <c r="Z155" s="40">
        <v>52</v>
      </c>
      <c r="AA155" s="40">
        <v>40</v>
      </c>
      <c r="AB155" s="40">
        <v>70</v>
      </c>
      <c r="AC155" s="40">
        <v>101</v>
      </c>
      <c r="AD155" s="40">
        <v>108</v>
      </c>
      <c r="AE155" s="40">
        <v>410</v>
      </c>
    </row>
    <row r="156" spans="1:31" x14ac:dyDescent="0.3">
      <c r="A156" s="23">
        <v>2022</v>
      </c>
      <c r="B156" s="23">
        <v>3</v>
      </c>
      <c r="C156" s="23" t="s">
        <v>7</v>
      </c>
      <c r="D156" t="s">
        <v>42</v>
      </c>
      <c r="E156" s="23">
        <v>86</v>
      </c>
      <c r="F156" s="34">
        <v>0.32</v>
      </c>
      <c r="G156">
        <v>31</v>
      </c>
      <c r="H156">
        <v>35</v>
      </c>
      <c r="I156" s="40">
        <v>43</v>
      </c>
      <c r="J156" s="40">
        <v>107</v>
      </c>
      <c r="K156" s="40">
        <v>69</v>
      </c>
      <c r="L156" s="40">
        <v>31</v>
      </c>
      <c r="M156" s="40">
        <v>51</v>
      </c>
      <c r="N156" s="40">
        <v>102</v>
      </c>
      <c r="O156" s="40">
        <v>56</v>
      </c>
      <c r="P156" s="40">
        <v>73</v>
      </c>
      <c r="Q156" s="40">
        <v>86</v>
      </c>
      <c r="R156" s="40">
        <v>93</v>
      </c>
      <c r="S156" s="40">
        <v>95</v>
      </c>
      <c r="T156" s="40">
        <v>121</v>
      </c>
      <c r="U156" s="40">
        <v>30</v>
      </c>
      <c r="V156" s="40">
        <v>115</v>
      </c>
      <c r="W156" s="40">
        <v>31</v>
      </c>
      <c r="X156" s="40">
        <v>187</v>
      </c>
      <c r="Y156" s="40">
        <v>112</v>
      </c>
      <c r="Z156" s="40">
        <v>213</v>
      </c>
      <c r="AA156" s="40">
        <v>193</v>
      </c>
      <c r="AB156" s="40">
        <v>126</v>
      </c>
      <c r="AC156" s="40">
        <v>618</v>
      </c>
      <c r="AD156" s="40">
        <v>235</v>
      </c>
      <c r="AE156" s="40">
        <v>29</v>
      </c>
    </row>
    <row r="157" spans="1:31" x14ac:dyDescent="0.3">
      <c r="A157" s="23">
        <v>2022</v>
      </c>
      <c r="B157" s="23">
        <v>3</v>
      </c>
      <c r="C157" s="23" t="s">
        <v>7</v>
      </c>
      <c r="D157" t="s">
        <v>43</v>
      </c>
      <c r="E157" s="23">
        <v>25</v>
      </c>
      <c r="F157" s="34">
        <v>0.47</v>
      </c>
      <c r="G157">
        <v>36</v>
      </c>
      <c r="H157">
        <v>30</v>
      </c>
      <c r="I157" s="40">
        <v>120</v>
      </c>
      <c r="J157" s="40">
        <v>41</v>
      </c>
      <c r="K157" s="40">
        <v>49</v>
      </c>
      <c r="L157" s="40">
        <v>81</v>
      </c>
      <c r="M157" s="40">
        <v>137</v>
      </c>
      <c r="N157" s="40">
        <v>40</v>
      </c>
      <c r="O157" s="40">
        <v>111</v>
      </c>
      <c r="P157" s="40">
        <v>138</v>
      </c>
      <c r="Q157" s="40">
        <v>61</v>
      </c>
      <c r="R157" s="40">
        <v>30</v>
      </c>
      <c r="S157" s="40">
        <v>62</v>
      </c>
      <c r="T157" s="40">
        <v>72</v>
      </c>
      <c r="U157" s="40">
        <v>96</v>
      </c>
      <c r="V157" s="40">
        <v>62</v>
      </c>
      <c r="W157" s="40">
        <v>215</v>
      </c>
      <c r="X157" s="40">
        <v>120</v>
      </c>
      <c r="Y157" s="40">
        <v>378</v>
      </c>
      <c r="Z157" s="40">
        <v>111</v>
      </c>
      <c r="AA157" s="40">
        <v>85</v>
      </c>
      <c r="AB157" s="40">
        <v>163</v>
      </c>
      <c r="AC157" s="40">
        <v>28</v>
      </c>
      <c r="AD157" s="40">
        <v>157</v>
      </c>
      <c r="AE157" s="40">
        <v>236</v>
      </c>
    </row>
    <row r="158" spans="1:31" x14ac:dyDescent="0.3">
      <c r="A158" s="23">
        <v>2022</v>
      </c>
      <c r="B158" s="23">
        <v>4</v>
      </c>
      <c r="C158" s="23" t="s">
        <v>8</v>
      </c>
      <c r="D158" t="s">
        <v>39</v>
      </c>
      <c r="E158" s="23">
        <v>49</v>
      </c>
      <c r="F158" s="34">
        <v>0.75</v>
      </c>
      <c r="G158">
        <v>49</v>
      </c>
      <c r="H158">
        <v>19</v>
      </c>
      <c r="I158" s="40">
        <v>99</v>
      </c>
      <c r="J158" s="40">
        <v>102</v>
      </c>
      <c r="K158" s="40">
        <v>106</v>
      </c>
      <c r="L158" s="40">
        <v>66</v>
      </c>
      <c r="M158" s="40">
        <v>26</v>
      </c>
      <c r="N158" s="40">
        <v>38</v>
      </c>
      <c r="O158" s="40">
        <v>64</v>
      </c>
      <c r="P158" s="40">
        <v>58</v>
      </c>
      <c r="Q158" s="40">
        <v>143</v>
      </c>
      <c r="R158" s="40">
        <v>102</v>
      </c>
      <c r="S158" s="40">
        <v>51</v>
      </c>
      <c r="T158" s="40">
        <v>48</v>
      </c>
      <c r="U158" s="40">
        <v>81</v>
      </c>
      <c r="V158" s="40">
        <v>22</v>
      </c>
      <c r="W158" s="40">
        <v>42</v>
      </c>
      <c r="X158" s="40">
        <v>95</v>
      </c>
      <c r="Y158" s="40">
        <v>104</v>
      </c>
      <c r="Z158" s="40">
        <v>368</v>
      </c>
      <c r="AA158" s="40">
        <v>389</v>
      </c>
      <c r="AB158" s="40">
        <v>368</v>
      </c>
      <c r="AC158" s="40">
        <v>39</v>
      </c>
      <c r="AD158" s="40">
        <v>124</v>
      </c>
      <c r="AE158" s="40">
        <v>354</v>
      </c>
    </row>
    <row r="159" spans="1:31" x14ac:dyDescent="0.3">
      <c r="A159" s="23">
        <v>2022</v>
      </c>
      <c r="B159" s="23">
        <v>4</v>
      </c>
      <c r="C159" s="23" t="s">
        <v>8</v>
      </c>
      <c r="D159" t="s">
        <v>41</v>
      </c>
      <c r="E159" s="23">
        <v>71</v>
      </c>
      <c r="F159" s="34">
        <v>0.38</v>
      </c>
      <c r="G159">
        <v>44</v>
      </c>
      <c r="H159">
        <v>9</v>
      </c>
      <c r="I159" s="40">
        <v>71</v>
      </c>
      <c r="J159" s="40">
        <v>74</v>
      </c>
      <c r="K159" s="40">
        <v>87</v>
      </c>
      <c r="L159" s="40">
        <v>117</v>
      </c>
      <c r="M159" s="40">
        <v>57</v>
      </c>
      <c r="N159" s="40">
        <v>75</v>
      </c>
      <c r="O159" s="40">
        <v>67</v>
      </c>
      <c r="P159" s="40">
        <v>84</v>
      </c>
      <c r="Q159" s="40">
        <v>34</v>
      </c>
      <c r="R159" s="40">
        <v>37</v>
      </c>
      <c r="S159" s="40">
        <v>133</v>
      </c>
      <c r="T159" s="40">
        <v>38</v>
      </c>
      <c r="U159" s="40">
        <v>16</v>
      </c>
      <c r="V159" s="40">
        <v>351</v>
      </c>
      <c r="W159" s="40">
        <v>235</v>
      </c>
      <c r="X159" s="40">
        <v>163</v>
      </c>
      <c r="Y159" s="40">
        <v>172</v>
      </c>
      <c r="Z159" s="40">
        <v>68</v>
      </c>
      <c r="AA159" s="40">
        <v>89</v>
      </c>
      <c r="AB159" s="40">
        <v>119</v>
      </c>
      <c r="AC159" s="40">
        <v>66</v>
      </c>
      <c r="AD159" s="40">
        <v>86</v>
      </c>
      <c r="AE159" s="40">
        <v>75</v>
      </c>
    </row>
    <row r="160" spans="1:31" x14ac:dyDescent="0.3">
      <c r="A160" s="23">
        <v>2022</v>
      </c>
      <c r="B160" s="23">
        <v>4</v>
      </c>
      <c r="C160" s="23" t="s">
        <v>8</v>
      </c>
      <c r="D160" t="s">
        <v>42</v>
      </c>
      <c r="E160" s="23">
        <v>26</v>
      </c>
      <c r="F160" s="34">
        <v>0.72</v>
      </c>
      <c r="G160">
        <v>24</v>
      </c>
      <c r="H160">
        <v>16</v>
      </c>
      <c r="I160" s="40">
        <v>82</v>
      </c>
      <c r="J160" s="40">
        <v>43</v>
      </c>
      <c r="K160" s="40">
        <v>118</v>
      </c>
      <c r="L160" s="40">
        <v>83</v>
      </c>
      <c r="M160" s="40">
        <v>45</v>
      </c>
      <c r="N160" s="40">
        <v>78</v>
      </c>
      <c r="O160" s="40">
        <v>43</v>
      </c>
      <c r="P160" s="40">
        <v>142</v>
      </c>
      <c r="Q160" s="40">
        <v>118</v>
      </c>
      <c r="R160" s="40">
        <v>59</v>
      </c>
      <c r="S160" s="40">
        <v>45</v>
      </c>
      <c r="T160" s="40">
        <v>71</v>
      </c>
      <c r="U160" s="40">
        <v>65</v>
      </c>
      <c r="V160" s="40">
        <v>152</v>
      </c>
      <c r="W160" s="40">
        <v>106</v>
      </c>
      <c r="X160" s="40">
        <v>93</v>
      </c>
      <c r="Y160" s="40">
        <v>226</v>
      </c>
      <c r="Z160" s="40">
        <v>40</v>
      </c>
      <c r="AA160" s="40">
        <v>287</v>
      </c>
      <c r="AB160" s="40">
        <v>66</v>
      </c>
      <c r="AC160" s="40">
        <v>64</v>
      </c>
      <c r="AD160" s="40">
        <v>26</v>
      </c>
      <c r="AE160" s="40">
        <v>97</v>
      </c>
    </row>
    <row r="161" spans="1:31" x14ac:dyDescent="0.3">
      <c r="A161" s="23">
        <v>2022</v>
      </c>
      <c r="B161" s="23">
        <v>4</v>
      </c>
      <c r="C161" s="23" t="s">
        <v>8</v>
      </c>
      <c r="D161" t="s">
        <v>43</v>
      </c>
      <c r="E161" s="23">
        <v>41</v>
      </c>
      <c r="F161" s="34">
        <v>0.46</v>
      </c>
      <c r="G161">
        <v>48</v>
      </c>
      <c r="H161">
        <v>19</v>
      </c>
      <c r="I161" s="40">
        <v>44</v>
      </c>
      <c r="J161" s="40">
        <v>119</v>
      </c>
      <c r="K161" s="40">
        <v>50</v>
      </c>
      <c r="L161" s="40">
        <v>37</v>
      </c>
      <c r="M161" s="40">
        <v>73</v>
      </c>
      <c r="N161" s="40">
        <v>75</v>
      </c>
      <c r="O161" s="40">
        <v>80</v>
      </c>
      <c r="P161" s="40">
        <v>49</v>
      </c>
      <c r="Q161" s="40">
        <v>88</v>
      </c>
      <c r="R161" s="40">
        <v>49</v>
      </c>
      <c r="S161" s="40">
        <v>52</v>
      </c>
      <c r="T161" s="40">
        <v>122</v>
      </c>
      <c r="U161" s="40">
        <v>91</v>
      </c>
      <c r="V161" s="40">
        <v>9</v>
      </c>
      <c r="W161" s="40">
        <v>38</v>
      </c>
      <c r="X161" s="40">
        <v>221</v>
      </c>
      <c r="Y161" s="40">
        <v>112</v>
      </c>
      <c r="Z161" s="40">
        <v>31</v>
      </c>
      <c r="AA161" s="40">
        <v>86</v>
      </c>
      <c r="AB161" s="40">
        <v>64</v>
      </c>
      <c r="AC161" s="40">
        <v>145</v>
      </c>
      <c r="AD161" s="40">
        <v>97</v>
      </c>
      <c r="AE161" s="40">
        <v>465</v>
      </c>
    </row>
    <row r="162" spans="1:31" x14ac:dyDescent="0.3">
      <c r="A162" s="23">
        <v>2022</v>
      </c>
      <c r="B162" s="23">
        <v>5</v>
      </c>
      <c r="C162" s="23" t="s">
        <v>9</v>
      </c>
      <c r="D162" t="s">
        <v>39</v>
      </c>
      <c r="E162" s="23">
        <v>42</v>
      </c>
      <c r="F162" s="34">
        <v>0.32</v>
      </c>
      <c r="G162">
        <v>59</v>
      </c>
      <c r="H162">
        <v>29</v>
      </c>
      <c r="I162" s="40">
        <v>50</v>
      </c>
      <c r="J162" s="40">
        <v>63</v>
      </c>
      <c r="K162" s="40">
        <v>89</v>
      </c>
      <c r="L162" s="40">
        <v>100</v>
      </c>
      <c r="M162" s="40">
        <v>55</v>
      </c>
      <c r="N162" s="40">
        <v>62</v>
      </c>
      <c r="O162" s="40">
        <v>62</v>
      </c>
      <c r="P162" s="40">
        <v>75</v>
      </c>
      <c r="Q162" s="40">
        <v>47</v>
      </c>
      <c r="R162" s="40">
        <v>102</v>
      </c>
      <c r="S162" s="40">
        <v>72</v>
      </c>
      <c r="T162" s="40">
        <v>50</v>
      </c>
      <c r="U162" s="40">
        <v>68</v>
      </c>
      <c r="V162" s="40">
        <v>135</v>
      </c>
      <c r="W162" s="40">
        <v>37</v>
      </c>
      <c r="X162" s="40">
        <v>298</v>
      </c>
      <c r="Y162" s="40">
        <v>111</v>
      </c>
      <c r="Z162" s="40">
        <v>130</v>
      </c>
      <c r="AA162" s="40">
        <v>63</v>
      </c>
      <c r="AB162" s="40">
        <v>91</v>
      </c>
      <c r="AC162" s="40">
        <v>91</v>
      </c>
      <c r="AD162" s="40">
        <v>48</v>
      </c>
      <c r="AE162" s="40">
        <v>143</v>
      </c>
    </row>
    <row r="163" spans="1:31" x14ac:dyDescent="0.3">
      <c r="A163" s="23">
        <v>2022</v>
      </c>
      <c r="B163" s="23">
        <v>5</v>
      </c>
      <c r="C163" s="23" t="s">
        <v>9</v>
      </c>
      <c r="D163" t="s">
        <v>41</v>
      </c>
      <c r="E163" s="23">
        <v>55</v>
      </c>
      <c r="F163" s="34">
        <v>0.35</v>
      </c>
      <c r="G163">
        <v>28</v>
      </c>
      <c r="H163">
        <v>33</v>
      </c>
      <c r="I163" s="40">
        <v>102</v>
      </c>
      <c r="J163" s="40">
        <v>31</v>
      </c>
      <c r="K163" s="40">
        <v>55</v>
      </c>
      <c r="L163" s="40">
        <v>131</v>
      </c>
      <c r="M163" s="40">
        <v>51</v>
      </c>
      <c r="N163" s="40">
        <v>69</v>
      </c>
      <c r="O163" s="40">
        <v>50</v>
      </c>
      <c r="P163" s="40">
        <v>56</v>
      </c>
      <c r="Q163" s="40">
        <v>80</v>
      </c>
      <c r="R163" s="40">
        <v>86</v>
      </c>
      <c r="S163" s="40">
        <v>45</v>
      </c>
      <c r="T163" s="40">
        <v>51</v>
      </c>
      <c r="U163" s="40">
        <v>18</v>
      </c>
      <c r="V163" s="40">
        <v>314</v>
      </c>
      <c r="W163" s="40">
        <v>63</v>
      </c>
      <c r="X163" s="40">
        <v>312</v>
      </c>
      <c r="Y163" s="40">
        <v>233</v>
      </c>
      <c r="Z163" s="40">
        <v>63</v>
      </c>
      <c r="AA163" s="40">
        <v>27</v>
      </c>
      <c r="AB163" s="40">
        <v>185</v>
      </c>
      <c r="AC163" s="40">
        <v>71</v>
      </c>
      <c r="AD163" s="40">
        <v>110</v>
      </c>
      <c r="AE163" s="40">
        <v>78</v>
      </c>
    </row>
    <row r="164" spans="1:31" x14ac:dyDescent="0.3">
      <c r="A164" s="23">
        <v>2022</v>
      </c>
      <c r="B164" s="23">
        <v>5</v>
      </c>
      <c r="C164" s="23" t="s">
        <v>9</v>
      </c>
      <c r="D164" t="s">
        <v>42</v>
      </c>
      <c r="E164" s="23">
        <v>32</v>
      </c>
      <c r="F164" s="34">
        <v>0.41</v>
      </c>
      <c r="G164">
        <v>61</v>
      </c>
      <c r="H164">
        <v>19</v>
      </c>
      <c r="I164" s="40">
        <v>127</v>
      </c>
      <c r="J164" s="40">
        <v>68</v>
      </c>
      <c r="K164" s="40">
        <v>46</v>
      </c>
      <c r="L164" s="40">
        <v>105</v>
      </c>
      <c r="M164" s="40">
        <v>43</v>
      </c>
      <c r="N164" s="40">
        <v>113</v>
      </c>
      <c r="O164" s="40">
        <v>89</v>
      </c>
      <c r="P164" s="40">
        <v>48</v>
      </c>
      <c r="Q164" s="40">
        <v>59</v>
      </c>
      <c r="R164" s="40">
        <v>146</v>
      </c>
      <c r="S164" s="40">
        <v>63</v>
      </c>
      <c r="T164" s="40">
        <v>54</v>
      </c>
      <c r="U164" s="40">
        <v>52</v>
      </c>
      <c r="V164" s="40">
        <v>56</v>
      </c>
      <c r="W164" s="40">
        <v>375</v>
      </c>
      <c r="X164" s="40">
        <v>195</v>
      </c>
      <c r="Y164" s="40">
        <v>30</v>
      </c>
      <c r="Z164" s="40">
        <v>23</v>
      </c>
      <c r="AA164" s="40">
        <v>596</v>
      </c>
      <c r="AB164" s="40">
        <v>97</v>
      </c>
      <c r="AC164" s="40">
        <v>69</v>
      </c>
      <c r="AD164" s="40">
        <v>106</v>
      </c>
      <c r="AE164" s="40">
        <v>238</v>
      </c>
    </row>
    <row r="165" spans="1:31" x14ac:dyDescent="0.3">
      <c r="A165" s="23">
        <v>2022</v>
      </c>
      <c r="B165" s="23">
        <v>5</v>
      </c>
      <c r="C165" s="23" t="s">
        <v>9</v>
      </c>
      <c r="D165" t="s">
        <v>43</v>
      </c>
      <c r="E165" s="23">
        <v>32</v>
      </c>
      <c r="F165" s="34">
        <v>0.32</v>
      </c>
      <c r="G165">
        <v>76</v>
      </c>
      <c r="H165">
        <v>41</v>
      </c>
      <c r="I165" s="40">
        <v>91</v>
      </c>
      <c r="J165" s="40">
        <v>42</v>
      </c>
      <c r="K165" s="40">
        <v>111</v>
      </c>
      <c r="L165" s="40">
        <v>113</v>
      </c>
      <c r="M165" s="40">
        <v>46</v>
      </c>
      <c r="N165" s="40">
        <v>94</v>
      </c>
      <c r="O165" s="40">
        <v>57</v>
      </c>
      <c r="P165" s="40">
        <v>36</v>
      </c>
      <c r="Q165" s="40">
        <v>89</v>
      </c>
      <c r="R165" s="40">
        <v>110</v>
      </c>
      <c r="S165" s="40">
        <v>68</v>
      </c>
      <c r="T165" s="40">
        <v>75</v>
      </c>
      <c r="U165" s="40">
        <v>25</v>
      </c>
      <c r="V165" s="40">
        <v>400</v>
      </c>
      <c r="W165" s="40">
        <v>126</v>
      </c>
      <c r="X165" s="40">
        <v>440</v>
      </c>
      <c r="Y165" s="40">
        <v>36</v>
      </c>
      <c r="Z165" s="40">
        <v>169</v>
      </c>
      <c r="AA165" s="40">
        <v>407</v>
      </c>
      <c r="AB165" s="40">
        <v>217</v>
      </c>
      <c r="AC165" s="40">
        <v>96</v>
      </c>
      <c r="AD165" s="40">
        <v>115</v>
      </c>
      <c r="AE165" s="40">
        <v>72</v>
      </c>
    </row>
    <row r="166" spans="1:31" x14ac:dyDescent="0.3">
      <c r="A166" s="23">
        <v>2022</v>
      </c>
      <c r="B166" s="23">
        <v>6</v>
      </c>
      <c r="C166" s="23" t="s">
        <v>10</v>
      </c>
      <c r="D166" t="s">
        <v>39</v>
      </c>
      <c r="E166" s="23">
        <v>44</v>
      </c>
      <c r="F166" s="34">
        <v>0.33</v>
      </c>
      <c r="G166">
        <v>60</v>
      </c>
      <c r="H166">
        <v>36</v>
      </c>
      <c r="I166" s="40">
        <v>112</v>
      </c>
      <c r="J166" s="40">
        <v>59</v>
      </c>
      <c r="K166" s="40">
        <v>133</v>
      </c>
      <c r="L166" s="40">
        <v>75</v>
      </c>
      <c r="M166" s="40">
        <v>95</v>
      </c>
      <c r="N166" s="40">
        <v>46</v>
      </c>
      <c r="O166" s="40">
        <v>52</v>
      </c>
      <c r="P166" s="40">
        <v>98</v>
      </c>
      <c r="Q166" s="40">
        <v>56</v>
      </c>
      <c r="R166" s="40">
        <v>129</v>
      </c>
      <c r="S166" s="40">
        <v>112</v>
      </c>
      <c r="T166" s="40">
        <v>100</v>
      </c>
      <c r="U166" s="40">
        <v>49</v>
      </c>
      <c r="V166" s="40">
        <v>173</v>
      </c>
      <c r="W166" s="40">
        <v>325</v>
      </c>
      <c r="X166" s="40">
        <v>152</v>
      </c>
      <c r="Y166" s="40">
        <v>73</v>
      </c>
      <c r="Z166" s="40">
        <v>56</v>
      </c>
      <c r="AA166" s="40">
        <v>113</v>
      </c>
      <c r="AB166" s="40">
        <v>36</v>
      </c>
      <c r="AC166" s="40">
        <v>260</v>
      </c>
      <c r="AD166" s="40">
        <v>522</v>
      </c>
      <c r="AE166" s="40">
        <v>132</v>
      </c>
    </row>
    <row r="167" spans="1:31" x14ac:dyDescent="0.3">
      <c r="A167" s="23">
        <v>2022</v>
      </c>
      <c r="B167" s="23">
        <v>6</v>
      </c>
      <c r="C167" s="23" t="s">
        <v>10</v>
      </c>
      <c r="D167" t="s">
        <v>41</v>
      </c>
      <c r="E167" s="23">
        <v>42</v>
      </c>
      <c r="F167" s="34">
        <v>0.32</v>
      </c>
      <c r="G167">
        <v>90</v>
      </c>
      <c r="H167">
        <v>10</v>
      </c>
      <c r="I167" s="40">
        <v>43</v>
      </c>
      <c r="J167" s="40">
        <v>79</v>
      </c>
      <c r="K167" s="40">
        <v>67</v>
      </c>
      <c r="L167" s="40">
        <v>107</v>
      </c>
      <c r="M167" s="40">
        <v>78</v>
      </c>
      <c r="N167" s="40">
        <v>100</v>
      </c>
      <c r="O167" s="40">
        <v>64</v>
      </c>
      <c r="P167" s="40">
        <v>79</v>
      </c>
      <c r="Q167" s="40">
        <v>127</v>
      </c>
      <c r="R167" s="40">
        <v>49</v>
      </c>
      <c r="S167" s="40">
        <v>76</v>
      </c>
      <c r="T167" s="40">
        <v>93</v>
      </c>
      <c r="U167" s="40">
        <v>18</v>
      </c>
      <c r="V167" s="40">
        <v>103</v>
      </c>
      <c r="W167" s="40">
        <v>202</v>
      </c>
      <c r="X167" s="40">
        <v>78</v>
      </c>
      <c r="Y167" s="40">
        <v>267</v>
      </c>
      <c r="Z167" s="40">
        <v>165</v>
      </c>
      <c r="AA167" s="40">
        <v>37</v>
      </c>
      <c r="AB167" s="40">
        <v>171</v>
      </c>
      <c r="AC167" s="40">
        <v>38</v>
      </c>
      <c r="AD167" s="40">
        <v>85</v>
      </c>
      <c r="AE167" s="40">
        <v>62</v>
      </c>
    </row>
    <row r="168" spans="1:31" x14ac:dyDescent="0.3">
      <c r="A168" s="23">
        <v>2022</v>
      </c>
      <c r="B168" s="23">
        <v>6</v>
      </c>
      <c r="C168" s="23" t="s">
        <v>10</v>
      </c>
      <c r="D168" t="s">
        <v>42</v>
      </c>
      <c r="E168" s="23">
        <v>81</v>
      </c>
      <c r="F168" s="34">
        <v>0.37</v>
      </c>
      <c r="G168">
        <v>91</v>
      </c>
      <c r="H168">
        <v>39</v>
      </c>
      <c r="I168" s="40">
        <v>59</v>
      </c>
      <c r="J168" s="40">
        <v>101</v>
      </c>
      <c r="K168" s="40">
        <v>71</v>
      </c>
      <c r="L168" s="40">
        <v>84</v>
      </c>
      <c r="M168" s="40">
        <v>51</v>
      </c>
      <c r="N168" s="40">
        <v>92</v>
      </c>
      <c r="O168" s="40">
        <v>127</v>
      </c>
      <c r="P168" s="40">
        <v>64</v>
      </c>
      <c r="Q168" s="40">
        <v>45</v>
      </c>
      <c r="R168" s="40">
        <v>53</v>
      </c>
      <c r="S168" s="40">
        <v>42</v>
      </c>
      <c r="T168" s="40">
        <v>116</v>
      </c>
      <c r="U168" s="40">
        <v>64</v>
      </c>
      <c r="V168" s="40">
        <v>80</v>
      </c>
      <c r="W168" s="40">
        <v>121</v>
      </c>
      <c r="X168" s="40">
        <v>88</v>
      </c>
      <c r="Y168" s="40">
        <v>209</v>
      </c>
      <c r="Z168" s="40">
        <v>70</v>
      </c>
      <c r="AA168" s="40">
        <v>316</v>
      </c>
      <c r="AB168" s="40">
        <v>384</v>
      </c>
      <c r="AC168" s="40">
        <v>218</v>
      </c>
      <c r="AD168" s="40">
        <v>290</v>
      </c>
      <c r="AE168" s="40">
        <v>226</v>
      </c>
    </row>
    <row r="169" spans="1:31" x14ac:dyDescent="0.3">
      <c r="A169" s="23">
        <v>2022</v>
      </c>
      <c r="B169" s="23">
        <v>6</v>
      </c>
      <c r="C169" s="23" t="s">
        <v>10</v>
      </c>
      <c r="D169" t="s">
        <v>43</v>
      </c>
      <c r="E169" s="23">
        <v>46</v>
      </c>
      <c r="F169" s="34">
        <v>0.52</v>
      </c>
      <c r="G169">
        <v>56</v>
      </c>
      <c r="H169">
        <v>8</v>
      </c>
      <c r="I169" s="40">
        <v>49</v>
      </c>
      <c r="J169" s="40">
        <v>91</v>
      </c>
      <c r="K169" s="40">
        <v>102</v>
      </c>
      <c r="L169" s="40">
        <v>71</v>
      </c>
      <c r="M169" s="40">
        <v>142</v>
      </c>
      <c r="N169" s="40">
        <v>119</v>
      </c>
      <c r="O169" s="40">
        <v>78</v>
      </c>
      <c r="P169" s="40">
        <v>37</v>
      </c>
      <c r="Q169" s="40">
        <v>84</v>
      </c>
      <c r="R169" s="40">
        <v>34</v>
      </c>
      <c r="S169" s="40">
        <v>66</v>
      </c>
      <c r="T169" s="40">
        <v>94</v>
      </c>
      <c r="U169" s="40">
        <v>63</v>
      </c>
      <c r="V169" s="40">
        <v>36</v>
      </c>
      <c r="W169" s="40">
        <v>145</v>
      </c>
      <c r="X169" s="40">
        <v>116</v>
      </c>
      <c r="Y169" s="40">
        <v>47</v>
      </c>
      <c r="Z169" s="40">
        <v>43</v>
      </c>
      <c r="AA169" s="40">
        <v>89</v>
      </c>
      <c r="AB169" s="40">
        <v>70</v>
      </c>
      <c r="AC169" s="40">
        <v>363</v>
      </c>
      <c r="AD169" s="40">
        <v>306</v>
      </c>
      <c r="AE169" s="40">
        <v>165</v>
      </c>
    </row>
    <row r="170" spans="1:31" x14ac:dyDescent="0.3">
      <c r="A170" s="23">
        <v>2022</v>
      </c>
      <c r="B170" s="23">
        <v>7</v>
      </c>
      <c r="C170" s="23" t="s">
        <v>11</v>
      </c>
      <c r="D170" t="s">
        <v>39</v>
      </c>
      <c r="E170" s="23">
        <v>44</v>
      </c>
      <c r="F170" s="34">
        <v>0.62</v>
      </c>
      <c r="G170">
        <v>58</v>
      </c>
      <c r="H170">
        <v>33</v>
      </c>
      <c r="I170" s="40">
        <v>119</v>
      </c>
      <c r="J170" s="40">
        <v>62</v>
      </c>
      <c r="K170" s="40">
        <v>130</v>
      </c>
      <c r="L170" s="40">
        <v>93</v>
      </c>
      <c r="M170" s="40">
        <v>100</v>
      </c>
      <c r="N170" s="40">
        <v>125</v>
      </c>
      <c r="O170" s="40">
        <v>91</v>
      </c>
      <c r="P170" s="40">
        <v>47</v>
      </c>
      <c r="Q170" s="40">
        <v>142</v>
      </c>
      <c r="R170" s="40">
        <v>51</v>
      </c>
      <c r="S170" s="40">
        <v>74</v>
      </c>
      <c r="T170" s="40">
        <v>93</v>
      </c>
      <c r="U170" s="40">
        <v>50</v>
      </c>
      <c r="V170" s="40">
        <v>8</v>
      </c>
      <c r="W170" s="40">
        <v>706</v>
      </c>
      <c r="X170" s="40">
        <v>134</v>
      </c>
      <c r="Y170" s="40">
        <v>210</v>
      </c>
      <c r="Z170" s="40">
        <v>122</v>
      </c>
      <c r="AA170" s="40">
        <v>196</v>
      </c>
      <c r="AB170" s="40">
        <v>130</v>
      </c>
      <c r="AC170" s="40">
        <v>141</v>
      </c>
      <c r="AD170" s="40">
        <v>339</v>
      </c>
      <c r="AE170" s="40">
        <v>6</v>
      </c>
    </row>
    <row r="171" spans="1:31" x14ac:dyDescent="0.3">
      <c r="A171" s="23">
        <v>2022</v>
      </c>
      <c r="B171" s="23">
        <v>7</v>
      </c>
      <c r="C171" s="23" t="s">
        <v>11</v>
      </c>
      <c r="D171" t="s">
        <v>41</v>
      </c>
      <c r="E171" s="23">
        <v>72</v>
      </c>
      <c r="F171" s="34">
        <v>0.51</v>
      </c>
      <c r="G171">
        <v>101</v>
      </c>
      <c r="H171">
        <v>14</v>
      </c>
      <c r="I171" s="40">
        <v>68</v>
      </c>
      <c r="J171" s="40">
        <v>49</v>
      </c>
      <c r="K171" s="40">
        <v>143</v>
      </c>
      <c r="L171" s="40">
        <v>113</v>
      </c>
      <c r="M171" s="40">
        <v>128</v>
      </c>
      <c r="N171" s="40">
        <v>98</v>
      </c>
      <c r="O171" s="40">
        <v>64</v>
      </c>
      <c r="P171" s="40">
        <v>88</v>
      </c>
      <c r="Q171" s="40">
        <v>46</v>
      </c>
      <c r="R171" s="40">
        <v>92</v>
      </c>
      <c r="S171" s="40">
        <v>38</v>
      </c>
      <c r="T171" s="40">
        <v>58</v>
      </c>
      <c r="U171" s="40">
        <v>66</v>
      </c>
      <c r="V171" s="40">
        <v>170</v>
      </c>
      <c r="W171" s="40">
        <v>87</v>
      </c>
      <c r="X171" s="40">
        <v>130</v>
      </c>
      <c r="Y171" s="40">
        <v>31</v>
      </c>
      <c r="Z171" s="40">
        <v>174</v>
      </c>
      <c r="AA171" s="40">
        <v>187</v>
      </c>
      <c r="AB171" s="40">
        <v>81</v>
      </c>
      <c r="AC171" s="40">
        <v>74</v>
      </c>
      <c r="AD171" s="40">
        <v>64</v>
      </c>
      <c r="AE171" s="40">
        <v>70</v>
      </c>
    </row>
    <row r="172" spans="1:31" x14ac:dyDescent="0.3">
      <c r="A172" s="23">
        <v>2022</v>
      </c>
      <c r="B172" s="23">
        <v>7</v>
      </c>
      <c r="C172" s="23" t="s">
        <v>11</v>
      </c>
      <c r="D172" t="s">
        <v>42</v>
      </c>
      <c r="E172" s="23">
        <v>72</v>
      </c>
      <c r="F172" s="34">
        <v>0.57999999999999996</v>
      </c>
      <c r="G172">
        <v>52</v>
      </c>
      <c r="H172">
        <v>24</v>
      </c>
      <c r="I172" s="40">
        <v>36</v>
      </c>
      <c r="J172" s="40">
        <v>84</v>
      </c>
      <c r="K172" s="40">
        <v>101</v>
      </c>
      <c r="L172" s="40">
        <v>42</v>
      </c>
      <c r="M172" s="40">
        <v>47</v>
      </c>
      <c r="N172" s="40">
        <v>57</v>
      </c>
      <c r="O172" s="40">
        <v>54</v>
      </c>
      <c r="P172" s="40">
        <v>132</v>
      </c>
      <c r="Q172" s="40">
        <v>95</v>
      </c>
      <c r="R172" s="40">
        <v>130</v>
      </c>
      <c r="S172" s="40">
        <v>113</v>
      </c>
      <c r="T172" s="40">
        <v>103</v>
      </c>
      <c r="U172" s="40">
        <v>125</v>
      </c>
      <c r="V172" s="40">
        <v>240</v>
      </c>
      <c r="W172" s="40">
        <v>66</v>
      </c>
      <c r="X172" s="40">
        <v>392</v>
      </c>
      <c r="Y172" s="40">
        <v>192</v>
      </c>
      <c r="Z172" s="40">
        <v>73</v>
      </c>
      <c r="AA172" s="40">
        <v>57</v>
      </c>
      <c r="AB172" s="40">
        <v>130</v>
      </c>
      <c r="AC172" s="40">
        <v>44</v>
      </c>
      <c r="AD172" s="40">
        <v>48</v>
      </c>
      <c r="AE172" s="40">
        <v>50</v>
      </c>
    </row>
    <row r="173" spans="1:31" x14ac:dyDescent="0.3">
      <c r="A173" s="23">
        <v>2022</v>
      </c>
      <c r="B173" s="23">
        <v>7</v>
      </c>
      <c r="C173" s="23" t="s">
        <v>11</v>
      </c>
      <c r="D173" t="s">
        <v>43</v>
      </c>
      <c r="E173" s="23">
        <v>48</v>
      </c>
      <c r="F173" s="34">
        <v>0.43</v>
      </c>
      <c r="G173">
        <v>55</v>
      </c>
      <c r="H173">
        <v>30</v>
      </c>
      <c r="I173" s="40">
        <v>62</v>
      </c>
      <c r="J173" s="40">
        <v>94</v>
      </c>
      <c r="K173" s="40">
        <v>89</v>
      </c>
      <c r="L173" s="40">
        <v>61</v>
      </c>
      <c r="M173" s="40">
        <v>48</v>
      </c>
      <c r="N173" s="40">
        <v>59</v>
      </c>
      <c r="O173" s="40">
        <v>42</v>
      </c>
      <c r="P173" s="40">
        <v>71</v>
      </c>
      <c r="Q173" s="40">
        <v>85</v>
      </c>
      <c r="R173" s="40">
        <v>69</v>
      </c>
      <c r="S173" s="40">
        <v>83</v>
      </c>
      <c r="T173" s="40">
        <v>54</v>
      </c>
      <c r="U173" s="40">
        <v>37</v>
      </c>
      <c r="V173" s="40">
        <v>333</v>
      </c>
      <c r="W173" s="40">
        <v>204</v>
      </c>
      <c r="X173" s="40">
        <v>278</v>
      </c>
      <c r="Y173" s="40">
        <v>186</v>
      </c>
      <c r="Z173" s="40">
        <v>58</v>
      </c>
      <c r="AA173" s="40">
        <v>6</v>
      </c>
      <c r="AB173" s="40">
        <v>428</v>
      </c>
      <c r="AC173" s="40">
        <v>266</v>
      </c>
      <c r="AD173" s="40">
        <v>865</v>
      </c>
      <c r="AE173" s="40">
        <v>100</v>
      </c>
    </row>
    <row r="174" spans="1:31" x14ac:dyDescent="0.3">
      <c r="A174" s="23">
        <v>2022</v>
      </c>
      <c r="B174" s="23">
        <v>8</v>
      </c>
      <c r="C174" s="23" t="s">
        <v>12</v>
      </c>
      <c r="D174" t="s">
        <v>39</v>
      </c>
      <c r="E174" s="23">
        <v>60</v>
      </c>
      <c r="F174" s="34">
        <v>0.3</v>
      </c>
      <c r="G174">
        <v>40</v>
      </c>
      <c r="H174">
        <v>14</v>
      </c>
      <c r="I174" s="40">
        <v>43</v>
      </c>
      <c r="J174" s="40">
        <v>75</v>
      </c>
      <c r="K174" s="40">
        <v>88</v>
      </c>
      <c r="L174" s="40">
        <v>107</v>
      </c>
      <c r="M174" s="40">
        <v>54</v>
      </c>
      <c r="N174" s="40">
        <v>83</v>
      </c>
      <c r="O174" s="40">
        <v>101</v>
      </c>
      <c r="P174" s="40">
        <v>98</v>
      </c>
      <c r="Q174" s="40">
        <v>37</v>
      </c>
      <c r="R174" s="40">
        <v>103</v>
      </c>
      <c r="S174" s="40">
        <v>79</v>
      </c>
      <c r="T174" s="40">
        <v>25</v>
      </c>
      <c r="U174" s="40">
        <v>68</v>
      </c>
      <c r="V174" s="40">
        <v>56</v>
      </c>
      <c r="W174" s="40">
        <v>27</v>
      </c>
      <c r="X174" s="40">
        <v>119</v>
      </c>
      <c r="Y174" s="40">
        <v>130</v>
      </c>
      <c r="Z174" s="40">
        <v>289</v>
      </c>
      <c r="AA174" s="40">
        <v>362</v>
      </c>
      <c r="AB174" s="40">
        <v>62</v>
      </c>
      <c r="AC174" s="40">
        <v>222</v>
      </c>
      <c r="AD174" s="40">
        <v>75</v>
      </c>
      <c r="AE174" s="40">
        <v>223</v>
      </c>
    </row>
    <row r="175" spans="1:31" x14ac:dyDescent="0.3">
      <c r="A175" s="23">
        <v>2022</v>
      </c>
      <c r="B175" s="23">
        <v>8</v>
      </c>
      <c r="C175" s="23" t="s">
        <v>12</v>
      </c>
      <c r="D175" t="s">
        <v>41</v>
      </c>
      <c r="E175" s="23">
        <v>49</v>
      </c>
      <c r="F175" s="34">
        <v>0.52</v>
      </c>
      <c r="G175">
        <v>40</v>
      </c>
      <c r="H175">
        <v>40</v>
      </c>
      <c r="I175" s="40">
        <v>76</v>
      </c>
      <c r="J175" s="40">
        <v>113</v>
      </c>
      <c r="K175" s="40">
        <v>90</v>
      </c>
      <c r="L175" s="40">
        <v>118</v>
      </c>
      <c r="M175" s="40">
        <v>82</v>
      </c>
      <c r="N175" s="40">
        <v>51</v>
      </c>
      <c r="O175" s="40">
        <v>109</v>
      </c>
      <c r="P175" s="40">
        <v>133</v>
      </c>
      <c r="Q175" s="40">
        <v>44</v>
      </c>
      <c r="R175" s="40">
        <v>28</v>
      </c>
      <c r="S175" s="40">
        <v>78</v>
      </c>
      <c r="T175" s="40">
        <v>44</v>
      </c>
      <c r="U175" s="40">
        <v>76</v>
      </c>
      <c r="V175" s="40">
        <v>187</v>
      </c>
      <c r="W175" s="40">
        <v>104</v>
      </c>
      <c r="X175" s="40">
        <v>145</v>
      </c>
      <c r="Y175" s="40">
        <v>208</v>
      </c>
      <c r="Z175" s="40">
        <v>9</v>
      </c>
      <c r="AA175" s="40">
        <v>48</v>
      </c>
      <c r="AB175" s="40">
        <v>40</v>
      </c>
      <c r="AC175" s="40">
        <v>44</v>
      </c>
      <c r="AD175" s="40">
        <v>17</v>
      </c>
      <c r="AE175" s="40">
        <v>153</v>
      </c>
    </row>
    <row r="176" spans="1:31" x14ac:dyDescent="0.3">
      <c r="A176" s="23">
        <v>2022</v>
      </c>
      <c r="B176" s="23">
        <v>8</v>
      </c>
      <c r="C176" s="23" t="s">
        <v>12</v>
      </c>
      <c r="D176" t="s">
        <v>42</v>
      </c>
      <c r="E176" s="23">
        <v>23</v>
      </c>
      <c r="F176" s="34">
        <v>0.35</v>
      </c>
      <c r="G176">
        <v>69</v>
      </c>
      <c r="H176">
        <v>17</v>
      </c>
      <c r="I176" s="40">
        <v>121</v>
      </c>
      <c r="J176" s="40">
        <v>95</v>
      </c>
      <c r="K176" s="40">
        <v>100</v>
      </c>
      <c r="L176" s="40">
        <v>68</v>
      </c>
      <c r="M176" s="40">
        <v>104</v>
      </c>
      <c r="N176" s="40">
        <v>55</v>
      </c>
      <c r="O176" s="40">
        <v>62</v>
      </c>
      <c r="P176" s="40">
        <v>113</v>
      </c>
      <c r="Q176" s="40">
        <v>126</v>
      </c>
      <c r="R176" s="40">
        <v>57</v>
      </c>
      <c r="S176" s="40">
        <v>74</v>
      </c>
      <c r="T176" s="40">
        <v>61</v>
      </c>
      <c r="U176" s="40">
        <v>52</v>
      </c>
      <c r="V176" s="40">
        <v>106</v>
      </c>
      <c r="W176" s="40">
        <v>101</v>
      </c>
      <c r="X176" s="40">
        <v>72</v>
      </c>
      <c r="Y176" s="40">
        <v>122</v>
      </c>
      <c r="Z176" s="40">
        <v>77</v>
      </c>
      <c r="AA176" s="40">
        <v>183</v>
      </c>
      <c r="AB176" s="40">
        <v>5</v>
      </c>
      <c r="AC176" s="40">
        <v>28</v>
      </c>
      <c r="AD176" s="40">
        <v>100</v>
      </c>
      <c r="AE176" s="40">
        <v>5</v>
      </c>
    </row>
    <row r="177" spans="1:31" x14ac:dyDescent="0.3">
      <c r="A177" s="23">
        <v>2022</v>
      </c>
      <c r="B177" s="23">
        <v>8</v>
      </c>
      <c r="C177" s="23" t="s">
        <v>12</v>
      </c>
      <c r="D177" t="s">
        <v>43</v>
      </c>
      <c r="E177" s="23">
        <v>47</v>
      </c>
      <c r="F177" s="34">
        <v>0.69</v>
      </c>
      <c r="G177">
        <v>53</v>
      </c>
      <c r="H177">
        <v>19</v>
      </c>
      <c r="I177" s="40">
        <v>57</v>
      </c>
      <c r="J177" s="40">
        <v>91</v>
      </c>
      <c r="K177" s="40">
        <v>98</v>
      </c>
      <c r="L177" s="40">
        <v>97</v>
      </c>
      <c r="M177" s="40">
        <v>102</v>
      </c>
      <c r="N177" s="40">
        <v>84</v>
      </c>
      <c r="O177" s="40">
        <v>85</v>
      </c>
      <c r="P177" s="40">
        <v>98</v>
      </c>
      <c r="Q177" s="40">
        <v>141</v>
      </c>
      <c r="R177" s="40">
        <v>37</v>
      </c>
      <c r="S177" s="40">
        <v>69</v>
      </c>
      <c r="T177" s="40">
        <v>56</v>
      </c>
      <c r="U177" s="40">
        <v>38</v>
      </c>
      <c r="V177" s="40">
        <v>1</v>
      </c>
      <c r="W177" s="40">
        <v>168</v>
      </c>
      <c r="X177" s="40">
        <v>209</v>
      </c>
      <c r="Y177" s="40">
        <v>281</v>
      </c>
      <c r="Z177" s="40">
        <v>680</v>
      </c>
      <c r="AA177" s="40">
        <v>154</v>
      </c>
      <c r="AB177" s="40">
        <v>2</v>
      </c>
      <c r="AC177" s="40">
        <v>78</v>
      </c>
      <c r="AD177" s="40">
        <v>198</v>
      </c>
      <c r="AE177" s="40">
        <v>229</v>
      </c>
    </row>
    <row r="178" spans="1:31" x14ac:dyDescent="0.3">
      <c r="A178" s="23">
        <v>2022</v>
      </c>
      <c r="B178" s="23">
        <v>9</v>
      </c>
      <c r="C178" s="23" t="s">
        <v>13</v>
      </c>
      <c r="D178" t="s">
        <v>39</v>
      </c>
      <c r="E178" s="23">
        <v>38</v>
      </c>
      <c r="F178" s="34">
        <v>0.59</v>
      </c>
      <c r="G178">
        <v>51</v>
      </c>
      <c r="H178">
        <v>21</v>
      </c>
      <c r="I178" s="40">
        <v>64</v>
      </c>
      <c r="J178" s="40">
        <v>62</v>
      </c>
      <c r="K178" s="40">
        <v>57</v>
      </c>
      <c r="L178" s="40">
        <v>49</v>
      </c>
      <c r="M178" s="40">
        <v>141</v>
      </c>
      <c r="N178" s="40">
        <v>114</v>
      </c>
      <c r="O178" s="40">
        <v>103</v>
      </c>
      <c r="P178" s="40">
        <v>41</v>
      </c>
      <c r="Q178" s="40">
        <v>40</v>
      </c>
      <c r="R178" s="40">
        <v>58</v>
      </c>
      <c r="S178" s="40">
        <v>78</v>
      </c>
      <c r="T178" s="40">
        <v>46</v>
      </c>
      <c r="U178" s="40">
        <v>81</v>
      </c>
      <c r="V178" s="40">
        <v>174</v>
      </c>
      <c r="W178" s="40">
        <v>74</v>
      </c>
      <c r="X178" s="40">
        <v>465</v>
      </c>
      <c r="Y178" s="40">
        <v>159</v>
      </c>
      <c r="Z178" s="40">
        <v>72</v>
      </c>
      <c r="AA178" s="40">
        <v>99</v>
      </c>
      <c r="AB178" s="40">
        <v>116</v>
      </c>
      <c r="AC178" s="40">
        <v>129</v>
      </c>
      <c r="AD178" s="40">
        <v>54</v>
      </c>
      <c r="AE178" s="40">
        <v>169</v>
      </c>
    </row>
    <row r="179" spans="1:31" x14ac:dyDescent="0.3">
      <c r="A179" s="23">
        <v>2022</v>
      </c>
      <c r="B179" s="23">
        <v>9</v>
      </c>
      <c r="C179" s="23" t="s">
        <v>13</v>
      </c>
      <c r="D179" t="s">
        <v>41</v>
      </c>
      <c r="E179" s="23">
        <v>19</v>
      </c>
      <c r="F179" s="34">
        <v>0.75</v>
      </c>
      <c r="G179">
        <v>33</v>
      </c>
      <c r="H179">
        <v>28</v>
      </c>
      <c r="I179" s="40">
        <v>66</v>
      </c>
      <c r="J179" s="40">
        <v>138</v>
      </c>
      <c r="K179" s="40">
        <v>36</v>
      </c>
      <c r="L179" s="40">
        <v>125</v>
      </c>
      <c r="M179" s="40">
        <v>39</v>
      </c>
      <c r="N179" s="40">
        <v>53</v>
      </c>
      <c r="O179" s="40">
        <v>84</v>
      </c>
      <c r="P179" s="40">
        <v>81</v>
      </c>
      <c r="Q179" s="40">
        <v>85</v>
      </c>
      <c r="R179" s="40">
        <v>126</v>
      </c>
      <c r="S179" s="40">
        <v>69</v>
      </c>
      <c r="T179" s="40">
        <v>90</v>
      </c>
      <c r="U179" s="40">
        <v>43</v>
      </c>
      <c r="V179" s="40">
        <v>602</v>
      </c>
      <c r="W179" s="40">
        <v>88</v>
      </c>
      <c r="X179" s="40">
        <v>200</v>
      </c>
      <c r="Y179" s="40">
        <v>18</v>
      </c>
      <c r="Z179" s="40">
        <v>52</v>
      </c>
      <c r="AA179" s="40">
        <v>24</v>
      </c>
      <c r="AB179" s="40">
        <v>385</v>
      </c>
      <c r="AC179" s="40">
        <v>60</v>
      </c>
      <c r="AD179" s="40">
        <v>51</v>
      </c>
      <c r="AE179" s="40">
        <v>74</v>
      </c>
    </row>
    <row r="180" spans="1:31" x14ac:dyDescent="0.3">
      <c r="A180" s="23">
        <v>2022</v>
      </c>
      <c r="B180" s="23">
        <v>9</v>
      </c>
      <c r="C180" s="23" t="s">
        <v>13</v>
      </c>
      <c r="D180" t="s">
        <v>42</v>
      </c>
      <c r="E180" s="23">
        <v>35</v>
      </c>
      <c r="F180" s="34">
        <v>0.76</v>
      </c>
      <c r="G180">
        <v>89</v>
      </c>
      <c r="H180">
        <v>26</v>
      </c>
      <c r="I180" s="40">
        <v>57</v>
      </c>
      <c r="J180" s="40">
        <v>95</v>
      </c>
      <c r="K180" s="40">
        <v>104</v>
      </c>
      <c r="L180" s="40">
        <v>35</v>
      </c>
      <c r="M180" s="40">
        <v>42</v>
      </c>
      <c r="N180" s="40">
        <v>74</v>
      </c>
      <c r="O180" s="40">
        <v>45</v>
      </c>
      <c r="P180" s="40">
        <v>47</v>
      </c>
      <c r="Q180" s="40">
        <v>123</v>
      </c>
      <c r="R180" s="40">
        <v>51</v>
      </c>
      <c r="S180" s="40">
        <v>131</v>
      </c>
      <c r="T180" s="40">
        <v>93</v>
      </c>
      <c r="U180" s="40">
        <v>102</v>
      </c>
      <c r="V180" s="40">
        <v>149</v>
      </c>
      <c r="W180" s="40">
        <v>368</v>
      </c>
      <c r="X180" s="40">
        <v>244</v>
      </c>
      <c r="Y180" s="40">
        <v>29</v>
      </c>
      <c r="Z180" s="40">
        <v>51</v>
      </c>
      <c r="AA180" s="40">
        <v>294</v>
      </c>
      <c r="AB180" s="40">
        <v>140</v>
      </c>
      <c r="AC180" s="40">
        <v>132</v>
      </c>
      <c r="AD180" s="40">
        <v>137</v>
      </c>
      <c r="AE180" s="40">
        <v>101</v>
      </c>
    </row>
    <row r="181" spans="1:31" x14ac:dyDescent="0.3">
      <c r="A181" s="23">
        <v>2022</v>
      </c>
      <c r="B181" s="23">
        <v>9</v>
      </c>
      <c r="C181" s="23" t="s">
        <v>13</v>
      </c>
      <c r="D181" t="s">
        <v>43</v>
      </c>
      <c r="E181" s="23">
        <v>39</v>
      </c>
      <c r="F181" s="34">
        <v>0.68</v>
      </c>
      <c r="G181">
        <v>61</v>
      </c>
      <c r="H181">
        <v>9</v>
      </c>
      <c r="I181" s="40">
        <v>64</v>
      </c>
      <c r="J181" s="40">
        <v>81</v>
      </c>
      <c r="K181" s="40">
        <v>48</v>
      </c>
      <c r="L181" s="40">
        <v>44</v>
      </c>
      <c r="M181" s="40">
        <v>91</v>
      </c>
      <c r="N181" s="40">
        <v>104</v>
      </c>
      <c r="O181" s="40">
        <v>89</v>
      </c>
      <c r="P181" s="40">
        <v>104</v>
      </c>
      <c r="Q181" s="40">
        <v>48</v>
      </c>
      <c r="R181" s="40">
        <v>118</v>
      </c>
      <c r="S181" s="40">
        <v>116</v>
      </c>
      <c r="T181" s="40">
        <v>51</v>
      </c>
      <c r="U181" s="40">
        <v>77</v>
      </c>
      <c r="V181" s="40">
        <v>36</v>
      </c>
      <c r="W181" s="40">
        <v>477</v>
      </c>
      <c r="X181" s="40">
        <v>36</v>
      </c>
      <c r="Y181" s="40">
        <v>89</v>
      </c>
      <c r="Z181" s="40">
        <v>246</v>
      </c>
      <c r="AA181" s="40">
        <v>47</v>
      </c>
      <c r="AB181" s="40">
        <v>50</v>
      </c>
      <c r="AC181" s="40">
        <v>39</v>
      </c>
      <c r="AD181" s="40">
        <v>76</v>
      </c>
      <c r="AE181" s="40">
        <v>197</v>
      </c>
    </row>
    <row r="182" spans="1:31" x14ac:dyDescent="0.3">
      <c r="A182" s="23">
        <v>2022</v>
      </c>
      <c r="B182" s="23">
        <v>10</v>
      </c>
      <c r="C182" s="23" t="s">
        <v>14</v>
      </c>
      <c r="D182" t="s">
        <v>39</v>
      </c>
      <c r="E182" s="23">
        <v>29</v>
      </c>
      <c r="F182" s="34">
        <v>0.33</v>
      </c>
      <c r="G182">
        <v>31</v>
      </c>
      <c r="H182">
        <v>31</v>
      </c>
      <c r="I182" s="40">
        <v>87</v>
      </c>
      <c r="J182" s="40">
        <v>110</v>
      </c>
      <c r="K182" s="40">
        <v>94</v>
      </c>
      <c r="L182" s="40">
        <v>129</v>
      </c>
      <c r="M182" s="40">
        <v>39</v>
      </c>
      <c r="N182" s="40">
        <v>39</v>
      </c>
      <c r="O182" s="40">
        <v>126</v>
      </c>
      <c r="P182" s="40">
        <v>53</v>
      </c>
      <c r="Q182" s="40">
        <v>112</v>
      </c>
      <c r="R182" s="40">
        <v>54</v>
      </c>
      <c r="S182" s="40">
        <v>40</v>
      </c>
      <c r="T182" s="40">
        <v>56</v>
      </c>
      <c r="U182" s="40">
        <v>90</v>
      </c>
      <c r="V182" s="40">
        <v>32</v>
      </c>
      <c r="W182" s="40">
        <v>281</v>
      </c>
      <c r="X182" s="40">
        <v>275</v>
      </c>
      <c r="Y182" s="40">
        <v>176</v>
      </c>
      <c r="Z182" s="40">
        <v>67</v>
      </c>
      <c r="AA182" s="40">
        <v>73</v>
      </c>
      <c r="AB182" s="40">
        <v>171</v>
      </c>
      <c r="AC182" s="40">
        <v>36</v>
      </c>
      <c r="AD182" s="40">
        <v>135</v>
      </c>
      <c r="AE182" s="40">
        <v>16</v>
      </c>
    </row>
    <row r="183" spans="1:31" x14ac:dyDescent="0.3">
      <c r="A183" s="23">
        <v>2022</v>
      </c>
      <c r="B183" s="23">
        <v>10</v>
      </c>
      <c r="C183" s="23" t="s">
        <v>14</v>
      </c>
      <c r="D183" t="s">
        <v>41</v>
      </c>
      <c r="E183" s="23">
        <v>25</v>
      </c>
      <c r="F183" s="34">
        <v>0.6</v>
      </c>
      <c r="G183">
        <v>107</v>
      </c>
      <c r="H183">
        <v>33</v>
      </c>
      <c r="I183" s="40">
        <v>75</v>
      </c>
      <c r="J183" s="40">
        <v>50</v>
      </c>
      <c r="K183" s="40">
        <v>71</v>
      </c>
      <c r="L183" s="40">
        <v>80</v>
      </c>
      <c r="M183" s="40">
        <v>86</v>
      </c>
      <c r="N183" s="40">
        <v>50</v>
      </c>
      <c r="O183" s="40">
        <v>95</v>
      </c>
      <c r="P183" s="40">
        <v>70</v>
      </c>
      <c r="Q183" s="40">
        <v>114</v>
      </c>
      <c r="R183" s="40">
        <v>85</v>
      </c>
      <c r="S183" s="40">
        <v>58</v>
      </c>
      <c r="T183" s="40">
        <v>54</v>
      </c>
      <c r="U183" s="40">
        <v>104</v>
      </c>
      <c r="V183" s="40">
        <v>211</v>
      </c>
      <c r="W183" s="40">
        <v>397</v>
      </c>
      <c r="X183" s="40">
        <v>80</v>
      </c>
      <c r="Y183" s="40">
        <v>60</v>
      </c>
      <c r="Z183" s="40">
        <v>175</v>
      </c>
      <c r="AA183" s="40">
        <v>104</v>
      </c>
      <c r="AB183" s="40">
        <v>254</v>
      </c>
      <c r="AC183" s="40">
        <v>71</v>
      </c>
      <c r="AD183" s="40">
        <v>164</v>
      </c>
      <c r="AE183" s="40">
        <v>231</v>
      </c>
    </row>
    <row r="184" spans="1:31" x14ac:dyDescent="0.3">
      <c r="A184" s="23">
        <v>2022</v>
      </c>
      <c r="B184" s="23">
        <v>10</v>
      </c>
      <c r="C184" s="23" t="s">
        <v>14</v>
      </c>
      <c r="D184" t="s">
        <v>42</v>
      </c>
      <c r="E184" s="23">
        <v>62</v>
      </c>
      <c r="F184" s="34">
        <v>0.56999999999999995</v>
      </c>
      <c r="G184">
        <v>69</v>
      </c>
      <c r="H184">
        <v>30</v>
      </c>
      <c r="I184" s="40">
        <v>47</v>
      </c>
      <c r="J184" s="40">
        <v>101</v>
      </c>
      <c r="K184" s="40">
        <v>73</v>
      </c>
      <c r="L184" s="40">
        <v>51</v>
      </c>
      <c r="M184" s="40">
        <v>123</v>
      </c>
      <c r="N184" s="40">
        <v>90</v>
      </c>
      <c r="O184" s="40">
        <v>66</v>
      </c>
      <c r="P184" s="40">
        <v>53</v>
      </c>
      <c r="Q184" s="40">
        <v>33</v>
      </c>
      <c r="R184" s="40">
        <v>89</v>
      </c>
      <c r="S184" s="40">
        <v>71</v>
      </c>
      <c r="T184" s="40">
        <v>54</v>
      </c>
      <c r="U184" s="40">
        <v>32</v>
      </c>
      <c r="V184" s="40">
        <v>22</v>
      </c>
      <c r="W184" s="40">
        <v>366</v>
      </c>
      <c r="X184" s="40">
        <v>140</v>
      </c>
      <c r="Y184" s="40">
        <v>154</v>
      </c>
      <c r="Z184" s="40">
        <v>16</v>
      </c>
      <c r="AA184" s="40">
        <v>52</v>
      </c>
      <c r="AB184" s="40">
        <v>22</v>
      </c>
      <c r="AC184" s="40">
        <v>96</v>
      </c>
      <c r="AD184" s="40">
        <v>480</v>
      </c>
      <c r="AE184" s="40">
        <v>16</v>
      </c>
    </row>
    <row r="185" spans="1:31" x14ac:dyDescent="0.3">
      <c r="A185" s="23">
        <v>2022</v>
      </c>
      <c r="B185" s="23">
        <v>10</v>
      </c>
      <c r="C185" s="23" t="s">
        <v>14</v>
      </c>
      <c r="D185" t="s">
        <v>43</v>
      </c>
      <c r="E185" s="23">
        <v>19</v>
      </c>
      <c r="F185" s="34">
        <v>0.68</v>
      </c>
      <c r="G185">
        <v>29</v>
      </c>
      <c r="H185">
        <v>37</v>
      </c>
      <c r="I185" s="40">
        <v>48</v>
      </c>
      <c r="J185" s="40">
        <v>71</v>
      </c>
      <c r="K185" s="40">
        <v>56</v>
      </c>
      <c r="L185" s="40">
        <v>65</v>
      </c>
      <c r="M185" s="40">
        <v>57</v>
      </c>
      <c r="N185" s="40">
        <v>77</v>
      </c>
      <c r="O185" s="40">
        <v>83</v>
      </c>
      <c r="P185" s="40">
        <v>84</v>
      </c>
      <c r="Q185" s="40">
        <v>90</v>
      </c>
      <c r="R185" s="40">
        <v>69</v>
      </c>
      <c r="S185" s="40">
        <v>60</v>
      </c>
      <c r="T185" s="40">
        <v>126</v>
      </c>
      <c r="U185" s="40">
        <v>73</v>
      </c>
      <c r="V185" s="40">
        <v>137</v>
      </c>
      <c r="W185" s="40">
        <v>156</v>
      </c>
      <c r="X185" s="40">
        <v>677</v>
      </c>
      <c r="Y185" s="40">
        <v>77</v>
      </c>
      <c r="Z185" s="40">
        <v>175</v>
      </c>
      <c r="AA185" s="40">
        <v>10</v>
      </c>
      <c r="AB185" s="40">
        <v>11</v>
      </c>
      <c r="AC185" s="40">
        <v>44</v>
      </c>
      <c r="AD185" s="40">
        <v>191</v>
      </c>
      <c r="AE185" s="40">
        <v>80</v>
      </c>
    </row>
    <row r="186" spans="1:31" x14ac:dyDescent="0.3">
      <c r="A186" s="23">
        <v>2022</v>
      </c>
      <c r="B186" s="23">
        <v>11</v>
      </c>
      <c r="C186" s="23" t="s">
        <v>15</v>
      </c>
      <c r="D186" t="s">
        <v>39</v>
      </c>
      <c r="E186" s="23">
        <v>86</v>
      </c>
      <c r="F186" s="34">
        <v>0.66</v>
      </c>
      <c r="G186">
        <v>79</v>
      </c>
      <c r="H186">
        <v>29</v>
      </c>
      <c r="I186" s="40">
        <v>68</v>
      </c>
      <c r="J186" s="40">
        <v>60</v>
      </c>
      <c r="K186" s="40">
        <v>43</v>
      </c>
      <c r="L186" s="40">
        <v>55</v>
      </c>
      <c r="M186" s="40">
        <v>142</v>
      </c>
      <c r="N186" s="40">
        <v>49</v>
      </c>
      <c r="O186" s="40">
        <v>103</v>
      </c>
      <c r="P186" s="40">
        <v>96</v>
      </c>
      <c r="Q186" s="40">
        <v>123</v>
      </c>
      <c r="R186" s="40">
        <v>110</v>
      </c>
      <c r="S186" s="40">
        <v>53</v>
      </c>
      <c r="T186" s="40">
        <v>79</v>
      </c>
      <c r="U186" s="40">
        <v>120</v>
      </c>
      <c r="V186" s="40">
        <v>212</v>
      </c>
      <c r="W186" s="40">
        <v>42</v>
      </c>
      <c r="X186" s="40">
        <v>253</v>
      </c>
      <c r="Y186" s="40">
        <v>20</v>
      </c>
      <c r="Z186" s="40">
        <v>88</v>
      </c>
      <c r="AA186" s="40">
        <v>57</v>
      </c>
      <c r="AB186" s="40">
        <v>55</v>
      </c>
      <c r="AC186" s="40">
        <v>16</v>
      </c>
      <c r="AD186" s="40">
        <v>143</v>
      </c>
      <c r="AE186" s="40">
        <v>17</v>
      </c>
    </row>
    <row r="187" spans="1:31" x14ac:dyDescent="0.3">
      <c r="A187" s="23">
        <v>2022</v>
      </c>
      <c r="B187" s="23">
        <v>11</v>
      </c>
      <c r="C187" s="23" t="s">
        <v>15</v>
      </c>
      <c r="D187" t="s">
        <v>41</v>
      </c>
      <c r="E187" s="23">
        <v>56</v>
      </c>
      <c r="F187" s="34">
        <v>0.62</v>
      </c>
      <c r="G187">
        <v>55</v>
      </c>
      <c r="H187">
        <v>32</v>
      </c>
      <c r="I187" s="40">
        <v>86</v>
      </c>
      <c r="J187" s="40">
        <v>90</v>
      </c>
      <c r="K187" s="40">
        <v>65</v>
      </c>
      <c r="L187" s="40">
        <v>80</v>
      </c>
      <c r="M187" s="40">
        <v>82</v>
      </c>
      <c r="N187" s="40">
        <v>85</v>
      </c>
      <c r="O187" s="40">
        <v>113</v>
      </c>
      <c r="P187" s="40">
        <v>76</v>
      </c>
      <c r="Q187" s="40">
        <v>113</v>
      </c>
      <c r="R187" s="40">
        <v>40</v>
      </c>
      <c r="S187" s="40">
        <v>38</v>
      </c>
      <c r="T187" s="40">
        <v>73</v>
      </c>
      <c r="U187" s="40">
        <v>121</v>
      </c>
      <c r="V187" s="40">
        <v>76</v>
      </c>
      <c r="W187" s="40">
        <v>85</v>
      </c>
      <c r="X187" s="40">
        <v>12</v>
      </c>
      <c r="Y187" s="40">
        <v>105</v>
      </c>
      <c r="Z187" s="40">
        <v>177</v>
      </c>
      <c r="AA187" s="40">
        <v>93</v>
      </c>
      <c r="AB187" s="40">
        <v>238</v>
      </c>
      <c r="AC187" s="40">
        <v>207</v>
      </c>
      <c r="AD187" s="40">
        <v>313</v>
      </c>
      <c r="AE187" s="40">
        <v>127</v>
      </c>
    </row>
    <row r="188" spans="1:31" x14ac:dyDescent="0.3">
      <c r="A188" s="23">
        <v>2022</v>
      </c>
      <c r="B188" s="23">
        <v>11</v>
      </c>
      <c r="C188" s="23" t="s">
        <v>15</v>
      </c>
      <c r="D188" t="s">
        <v>42</v>
      </c>
      <c r="E188" s="23">
        <v>69</v>
      </c>
      <c r="F188" s="34">
        <v>0.38</v>
      </c>
      <c r="G188">
        <v>28</v>
      </c>
      <c r="H188">
        <v>42</v>
      </c>
      <c r="I188" s="40">
        <v>93</v>
      </c>
      <c r="J188" s="40">
        <v>62</v>
      </c>
      <c r="K188" s="40">
        <v>43</v>
      </c>
      <c r="L188" s="40">
        <v>100</v>
      </c>
      <c r="M188" s="40">
        <v>101</v>
      </c>
      <c r="N188" s="40">
        <v>114</v>
      </c>
      <c r="O188" s="40">
        <v>93</v>
      </c>
      <c r="P188" s="40">
        <v>72</v>
      </c>
      <c r="Q188" s="40">
        <v>66</v>
      </c>
      <c r="R188" s="40">
        <v>44</v>
      </c>
      <c r="S188" s="40">
        <v>59</v>
      </c>
      <c r="T188" s="40">
        <v>70</v>
      </c>
      <c r="U188" s="40">
        <v>70</v>
      </c>
      <c r="V188" s="40">
        <v>231</v>
      </c>
      <c r="W188" s="40">
        <v>54</v>
      </c>
      <c r="X188" s="40">
        <v>93</v>
      </c>
      <c r="Y188" s="40">
        <v>157</v>
      </c>
      <c r="Z188" s="40">
        <v>468</v>
      </c>
      <c r="AA188" s="40">
        <v>119</v>
      </c>
      <c r="AB188" s="40">
        <v>281</v>
      </c>
      <c r="AC188" s="40">
        <v>130</v>
      </c>
      <c r="AD188" s="40">
        <v>10</v>
      </c>
      <c r="AE188" s="40">
        <v>77</v>
      </c>
    </row>
    <row r="189" spans="1:31" x14ac:dyDescent="0.3">
      <c r="A189" s="23">
        <v>2022</v>
      </c>
      <c r="B189" s="23">
        <v>11</v>
      </c>
      <c r="C189" s="23" t="s">
        <v>15</v>
      </c>
      <c r="D189" t="s">
        <v>43</v>
      </c>
      <c r="E189" s="23">
        <v>18</v>
      </c>
      <c r="F189" s="34">
        <v>0.67</v>
      </c>
      <c r="G189">
        <v>61</v>
      </c>
      <c r="H189">
        <v>8</v>
      </c>
      <c r="I189" s="40">
        <v>51</v>
      </c>
      <c r="J189" s="40">
        <v>54</v>
      </c>
      <c r="K189" s="40">
        <v>47</v>
      </c>
      <c r="L189" s="40">
        <v>71</v>
      </c>
      <c r="M189" s="40">
        <v>119</v>
      </c>
      <c r="N189" s="40">
        <v>70</v>
      </c>
      <c r="O189" s="40">
        <v>75</v>
      </c>
      <c r="P189" s="40">
        <v>71</v>
      </c>
      <c r="Q189" s="40">
        <v>62</v>
      </c>
      <c r="R189" s="40">
        <v>82</v>
      </c>
      <c r="S189" s="40">
        <v>42</v>
      </c>
      <c r="T189" s="40">
        <v>92</v>
      </c>
      <c r="U189" s="40">
        <v>65</v>
      </c>
      <c r="V189" s="40">
        <v>18</v>
      </c>
      <c r="W189" s="40">
        <v>343</v>
      </c>
      <c r="X189" s="40">
        <v>55</v>
      </c>
      <c r="Y189" s="40">
        <v>219</v>
      </c>
      <c r="Z189" s="40">
        <v>135</v>
      </c>
      <c r="AA189" s="40">
        <v>10</v>
      </c>
      <c r="AB189" s="40">
        <v>168</v>
      </c>
      <c r="AC189" s="40">
        <v>115</v>
      </c>
      <c r="AD189" s="40">
        <v>572</v>
      </c>
      <c r="AE189" s="40">
        <v>156</v>
      </c>
    </row>
    <row r="190" spans="1:31" x14ac:dyDescent="0.3">
      <c r="A190" s="23">
        <v>2022</v>
      </c>
      <c r="B190" s="23">
        <v>12</v>
      </c>
      <c r="C190" s="23" t="s">
        <v>16</v>
      </c>
      <c r="D190" t="s">
        <v>39</v>
      </c>
      <c r="E190" s="23">
        <v>61</v>
      </c>
      <c r="F190" s="34">
        <v>0.3</v>
      </c>
      <c r="G190">
        <v>39</v>
      </c>
      <c r="H190">
        <v>41</v>
      </c>
      <c r="I190" s="40">
        <v>69</v>
      </c>
      <c r="J190" s="40">
        <v>30</v>
      </c>
      <c r="K190" s="40">
        <v>98</v>
      </c>
      <c r="L190" s="40">
        <v>85</v>
      </c>
      <c r="M190" s="40">
        <v>108</v>
      </c>
      <c r="N190" s="40">
        <v>98</v>
      </c>
      <c r="O190" s="40">
        <v>66</v>
      </c>
      <c r="P190" s="40">
        <v>48</v>
      </c>
      <c r="Q190" s="40">
        <v>41</v>
      </c>
      <c r="R190" s="40">
        <v>50</v>
      </c>
      <c r="S190" s="40">
        <v>82</v>
      </c>
      <c r="T190" s="40">
        <v>38</v>
      </c>
      <c r="U190" s="40">
        <v>102</v>
      </c>
      <c r="V190" s="40">
        <v>31</v>
      </c>
      <c r="W190" s="40">
        <v>182</v>
      </c>
      <c r="X190" s="40">
        <v>71</v>
      </c>
      <c r="Y190" s="40">
        <v>10</v>
      </c>
      <c r="Z190" s="40">
        <v>15</v>
      </c>
      <c r="AA190" s="40">
        <v>29</v>
      </c>
      <c r="AB190" s="40">
        <v>41</v>
      </c>
      <c r="AC190" s="40">
        <v>152</v>
      </c>
      <c r="AD190" s="40">
        <v>308</v>
      </c>
      <c r="AE190" s="40">
        <v>57</v>
      </c>
    </row>
    <row r="191" spans="1:31" x14ac:dyDescent="0.3">
      <c r="A191" s="23">
        <v>2022</v>
      </c>
      <c r="B191" s="23">
        <v>12</v>
      </c>
      <c r="C191" s="23" t="s">
        <v>16</v>
      </c>
      <c r="D191" t="s">
        <v>41</v>
      </c>
      <c r="E191" s="23">
        <v>62</v>
      </c>
      <c r="F191" s="34">
        <v>0.73</v>
      </c>
      <c r="G191">
        <v>46</v>
      </c>
      <c r="H191">
        <v>22</v>
      </c>
      <c r="I191" s="40">
        <v>90</v>
      </c>
      <c r="J191" s="40">
        <v>86</v>
      </c>
      <c r="K191" s="40">
        <v>39</v>
      </c>
      <c r="L191" s="40">
        <v>84</v>
      </c>
      <c r="M191" s="40">
        <v>62</v>
      </c>
      <c r="N191" s="40">
        <v>42</v>
      </c>
      <c r="O191" s="40">
        <v>82</v>
      </c>
      <c r="P191" s="40">
        <v>61</v>
      </c>
      <c r="Q191" s="40">
        <v>56</v>
      </c>
      <c r="R191" s="40">
        <v>39</v>
      </c>
      <c r="S191" s="40">
        <v>104</v>
      </c>
      <c r="T191" s="40">
        <v>65</v>
      </c>
      <c r="U191" s="40">
        <v>57</v>
      </c>
      <c r="V191" s="40">
        <v>72</v>
      </c>
      <c r="W191" s="40">
        <v>210</v>
      </c>
      <c r="X191" s="40">
        <v>106</v>
      </c>
      <c r="Y191" s="40">
        <v>134</v>
      </c>
      <c r="Z191" s="40">
        <v>122</v>
      </c>
      <c r="AA191" s="40">
        <v>109</v>
      </c>
      <c r="AB191" s="40">
        <v>26</v>
      </c>
      <c r="AC191" s="40">
        <v>817</v>
      </c>
      <c r="AD191" s="40">
        <v>172</v>
      </c>
      <c r="AE191" s="40">
        <v>35</v>
      </c>
    </row>
    <row r="192" spans="1:31" x14ac:dyDescent="0.3">
      <c r="A192" s="23">
        <v>2022</v>
      </c>
      <c r="B192" s="23">
        <v>12</v>
      </c>
      <c r="C192" s="23" t="s">
        <v>16</v>
      </c>
      <c r="D192" t="s">
        <v>42</v>
      </c>
      <c r="E192" s="23">
        <v>42</v>
      </c>
      <c r="F192" s="34">
        <v>0.66</v>
      </c>
      <c r="G192">
        <v>57</v>
      </c>
      <c r="H192">
        <v>41</v>
      </c>
      <c r="I192" s="40">
        <v>57</v>
      </c>
      <c r="J192" s="40">
        <v>85</v>
      </c>
      <c r="K192" s="40">
        <v>149</v>
      </c>
      <c r="L192" s="40">
        <v>78</v>
      </c>
      <c r="M192" s="40">
        <v>66</v>
      </c>
      <c r="N192" s="40">
        <v>77</v>
      </c>
      <c r="O192" s="40">
        <v>120</v>
      </c>
      <c r="P192" s="40">
        <v>29</v>
      </c>
      <c r="Q192" s="40">
        <v>70</v>
      </c>
      <c r="R192" s="40">
        <v>72</v>
      </c>
      <c r="S192" s="40">
        <v>87</v>
      </c>
      <c r="T192" s="40">
        <v>86</v>
      </c>
      <c r="U192" s="40">
        <v>33</v>
      </c>
      <c r="V192" s="40">
        <v>28</v>
      </c>
      <c r="W192" s="40">
        <v>208</v>
      </c>
      <c r="X192" s="40">
        <v>124</v>
      </c>
      <c r="Y192" s="40">
        <v>170</v>
      </c>
      <c r="Z192" s="40">
        <v>212</v>
      </c>
      <c r="AA192" s="40">
        <v>72</v>
      </c>
      <c r="AB192" s="40">
        <v>11</v>
      </c>
      <c r="AC192" s="40">
        <v>136</v>
      </c>
      <c r="AD192" s="40">
        <v>298</v>
      </c>
      <c r="AE192" s="40">
        <v>585</v>
      </c>
    </row>
    <row r="193" spans="1:31" x14ac:dyDescent="0.3">
      <c r="A193" s="23">
        <v>2022</v>
      </c>
      <c r="B193" s="23">
        <v>12</v>
      </c>
      <c r="C193" s="23" t="s">
        <v>16</v>
      </c>
      <c r="D193" t="s">
        <v>43</v>
      </c>
      <c r="E193" s="23">
        <v>79</v>
      </c>
      <c r="F193" s="34">
        <v>0.34</v>
      </c>
      <c r="G193">
        <v>27</v>
      </c>
      <c r="H193">
        <v>13</v>
      </c>
      <c r="I193" s="40">
        <v>39</v>
      </c>
      <c r="J193" s="40">
        <v>99</v>
      </c>
      <c r="K193" s="40">
        <v>85</v>
      </c>
      <c r="L193" s="40">
        <v>54</v>
      </c>
      <c r="M193" s="40">
        <v>51</v>
      </c>
      <c r="N193" s="40">
        <v>88</v>
      </c>
      <c r="O193" s="40">
        <v>85</v>
      </c>
      <c r="P193" s="40">
        <v>62</v>
      </c>
      <c r="Q193" s="40">
        <v>101</v>
      </c>
      <c r="R193" s="40">
        <v>131</v>
      </c>
      <c r="S193" s="40">
        <v>118</v>
      </c>
      <c r="T193" s="40">
        <v>26</v>
      </c>
      <c r="U193" s="40">
        <v>121</v>
      </c>
      <c r="V193" s="40">
        <v>144</v>
      </c>
      <c r="W193" s="40">
        <v>80</v>
      </c>
      <c r="X193" s="40">
        <v>102</v>
      </c>
      <c r="Y193" s="40">
        <v>372</v>
      </c>
      <c r="Z193" s="40">
        <v>85</v>
      </c>
      <c r="AA193" s="40">
        <v>44</v>
      </c>
      <c r="AB193" s="40">
        <v>200</v>
      </c>
      <c r="AC193" s="40">
        <v>13</v>
      </c>
      <c r="AD193" s="40">
        <v>123</v>
      </c>
      <c r="AE193" s="40">
        <v>435</v>
      </c>
    </row>
  </sheetData>
  <sortState xmlns:xlrd2="http://schemas.microsoft.com/office/spreadsheetml/2017/richdata2" ref="A2:E193">
    <sortCondition descending="1" ref="A2:A193"/>
    <sortCondition ref="B2:B193"/>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6A93E-EC84-43AB-A510-7EDCAB19DF2D}">
  <dimension ref="A1"/>
  <sheetViews>
    <sheetView workbookViewId="0">
      <selection activeCell="M25" sqref="M25"/>
    </sheetView>
  </sheetViews>
  <sheetFormatPr defaultRowHeight="14.4" x14ac:dyDescent="0.3"/>
  <cols>
    <col min="1" max="16384" width="8.88671875" style="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4979-7787-407D-AF49-3DCB5A70A01E}">
  <dimension ref="A1:Z52"/>
  <sheetViews>
    <sheetView topLeftCell="A28" workbookViewId="0">
      <selection activeCell="G31" sqref="G31"/>
    </sheetView>
  </sheetViews>
  <sheetFormatPr defaultRowHeight="14.4" x14ac:dyDescent="0.3"/>
  <cols>
    <col min="1" max="1" width="14.44140625" bestFit="1" customWidth="1"/>
    <col min="2" max="2" width="11.5546875" bestFit="1" customWidth="1"/>
    <col min="3" max="3" width="22.5546875" bestFit="1" customWidth="1"/>
    <col min="4" max="4" width="11.5546875" bestFit="1" customWidth="1"/>
    <col min="5" max="5" width="16.44140625" bestFit="1" customWidth="1"/>
    <col min="6" max="6" width="15.88671875" bestFit="1" customWidth="1"/>
    <col min="7" max="7" width="14.6640625" bestFit="1" customWidth="1"/>
    <col min="8" max="8" width="14.44140625" bestFit="1" customWidth="1"/>
    <col min="9" max="9" width="13.21875" bestFit="1" customWidth="1"/>
    <col min="10" max="10" width="17" bestFit="1" customWidth="1"/>
    <col min="11" max="11" width="16.44140625" bestFit="1" customWidth="1"/>
    <col min="12" max="12" width="15.21875" bestFit="1" customWidth="1"/>
    <col min="13" max="13" width="15" bestFit="1" customWidth="1"/>
    <col min="14" max="14" width="13.77734375" bestFit="1" customWidth="1"/>
    <col min="15" max="23" width="15" bestFit="1" customWidth="1"/>
    <col min="24" max="24" width="16" bestFit="1" customWidth="1"/>
    <col min="25" max="25" width="13.109375" bestFit="1" customWidth="1"/>
    <col min="26" max="26" width="13.6640625" bestFit="1" customWidth="1"/>
    <col min="27" max="34" width="16" bestFit="1" customWidth="1"/>
  </cols>
  <sheetData>
    <row r="1" spans="1:5" x14ac:dyDescent="0.3">
      <c r="A1" s="32" t="s">
        <v>19</v>
      </c>
      <c r="B1" s="33">
        <v>2025</v>
      </c>
    </row>
    <row r="3" spans="1:5" x14ac:dyDescent="0.3">
      <c r="A3" s="32" t="s">
        <v>44</v>
      </c>
      <c r="B3" t="s">
        <v>46</v>
      </c>
      <c r="C3" t="s">
        <v>51</v>
      </c>
      <c r="D3" t="s">
        <v>50</v>
      </c>
      <c r="E3" t="s">
        <v>81</v>
      </c>
    </row>
    <row r="4" spans="1:5" x14ac:dyDescent="0.3">
      <c r="A4" s="33">
        <v>1</v>
      </c>
      <c r="B4">
        <v>280</v>
      </c>
      <c r="C4">
        <v>350</v>
      </c>
      <c r="D4">
        <v>100.7</v>
      </c>
      <c r="E4">
        <v>100</v>
      </c>
    </row>
    <row r="5" spans="1:5" x14ac:dyDescent="0.3">
      <c r="A5" s="33">
        <v>2</v>
      </c>
      <c r="B5">
        <v>180</v>
      </c>
      <c r="C5">
        <v>225</v>
      </c>
      <c r="D5">
        <v>150.14999999999998</v>
      </c>
      <c r="E5">
        <v>180</v>
      </c>
    </row>
    <row r="6" spans="1:5" x14ac:dyDescent="0.3">
      <c r="A6" s="33">
        <v>3</v>
      </c>
      <c r="B6">
        <v>176</v>
      </c>
      <c r="C6">
        <v>220</v>
      </c>
      <c r="D6">
        <v>125.99999999999999</v>
      </c>
      <c r="E6">
        <v>160</v>
      </c>
    </row>
    <row r="7" spans="1:5" x14ac:dyDescent="0.3">
      <c r="A7" s="33">
        <v>4</v>
      </c>
      <c r="B7">
        <v>260</v>
      </c>
      <c r="C7">
        <v>325</v>
      </c>
      <c r="D7">
        <v>162.75</v>
      </c>
      <c r="E7">
        <v>240</v>
      </c>
    </row>
    <row r="8" spans="1:5" x14ac:dyDescent="0.3">
      <c r="A8" s="33">
        <v>5</v>
      </c>
      <c r="B8">
        <v>192</v>
      </c>
      <c r="C8">
        <v>240</v>
      </c>
      <c r="D8">
        <v>160.65</v>
      </c>
      <c r="E8">
        <v>220</v>
      </c>
    </row>
    <row r="9" spans="1:5" x14ac:dyDescent="0.3">
      <c r="A9" s="33">
        <v>6</v>
      </c>
      <c r="B9">
        <v>236</v>
      </c>
      <c r="C9">
        <v>295</v>
      </c>
      <c r="D9">
        <v>100.79999999999998</v>
      </c>
      <c r="E9">
        <v>320</v>
      </c>
    </row>
    <row r="10" spans="1:5" x14ac:dyDescent="0.3">
      <c r="A10" s="33">
        <v>7</v>
      </c>
      <c r="B10">
        <v>340</v>
      </c>
      <c r="C10">
        <v>425</v>
      </c>
      <c r="D10">
        <v>171.15</v>
      </c>
      <c r="E10">
        <v>380</v>
      </c>
    </row>
    <row r="11" spans="1:5" x14ac:dyDescent="0.3">
      <c r="A11" s="33">
        <v>8</v>
      </c>
      <c r="B11">
        <v>352</v>
      </c>
      <c r="C11">
        <v>440</v>
      </c>
      <c r="D11">
        <v>164.84999999999997</v>
      </c>
      <c r="E11">
        <v>320</v>
      </c>
    </row>
    <row r="12" spans="1:5" x14ac:dyDescent="0.3">
      <c r="A12" s="33">
        <v>9</v>
      </c>
      <c r="B12">
        <v>220</v>
      </c>
      <c r="C12">
        <v>275</v>
      </c>
      <c r="D12">
        <v>177.45</v>
      </c>
      <c r="E12">
        <v>280</v>
      </c>
    </row>
    <row r="13" spans="1:5" x14ac:dyDescent="0.3">
      <c r="A13" s="33">
        <v>10</v>
      </c>
      <c r="B13">
        <v>280</v>
      </c>
      <c r="C13">
        <v>350</v>
      </c>
      <c r="D13">
        <v>151.19999999999999</v>
      </c>
      <c r="E13">
        <v>320</v>
      </c>
    </row>
    <row r="14" spans="1:5" x14ac:dyDescent="0.3">
      <c r="A14" s="33">
        <v>11</v>
      </c>
      <c r="B14">
        <v>232</v>
      </c>
      <c r="C14">
        <v>290</v>
      </c>
      <c r="D14">
        <v>155.4</v>
      </c>
      <c r="E14">
        <v>300</v>
      </c>
    </row>
    <row r="15" spans="1:5" x14ac:dyDescent="0.3">
      <c r="A15" s="33">
        <v>12</v>
      </c>
      <c r="B15">
        <v>300</v>
      </c>
      <c r="C15">
        <v>375</v>
      </c>
      <c r="D15">
        <v>107.1</v>
      </c>
      <c r="E15">
        <v>360</v>
      </c>
    </row>
    <row r="16" spans="1:5" x14ac:dyDescent="0.3">
      <c r="A16" s="33" t="s">
        <v>45</v>
      </c>
      <c r="B16">
        <v>3048</v>
      </c>
      <c r="C16">
        <v>3810</v>
      </c>
      <c r="D16">
        <v>1728.1999999999998</v>
      </c>
      <c r="E16">
        <v>3180</v>
      </c>
    </row>
    <row r="18" spans="1:26" x14ac:dyDescent="0.3">
      <c r="A18" s="32" t="s">
        <v>19</v>
      </c>
      <c r="B18" s="33">
        <v>2025</v>
      </c>
    </row>
    <row r="20" spans="1:26" x14ac:dyDescent="0.3">
      <c r="A20" s="32" t="s">
        <v>44</v>
      </c>
      <c r="B20" t="s">
        <v>46</v>
      </c>
      <c r="C20" t="s">
        <v>52</v>
      </c>
      <c r="D20" t="s">
        <v>51</v>
      </c>
      <c r="E20" t="s">
        <v>70</v>
      </c>
      <c r="F20" t="s">
        <v>71</v>
      </c>
      <c r="G20" t="s">
        <v>72</v>
      </c>
      <c r="H20" t="s">
        <v>73</v>
      </c>
      <c r="I20" t="s">
        <v>74</v>
      </c>
      <c r="J20" t="s">
        <v>75</v>
      </c>
      <c r="K20" t="s">
        <v>76</v>
      </c>
      <c r="L20" t="s">
        <v>77</v>
      </c>
      <c r="M20" t="s">
        <v>78</v>
      </c>
      <c r="N20" t="s">
        <v>79</v>
      </c>
      <c r="O20" t="s">
        <v>82</v>
      </c>
      <c r="P20" t="s">
        <v>83</v>
      </c>
      <c r="Q20" t="s">
        <v>84</v>
      </c>
      <c r="R20" t="s">
        <v>85</v>
      </c>
      <c r="S20" t="s">
        <v>86</v>
      </c>
      <c r="T20" t="s">
        <v>87</v>
      </c>
      <c r="U20" t="s">
        <v>88</v>
      </c>
      <c r="V20" t="s">
        <v>89</v>
      </c>
      <c r="W20" t="s">
        <v>90</v>
      </c>
      <c r="X20" t="s">
        <v>91</v>
      </c>
      <c r="Y20" t="s">
        <v>109</v>
      </c>
      <c r="Z20" t="s">
        <v>110</v>
      </c>
    </row>
    <row r="21" spans="1:26" x14ac:dyDescent="0.3">
      <c r="A21" s="33">
        <v>6</v>
      </c>
      <c r="B21" s="43">
        <v>236</v>
      </c>
      <c r="C21" s="43">
        <v>0.495</v>
      </c>
      <c r="D21" s="43">
        <v>295</v>
      </c>
      <c r="E21" s="43">
        <v>237</v>
      </c>
      <c r="F21" s="43">
        <v>243</v>
      </c>
      <c r="G21" s="43">
        <v>305</v>
      </c>
      <c r="H21" s="43">
        <v>296</v>
      </c>
      <c r="I21" s="43">
        <v>246</v>
      </c>
      <c r="J21" s="43">
        <v>390</v>
      </c>
      <c r="K21" s="43">
        <v>305</v>
      </c>
      <c r="L21" s="43">
        <v>291</v>
      </c>
      <c r="M21" s="43">
        <v>141</v>
      </c>
      <c r="N21" s="43">
        <v>273</v>
      </c>
      <c r="O21" s="43">
        <v>779</v>
      </c>
      <c r="P21" s="43">
        <v>564</v>
      </c>
      <c r="Q21" s="43">
        <v>1369</v>
      </c>
      <c r="R21" s="43">
        <v>664</v>
      </c>
      <c r="S21" s="43">
        <v>856</v>
      </c>
      <c r="T21" s="43">
        <v>196</v>
      </c>
      <c r="U21" s="43">
        <v>1144</v>
      </c>
      <c r="V21" s="43">
        <v>336</v>
      </c>
      <c r="W21" s="43">
        <v>379</v>
      </c>
      <c r="X21" s="43">
        <v>139</v>
      </c>
      <c r="Y21" s="43">
        <v>421</v>
      </c>
      <c r="Z21" s="43">
        <v>294</v>
      </c>
    </row>
    <row r="22" spans="1:26" x14ac:dyDescent="0.3">
      <c r="A22" s="33">
        <v>7</v>
      </c>
      <c r="B22" s="43">
        <v>340</v>
      </c>
      <c r="C22" s="43">
        <v>0.64749999999999996</v>
      </c>
      <c r="D22" s="43">
        <v>425</v>
      </c>
      <c r="E22" s="43">
        <v>203</v>
      </c>
      <c r="F22" s="43">
        <v>352</v>
      </c>
      <c r="G22" s="43">
        <v>354</v>
      </c>
      <c r="H22" s="43">
        <v>308</v>
      </c>
      <c r="I22" s="43">
        <v>439</v>
      </c>
      <c r="J22" s="43">
        <v>371</v>
      </c>
      <c r="K22" s="43">
        <v>328</v>
      </c>
      <c r="L22" s="43">
        <v>480</v>
      </c>
      <c r="M22" s="43">
        <v>193</v>
      </c>
      <c r="N22" s="43">
        <v>311</v>
      </c>
      <c r="O22" s="43">
        <v>909</v>
      </c>
      <c r="P22" s="43">
        <v>615</v>
      </c>
      <c r="Q22" s="43">
        <v>779</v>
      </c>
      <c r="R22" s="43">
        <v>172</v>
      </c>
      <c r="S22" s="43">
        <v>465</v>
      </c>
      <c r="T22" s="43">
        <v>337</v>
      </c>
      <c r="U22" s="43">
        <v>1332</v>
      </c>
      <c r="V22" s="43">
        <v>755</v>
      </c>
      <c r="W22" s="43">
        <v>515</v>
      </c>
      <c r="X22" s="43">
        <v>533</v>
      </c>
      <c r="Y22" s="43">
        <v>425</v>
      </c>
      <c r="Z22" s="43">
        <v>306</v>
      </c>
    </row>
    <row r="23" spans="1:26" x14ac:dyDescent="0.3">
      <c r="A23" s="33">
        <v>8</v>
      </c>
      <c r="B23" s="43">
        <v>352</v>
      </c>
      <c r="C23" s="43">
        <v>0.47500000000000003</v>
      </c>
      <c r="D23" s="43">
        <v>440</v>
      </c>
      <c r="E23" s="43">
        <v>235</v>
      </c>
      <c r="F23" s="43">
        <v>314</v>
      </c>
      <c r="G23" s="43">
        <v>274</v>
      </c>
      <c r="H23" s="43">
        <v>299</v>
      </c>
      <c r="I23" s="43">
        <v>416</v>
      </c>
      <c r="J23" s="43">
        <v>472</v>
      </c>
      <c r="K23" s="43">
        <v>381</v>
      </c>
      <c r="L23" s="43">
        <v>434</v>
      </c>
      <c r="M23" s="43">
        <v>210</v>
      </c>
      <c r="N23" s="43">
        <v>367</v>
      </c>
      <c r="O23" s="43">
        <v>460</v>
      </c>
      <c r="P23" s="43">
        <v>499</v>
      </c>
      <c r="Q23" s="43">
        <v>1229</v>
      </c>
      <c r="R23" s="43">
        <v>452</v>
      </c>
      <c r="S23" s="43">
        <v>575</v>
      </c>
      <c r="T23" s="43">
        <v>760</v>
      </c>
      <c r="U23" s="43">
        <v>1592</v>
      </c>
      <c r="V23" s="43">
        <v>389</v>
      </c>
      <c r="W23" s="43">
        <v>615</v>
      </c>
      <c r="X23" s="43">
        <v>116</v>
      </c>
      <c r="Y23" s="43">
        <v>478</v>
      </c>
      <c r="Z23" s="43">
        <v>193</v>
      </c>
    </row>
    <row r="24" spans="1:26" x14ac:dyDescent="0.3">
      <c r="A24" s="33">
        <v>9</v>
      </c>
      <c r="B24" s="43">
        <v>220</v>
      </c>
      <c r="C24" s="43">
        <v>0.5675</v>
      </c>
      <c r="D24" s="43">
        <v>275</v>
      </c>
      <c r="E24" s="43">
        <v>221</v>
      </c>
      <c r="F24" s="43">
        <v>379</v>
      </c>
      <c r="G24" s="43">
        <v>218</v>
      </c>
      <c r="H24" s="43">
        <v>300</v>
      </c>
      <c r="I24" s="43">
        <v>301</v>
      </c>
      <c r="J24" s="43">
        <v>302</v>
      </c>
      <c r="K24" s="43">
        <v>309</v>
      </c>
      <c r="L24" s="43">
        <v>368</v>
      </c>
      <c r="M24" s="43">
        <v>209</v>
      </c>
      <c r="N24" s="43">
        <v>288</v>
      </c>
      <c r="O24" s="43">
        <v>1313</v>
      </c>
      <c r="P24" s="43">
        <v>768</v>
      </c>
      <c r="Q24" s="43">
        <v>2030</v>
      </c>
      <c r="R24" s="43">
        <v>746</v>
      </c>
      <c r="S24" s="43">
        <v>779</v>
      </c>
      <c r="T24" s="43">
        <v>373</v>
      </c>
      <c r="U24" s="43">
        <v>562</v>
      </c>
      <c r="V24" s="43">
        <v>398</v>
      </c>
      <c r="W24" s="43">
        <v>507</v>
      </c>
      <c r="X24" s="43">
        <v>141</v>
      </c>
      <c r="Y24" s="43">
        <v>383</v>
      </c>
      <c r="Z24" s="43">
        <v>243</v>
      </c>
    </row>
    <row r="25" spans="1:26" x14ac:dyDescent="0.3">
      <c r="A25" s="33" t="s">
        <v>45</v>
      </c>
      <c r="B25" s="43">
        <v>1148</v>
      </c>
      <c r="C25" s="43">
        <v>0.5462499999999999</v>
      </c>
      <c r="D25" s="43">
        <v>1435</v>
      </c>
      <c r="E25" s="43">
        <v>896</v>
      </c>
      <c r="F25" s="43">
        <v>1288</v>
      </c>
      <c r="G25" s="43">
        <v>1151</v>
      </c>
      <c r="H25" s="43">
        <v>1203</v>
      </c>
      <c r="I25" s="43">
        <v>1402</v>
      </c>
      <c r="J25" s="43">
        <v>1535</v>
      </c>
      <c r="K25" s="43">
        <v>1323</v>
      </c>
      <c r="L25" s="43">
        <v>1573</v>
      </c>
      <c r="M25" s="43">
        <v>753</v>
      </c>
      <c r="N25" s="43">
        <v>1239</v>
      </c>
      <c r="O25" s="43">
        <v>3461</v>
      </c>
      <c r="P25" s="43">
        <v>2446</v>
      </c>
      <c r="Q25" s="43">
        <v>5407</v>
      </c>
      <c r="R25" s="43">
        <v>2034</v>
      </c>
      <c r="S25" s="43">
        <v>2675</v>
      </c>
      <c r="T25" s="43">
        <v>1666</v>
      </c>
      <c r="U25" s="43">
        <v>4630</v>
      </c>
      <c r="V25" s="43">
        <v>1878</v>
      </c>
      <c r="W25" s="43">
        <v>2016</v>
      </c>
      <c r="X25" s="43">
        <v>929</v>
      </c>
      <c r="Y25" s="43">
        <v>1707</v>
      </c>
      <c r="Z25" s="43">
        <v>1036</v>
      </c>
    </row>
    <row r="36" spans="1:2" x14ac:dyDescent="0.3">
      <c r="A36" s="32" t="s">
        <v>19</v>
      </c>
      <c r="B36" s="33">
        <v>2025</v>
      </c>
    </row>
    <row r="38" spans="1:2" x14ac:dyDescent="0.3">
      <c r="A38" s="32" t="s">
        <v>44</v>
      </c>
      <c r="B38" t="s">
        <v>51</v>
      </c>
    </row>
    <row r="39" spans="1:2" x14ac:dyDescent="0.3">
      <c r="A39" s="33" t="s">
        <v>41</v>
      </c>
      <c r="B39" s="43">
        <v>385</v>
      </c>
    </row>
    <row r="40" spans="1:2" x14ac:dyDescent="0.3">
      <c r="A40" s="33" t="s">
        <v>39</v>
      </c>
      <c r="B40" s="43">
        <v>437.5</v>
      </c>
    </row>
    <row r="41" spans="1:2" x14ac:dyDescent="0.3">
      <c r="A41" s="33" t="s">
        <v>42</v>
      </c>
      <c r="B41" s="43">
        <v>306.25</v>
      </c>
    </row>
    <row r="42" spans="1:2" x14ac:dyDescent="0.3">
      <c r="A42" s="33" t="s">
        <v>43</v>
      </c>
      <c r="B42" s="43">
        <v>306.25</v>
      </c>
    </row>
    <row r="43" spans="1:2" x14ac:dyDescent="0.3">
      <c r="A43" s="33" t="s">
        <v>45</v>
      </c>
      <c r="B43" s="43">
        <v>1435</v>
      </c>
    </row>
    <row r="45" spans="1:2" x14ac:dyDescent="0.3">
      <c r="A45" s="32" t="s">
        <v>19</v>
      </c>
      <c r="B45" s="33">
        <v>2025</v>
      </c>
    </row>
    <row r="47" spans="1:2" x14ac:dyDescent="0.3">
      <c r="A47" s="32" t="s">
        <v>44</v>
      </c>
      <c r="B47" t="s">
        <v>51</v>
      </c>
    </row>
    <row r="48" spans="1:2" x14ac:dyDescent="0.3">
      <c r="A48" s="33" t="s">
        <v>41</v>
      </c>
      <c r="B48" s="43">
        <v>385</v>
      </c>
    </row>
    <row r="49" spans="1:2" x14ac:dyDescent="0.3">
      <c r="A49" s="33" t="s">
        <v>39</v>
      </c>
      <c r="B49" s="43">
        <v>437.5</v>
      </c>
    </row>
    <row r="50" spans="1:2" x14ac:dyDescent="0.3">
      <c r="A50" s="33" t="s">
        <v>42</v>
      </c>
      <c r="B50" s="43">
        <v>306.25</v>
      </c>
    </row>
    <row r="51" spans="1:2" x14ac:dyDescent="0.3">
      <c r="A51" s="33" t="s">
        <v>43</v>
      </c>
      <c r="B51" s="43">
        <v>306.25</v>
      </c>
    </row>
    <row r="52" spans="1:2" x14ac:dyDescent="0.3">
      <c r="A52" s="33" t="s">
        <v>45</v>
      </c>
      <c r="B52" s="43">
        <v>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Processing</vt:lpstr>
      <vt:lpstr>Data</vt:lpstr>
      <vt:lpstr>Resources</vt:lpstr>
      <vt:lpstr>Control</vt:lpstr>
      <vt:lpstr>mydata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Ivanyk</dc:creator>
  <cp:lastModifiedBy>Serhii Ivanyk</cp:lastModifiedBy>
  <dcterms:created xsi:type="dcterms:W3CDTF">2024-04-24T06:12:29Z</dcterms:created>
  <dcterms:modified xsi:type="dcterms:W3CDTF">2024-05-08T16:00:05Z</dcterms:modified>
</cp:coreProperties>
</file>