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540" windowHeight="6920" firstSheet="2" activeTab="6"/>
  </bookViews>
  <sheets>
    <sheet name="vlookups" sheetId="2" r:id="rId1"/>
    <sheet name="Sheet3" sheetId="12" r:id="rId2"/>
    <sheet name="Sheet1" sheetId="10" r:id="rId3"/>
    <sheet name="302" sheetId="9" r:id="rId4"/>
    <sheet name="hlookup" sheetId="3" r:id="rId5"/>
    <sheet name="index" sheetId="4" r:id="rId6"/>
    <sheet name="match" sheetId="5" r:id="rId7"/>
    <sheet name="index-match" sheetId="6" r:id="rId8"/>
    <sheet name="Sheet2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<sst xmlns="http://schemas.openxmlformats.org/spreadsheetml/2006/main" count="259" uniqueCount="130">
  <si>
    <t>Below is a list of the employees who work in your company:</t>
  </si>
  <si>
    <t>Employee ID</t>
  </si>
  <si>
    <t>Name</t>
  </si>
  <si>
    <t>Location</t>
  </si>
  <si>
    <t>Salary</t>
  </si>
  <si>
    <t>Age</t>
  </si>
  <si>
    <t>id</t>
  </si>
  <si>
    <t>salary</t>
  </si>
  <si>
    <t>age</t>
  </si>
  <si>
    <t>William 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</si>
  <si>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</si>
  <si>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</si>
  <si>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</si>
  <si>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</si>
  <si>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</si>
  <si>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</si>
  <si>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</si>
  <si>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 xml:space="preserve">Name </t>
  </si>
  <si>
    <t>location</t>
  </si>
  <si>
    <t>Margaret Turley</t>
  </si>
  <si>
    <t>Shanghai</t>
  </si>
  <si>
    <t>Paul Bell</t>
  </si>
  <si>
    <t>Michael Kaye</t>
  </si>
  <si>
    <t>Capetown</t>
  </si>
  <si>
    <t>Usa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</si>
  <si>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</si>
  <si>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</si>
  <si>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</si>
  <si>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</si>
  <si>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</si>
  <si>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</si>
  <si>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</si>
  <si>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</si>
  <si>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</si>
  <si>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First Name</t>
  </si>
  <si>
    <t>last name</t>
  </si>
  <si>
    <t>Concat</t>
  </si>
  <si>
    <t>length</t>
  </si>
  <si>
    <t>trim</t>
  </si>
  <si>
    <t>left</t>
  </si>
  <si>
    <t>right</t>
  </si>
  <si>
    <t>replace</t>
  </si>
  <si>
    <t>subti</t>
  </si>
  <si>
    <t>text</t>
  </si>
  <si>
    <t>William</t>
  </si>
  <si>
    <t>Manship</t>
  </si>
  <si>
    <t>Johnson</t>
  </si>
  <si>
    <t>REPLACE(J2,3,4,"new")</t>
  </si>
  <si>
    <t>SUBSTITUTE(I2,"William","iam")</t>
  </si>
  <si>
    <t>Thomas</t>
  </si>
  <si>
    <t>Bettle</t>
  </si>
  <si>
    <t>Ian</t>
  </si>
  <si>
    <t>Nash</t>
  </si>
  <si>
    <t>Margaret</t>
  </si>
  <si>
    <t>Turley</t>
  </si>
  <si>
    <t>Michael</t>
  </si>
  <si>
    <t>Kaye</t>
  </si>
  <si>
    <t>5kg</t>
  </si>
  <si>
    <t>4.56 M</t>
  </si>
  <si>
    <t>Paul</t>
  </si>
  <si>
    <t>Bell</t>
  </si>
  <si>
    <t>Davies</t>
  </si>
  <si>
    <t>Eric</t>
  </si>
  <si>
    <t>Green</t>
  </si>
  <si>
    <t>Williamr</t>
  </si>
  <si>
    <t>Black</t>
  </si>
  <si>
    <t>Estelle</t>
  </si>
  <si>
    <t>Cormack</t>
  </si>
  <si>
    <t>Christopher</t>
  </si>
  <si>
    <t>Fallon</t>
  </si>
  <si>
    <t>day</t>
  </si>
  <si>
    <t>month</t>
  </si>
  <si>
    <t>year</t>
  </si>
  <si>
    <t>hours</t>
  </si>
  <si>
    <t xml:space="preserve">date </t>
  </si>
  <si>
    <t>name</t>
  </si>
  <si>
    <t>Data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</si>
  <si>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</si>
  <si>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</si>
  <si>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</si>
  <si>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</si>
  <si>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</si>
  <si>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</si>
  <si>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</si>
  <si>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</si>
  <si>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</si>
  <si>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</si>
  <si>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</si>
  <si>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</si>
  <si>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</si>
  <si>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</si>
  <si>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</si>
  <si>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</si>
  <si>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Bonus</t>
  </si>
  <si>
    <t>Total Pay</t>
  </si>
  <si>
    <t>What is the department of employee with ID 102?</t>
  </si>
  <si>
    <t>hlookup</t>
  </si>
  <si>
    <t>bonous</t>
  </si>
  <si>
    <t>Enter function here:</t>
  </si>
  <si>
    <t>What is the salary of employee with ID 105?</t>
  </si>
  <si>
    <t>Use INDEX formula to return name the 4th company in the list</t>
  </si>
  <si>
    <t>Alphabet</t>
  </si>
  <si>
    <t>Barclays</t>
  </si>
  <si>
    <t>Corning</t>
  </si>
  <si>
    <t>Dell</t>
  </si>
  <si>
    <t>Exxon Mobile</t>
  </si>
  <si>
    <t>Facebook</t>
  </si>
  <si>
    <t>Answer:</t>
  </si>
  <si>
    <t>&lt;- Insert formula here</t>
  </si>
  <si>
    <r>
      <rPr>
        <sz val="11"/>
        <color rgb="FF000000"/>
        <rFont val="Calibri"/>
        <charset val="134"/>
        <scheme val="minor"/>
      </rPr>
      <t xml:space="preserve">Use MATCH to return the position number of the letter </t>
    </r>
    <r>
      <rPr>
        <b/>
        <sz val="11"/>
        <color rgb="FF000000"/>
        <rFont val="Calibri"/>
        <charset val="134"/>
        <scheme val="minor"/>
      </rPr>
      <t>F</t>
    </r>
    <r>
      <rPr>
        <sz val="11"/>
        <color rgb="FF000000"/>
        <rFont val="Calibri"/>
        <charset val="134"/>
        <scheme val="minor"/>
      </rPr>
      <t xml:space="preserve"> in the following array:</t>
    </r>
  </si>
  <si>
    <t>Letter:</t>
  </si>
  <si>
    <t>A</t>
  </si>
  <si>
    <t>Z</t>
  </si>
  <si>
    <t>C</t>
  </si>
  <si>
    <t>X</t>
  </si>
  <si>
    <t>Y</t>
  </si>
  <si>
    <t>F</t>
  </si>
  <si>
    <t>W</t>
  </si>
  <si>
    <t>Using Index&amp;Match, find the ID Number of David</t>
  </si>
  <si>
    <t>ID Number</t>
  </si>
  <si>
    <t>Yoav</t>
  </si>
  <si>
    <t>Bob</t>
  </si>
  <si>
    <t>Rami</t>
  </si>
  <si>
    <t>David</t>
  </si>
  <si>
    <t>Lev</t>
  </si>
  <si>
    <t>Frank</t>
  </si>
  <si>
    <t>Name:</t>
  </si>
  <si>
    <t xml:space="preserve">id </t>
  </si>
  <si>
    <t>employe</t>
  </si>
  <si>
    <t>MATCH(F6,B1:B13,)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</si>
</sst>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  <numFmt numFmtId="181" formatCode="dd/mm/yyyy"/>
    <numFmt numFmtId="182" formatCode="0.00&quot;KG&quot;"/>
    <numFmt numFmtId="183" formatCode="&quot;$&quot;#,##0.00"/>
    <numFmt numFmtId="184" formatCode="0.00,,\ &quot;M&quot;"/>
  </numFmts>
  <fonts count="27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0" fillId="3" borderId="0" xfId="0" applyFill="1"/>
    <xf numFmtId="0" fontId="1" fillId="0" borderId="0" xfId="0" applyFont="1"/>
    <xf numFmtId="0" fontId="2" fillId="0" borderId="0" xfId="0" applyFont="1"/>
    <xf numFmtId="0" fontId="1" fillId="0" borderId="5" xfId="0" applyFont="1" applyBorder="1"/>
    <xf numFmtId="0" fontId="2" fillId="0" borderId="5" xfId="0" applyFont="1" applyBorder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/>
    <xf numFmtId="0" fontId="1" fillId="2" borderId="6" xfId="0" applyFont="1" applyFill="1" applyBorder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0" fontId="1" fillId="2" borderId="0" xfId="0" applyFont="1" applyFill="1" applyBorder="1"/>
    <xf numFmtId="0" fontId="6" fillId="0" borderId="0" xfId="0" applyFont="1"/>
    <xf numFmtId="0" fontId="2" fillId="5" borderId="0" xfId="0" applyFont="1" applyFill="1"/>
    <xf numFmtId="0" fontId="0" fillId="6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160" zoomScaleNormal="160" topLeftCell="A3" workbookViewId="0">
      <selection activeCell="G3" sqref="G3"/>
    </sheetView>
  </sheetViews>
  <sheetFormatPr defaultColWidth="9" defaultRowHeight="14.5"/>
  <cols>
    <col min="2" max="2" width="15.8909090909091" customWidth="1"/>
    <col min="3" max="3" width="9.66363636363636" customWidth="1"/>
    <col min="7" max="7" width="11.2181818181818" customWidth="1"/>
    <col min="8" max="8" width="15.2181818181818" customWidth="1"/>
    <col min="9" max="9" width="9.44545454545455" customWidth="1"/>
    <col min="11" max="11" width="10.1090909090909" customWidth="1"/>
  </cols>
  <sheetData>
    <row r="1" spans="1:5">
      <c r="A1" s="7" t="s">
        <v>0</v>
      </c>
      <c r="B1" s="7"/>
      <c r="C1" s="7"/>
      <c r="D1" s="7"/>
      <c r="E1" s="8"/>
    </row>
    <row r="2" spans="1:5">
      <c r="A2" s="8"/>
      <c r="B2" s="8"/>
      <c r="C2" s="8"/>
      <c r="D2" s="8"/>
      <c r="E2" s="8"/>
    </row>
    <row r="3" spans="1:1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23" t="s">
        <v>6</v>
      </c>
      <c r="H3" s="23" t="s">
        <v>7</v>
      </c>
      <c r="I3" s="23" t="s">
        <v>3</v>
      </c>
      <c r="J3" s="23" t="s">
        <v>8</v>
      </c>
      <c r="K3" s="26"/>
    </row>
    <row r="4" spans="1:10">
      <c r="A4" s="3">
        <v>56815</v>
      </c>
      <c r="B4" s="4" t="s">
        <v>9</v>
      </c>
      <c r="C4" s="4" t="s">
        <v>10</v>
      </c>
      <c r="D4" s="5">
        <v>13836</v>
      </c>
      <c r="E4" s="5">
        <v>25</v>
      </c>
      <c r="G4">
        <v>51186</v>
      </c>
      <c r="H4">
        <f>VLOOKUP(G4,A4:E15,MATCH(G11,A3:E3),)</f>
        <v>11771</v>
      </c>
      <c r="I4" t="str">
        <f>VLOOKUP(G4,A4:E15,3,)</f>
        <v>Berlin</v>
      </c>
      <c r="J4">
        <f>VLOOKUP(I4,C3:E15,MATCH(J3,C3:E3,0),0)</f>
        <v>32</v>
      </c>
    </row>
    <row r="5" spans="1:10">
      <c r="A5" s="3">
        <v>51186</v>
      </c>
      <c r="B5" s="4" t="s">
        <v>11</v>
      </c>
      <c r="C5" s="4" t="s">
        <v>12</v>
      </c>
      <c r="D5" s="5">
        <v>11771</v>
      </c>
      <c r="E5" s="5">
        <v>32</v>
      </c>
      <c r="J5">
        <f>MATCH(J3,C3:E3,0)</f>
        <v>3</v>
      </c>
    </row>
    <row r="6" spans="1:8">
      <c r="A6" s="3">
        <v>51511</v>
      </c>
      <c r="B6" s="4" t="s">
        <v>13</v>
      </c>
      <c r="C6" s="4" t="s">
        <v>14</v>
      </c>
      <c r="D6" s="5">
        <v>13046</v>
      </c>
      <c r="E6" s="5">
        <v>35</v>
      </c>
      <c r="H6">
        <f>MATCH(G11,A3:E3)</f>
        <v>4</v>
      </c>
    </row>
    <row r="7" spans="1:9">
      <c r="A7" s="3">
        <v>50890</v>
      </c>
      <c r="B7" s="4" t="s">
        <v>15</v>
      </c>
      <c r="C7" s="4" t="s">
        <v>16</v>
      </c>
      <c r="D7" s="5">
        <v>18276</v>
      </c>
      <c r="E7" s="5">
        <v>32</v>
      </c>
      <c r="G7" t="s">
        <v>17</v>
      </c>
      <c r="H7" t="s">
        <v>18</v>
      </c>
      <c r="I7" t="s">
        <v>8</v>
      </c>
    </row>
    <row r="8" spans="1:9">
      <c r="A8" s="3">
        <v>53700</v>
      </c>
      <c r="B8" s="4" t="s">
        <v>19</v>
      </c>
      <c r="C8" s="4" t="s">
        <v>20</v>
      </c>
      <c r="D8" s="5">
        <v>19327</v>
      </c>
      <c r="E8" s="5">
        <v>26</v>
      </c>
      <c r="G8" s="4" t="s">
        <v>21</v>
      </c>
      <c r="H8" t="e">
        <f>VLOOKUP(G8,B4:C15,H4,0)</f>
        <v>#REF!</v>
      </c>
      <c r="I8">
        <f>VLOOKUP(G8,B3:E15,4,0)</f>
        <v>25</v>
      </c>
    </row>
    <row r="9" spans="1:5">
      <c r="A9" s="3">
        <v>55879</v>
      </c>
      <c r="B9" s="4" t="s">
        <v>22</v>
      </c>
      <c r="C9" s="4" t="s">
        <v>23</v>
      </c>
      <c r="D9" s="5">
        <v>18996</v>
      </c>
      <c r="E9" s="5">
        <v>35</v>
      </c>
    </row>
    <row r="10" spans="1:5">
      <c r="A10" s="3">
        <v>59848</v>
      </c>
      <c r="B10" s="4" t="s">
        <v>21</v>
      </c>
      <c r="C10" s="4" t="s">
        <v>24</v>
      </c>
      <c r="D10" s="5">
        <v>10387</v>
      </c>
      <c r="E10" s="5">
        <v>25</v>
      </c>
    </row>
    <row r="11" spans="1:7">
      <c r="A11" s="3">
        <v>58369</v>
      </c>
      <c r="B11" s="4" t="s">
        <v>25</v>
      </c>
      <c r="C11" s="4" t="s">
        <v>23</v>
      </c>
      <c r="D11" s="5">
        <v>12566</v>
      </c>
      <c r="E11" s="5">
        <v>37</v>
      </c>
      <c r="G11" t="s">
        <v>7</v>
      </c>
    </row>
    <row r="12" spans="1:5">
      <c r="A12" s="3">
        <v>50217</v>
      </c>
      <c r="B12" s="4" t="s">
        <v>26</v>
      </c>
      <c r="C12" s="4" t="s">
        <v>27</v>
      </c>
      <c r="D12" s="5">
        <v>16406</v>
      </c>
      <c r="E12" s="5">
        <v>42</v>
      </c>
    </row>
    <row r="13" spans="1:5">
      <c r="A13" s="3">
        <v>50695</v>
      </c>
      <c r="B13" s="4" t="s">
        <v>28</v>
      </c>
      <c r="C13" s="4" t="s">
        <v>16</v>
      </c>
      <c r="D13" s="5">
        <v>15784</v>
      </c>
      <c r="E13" s="5">
        <v>43</v>
      </c>
    </row>
    <row r="14" spans="1:5">
      <c r="A14" s="3">
        <v>59673</v>
      </c>
      <c r="B14" s="4" t="s">
        <v>29</v>
      </c>
      <c r="C14" s="4" t="s">
        <v>10</v>
      </c>
      <c r="D14" s="5">
        <v>10959</v>
      </c>
      <c r="E14" s="5">
        <v>30</v>
      </c>
    </row>
    <row r="15" spans="1:9">
      <c r="A15" s="3">
        <v>52130</v>
      </c>
      <c r="B15" s="4" t="s">
        <v>30</v>
      </c>
      <c r="C15" s="4" t="s">
        <v>31</v>
      </c>
      <c r="D15" s="5">
        <v>14562</v>
      </c>
      <c r="E15" s="5">
        <v>32</v>
      </c>
      <c r="H15" s="6"/>
      <c r="I15" s="6"/>
    </row>
    <row r="16" spans="1:9">
      <c r="A16" s="8"/>
      <c r="B16" s="8"/>
      <c r="C16" s="8"/>
      <c r="D16" s="8"/>
      <c r="E16" s="8"/>
      <c r="H16" s="6"/>
      <c r="I16" s="6"/>
    </row>
    <row r="17" spans="1:5">
      <c r="A17" s="8" t="s">
        <v>32</v>
      </c>
      <c r="B17" s="24"/>
      <c r="C17" s="24"/>
      <c r="D17" s="25"/>
      <c r="E17" s="8"/>
    </row>
    <row r="18" spans="1:5">
      <c r="A18" s="8"/>
      <c r="B18" s="8"/>
      <c r="C18" s="8"/>
      <c r="D18" s="8"/>
      <c r="E18" s="8"/>
    </row>
    <row r="19" spans="1:5">
      <c r="A19" s="8" t="s">
        <v>33</v>
      </c>
      <c r="B19" s="24"/>
      <c r="C19" s="8"/>
      <c r="D19" s="25"/>
      <c r="E19" s="8"/>
    </row>
    <row r="20" spans="1:5">
      <c r="A20" s="8"/>
      <c r="B20" s="8"/>
      <c r="C20" s="8"/>
      <c r="D20" s="8"/>
      <c r="E20" s="8"/>
    </row>
  </sheetData>
  <mergeCells count="1">
    <mergeCell ref="A1:D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zoomScale="85" zoomScaleNormal="85" workbookViewId="0">
      <selection activeCell="I17" sqref="I17"/>
    </sheetView>
  </sheetViews>
  <sheetFormatPr defaultColWidth="9" defaultRowHeight="14.5"/>
  <cols>
    <col min="2" max="3" width="18.5545454545455" customWidth="1"/>
    <col min="6" max="6" width="14.7818181818182" customWidth="1"/>
    <col min="7" max="7" width="20.7818181818182" customWidth="1"/>
    <col min="8" max="8" width="11.3363636363636" customWidth="1"/>
    <col min="9" max="9" width="20.5545454545455" customWidth="1"/>
    <col min="12" max="12" width="23" customWidth="1"/>
    <col min="13" max="13" width="27.5545454545455" customWidth="1"/>
    <col min="14" max="14" width="13.8909090909091" customWidth="1"/>
    <col min="15" max="15" width="11.1090909090909" customWidth="1"/>
    <col min="17" max="17" width="14.6636363636364" customWidth="1"/>
  </cols>
  <sheetData>
    <row r="1" spans="1:14">
      <c r="A1" s="1" t="s">
        <v>1</v>
      </c>
      <c r="B1" s="2" t="s">
        <v>2</v>
      </c>
      <c r="C1" s="2" t="s">
        <v>34</v>
      </c>
      <c r="D1" s="2" t="s">
        <v>35</v>
      </c>
      <c r="E1" s="2" t="s">
        <v>4</v>
      </c>
      <c r="F1" s="2" t="s">
        <v>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40</v>
      </c>
      <c r="L1" s="17" t="s">
        <v>41</v>
      </c>
      <c r="M1" s="17" t="s">
        <v>42</v>
      </c>
      <c r="N1" s="17" t="s">
        <v>43</v>
      </c>
    </row>
    <row r="2" spans="1:15">
      <c r="A2" s="3">
        <v>56815</v>
      </c>
      <c r="B2" s="4" t="s">
        <v>9</v>
      </c>
      <c r="C2" s="4" t="s">
        <v>44</v>
      </c>
      <c r="D2" s="4" t="s">
        <v>45</v>
      </c>
      <c r="E2" s="5">
        <v>13836</v>
      </c>
      <c r="F2" s="5">
        <v>25</v>
      </c>
      <c r="G2" t="str">
        <f>CONCATENATE(A2," - ",B2)</f>
        <v>56815 - William  Manship</v>
      </c>
      <c r="H2">
        <f>LEN(G2)</f>
        <v>24</v>
      </c>
      <c r="I2" t="str">
        <f>TRIM(B2)</f>
        <v>William Manship</v>
      </c>
      <c r="J2" t="str">
        <f>LEFT(I2,4)</f>
        <v>Will</v>
      </c>
      <c r="K2" t="str">
        <f>RIGHT(I2,4)</f>
        <v>ship</v>
      </c>
      <c r="L2" t="str">
        <f>REPLACE(I2,3,4,"new")</f>
        <v>Winewm Manship</v>
      </c>
      <c r="M2" t="str">
        <f>SUBSTITUTE(I2,"William","iam")</f>
        <v>iam Manship</v>
      </c>
      <c r="N2" t="str">
        <f ca="1">TEXT(O2,"mmmm")</f>
        <v>February</v>
      </c>
      <c r="O2" s="19">
        <f ca="1">NOW()</f>
        <v>45693.5161921296</v>
      </c>
    </row>
    <row r="3" spans="1:17">
      <c r="A3" s="3">
        <v>51186</v>
      </c>
      <c r="B3" s="4" t="s">
        <v>11</v>
      </c>
      <c r="C3" s="4" t="s">
        <v>44</v>
      </c>
      <c r="D3" s="4" t="s">
        <v>46</v>
      </c>
      <c r="E3" s="5">
        <v>11771</v>
      </c>
      <c r="F3" s="5">
        <v>32</v>
      </c>
      <c r="G3" t="str">
        <f t="shared" ref="G3:G13" si="0">CONCATENATE(A3," - ",B3)</f>
        <v>51186 - William Johnson</v>
      </c>
      <c r="H3">
        <f t="shared" ref="H3:H13" si="1">LEN(G3)</f>
        <v>23</v>
      </c>
      <c r="I3" t="str">
        <f t="shared" ref="I3:I13" si="2">TRIM(B3)</f>
        <v>William Johnson</v>
      </c>
      <c r="J3" t="str">
        <f t="shared" ref="J3:J13" si="3">LEFT(I3,4)</f>
        <v>Will</v>
      </c>
      <c r="L3" t="s">
        <v>47</v>
      </c>
      <c r="M3" t="s">
        <v>48</v>
      </c>
      <c r="N3" t="str">
        <f>TEXT(O3,"MMMM")</f>
        <v>August</v>
      </c>
      <c r="O3" s="19">
        <v>45527</v>
      </c>
      <c r="Q3" s="21">
        <v>456456145</v>
      </c>
    </row>
    <row r="4" spans="1:14">
      <c r="A4" s="3">
        <v>51511</v>
      </c>
      <c r="B4" s="4" t="s">
        <v>13</v>
      </c>
      <c r="C4" s="4" t="s">
        <v>49</v>
      </c>
      <c r="D4" s="4" t="s">
        <v>50</v>
      </c>
      <c r="E4" s="5">
        <v>13046</v>
      </c>
      <c r="F4" s="5">
        <v>35</v>
      </c>
      <c r="G4" t="str">
        <f t="shared" si="0"/>
        <v>51511 - Thomas Bettle</v>
      </c>
      <c r="H4">
        <f t="shared" si="1"/>
        <v>21</v>
      </c>
      <c r="I4" t="str">
        <f t="shared" si="2"/>
        <v>Thomas Bettle</v>
      </c>
      <c r="J4" t="str">
        <f t="shared" si="3"/>
        <v>Thom</v>
      </c>
      <c r="N4" t="str">
        <f>TEXT(O3,"yyy")</f>
        <v>2024</v>
      </c>
    </row>
    <row r="5" spans="1:14">
      <c r="A5" s="3">
        <v>50890</v>
      </c>
      <c r="B5" s="4" t="s">
        <v>15</v>
      </c>
      <c r="C5" s="4" t="s">
        <v>51</v>
      </c>
      <c r="D5" s="4" t="s">
        <v>52</v>
      </c>
      <c r="E5" s="5">
        <v>18276</v>
      </c>
      <c r="F5" s="5">
        <v>32</v>
      </c>
      <c r="G5" t="str">
        <f t="shared" si="0"/>
        <v>50890 - Ian Nash</v>
      </c>
      <c r="H5">
        <f t="shared" si="1"/>
        <v>16</v>
      </c>
      <c r="I5" t="str">
        <f t="shared" si="2"/>
        <v>Ian Nash</v>
      </c>
      <c r="J5" t="str">
        <f t="shared" si="3"/>
        <v>Ian </v>
      </c>
      <c r="N5" t="str">
        <f>TEXT(O3,"d")</f>
        <v>23</v>
      </c>
    </row>
    <row r="6" spans="1:17">
      <c r="A6" s="3">
        <v>53700</v>
      </c>
      <c r="B6" s="4" t="s">
        <v>19</v>
      </c>
      <c r="C6" s="4" t="s">
        <v>53</v>
      </c>
      <c r="D6" s="4" t="s">
        <v>54</v>
      </c>
      <c r="E6" s="5">
        <v>19327</v>
      </c>
      <c r="F6" s="5">
        <v>26</v>
      </c>
      <c r="G6" t="str">
        <f t="shared" si="0"/>
        <v>53700 - Margaret Turley</v>
      </c>
      <c r="H6">
        <f t="shared" si="1"/>
        <v>23</v>
      </c>
      <c r="I6" t="str">
        <f t="shared" si="2"/>
        <v>Margaret Turley</v>
      </c>
      <c r="J6" t="str">
        <f t="shared" si="3"/>
        <v>Marg</v>
      </c>
      <c r="Q6" s="22">
        <v>4564655</v>
      </c>
    </row>
    <row r="7" spans="1:17">
      <c r="A7" s="3">
        <v>55879</v>
      </c>
      <c r="B7" s="4" t="s">
        <v>22</v>
      </c>
      <c r="C7" s="4" t="s">
        <v>55</v>
      </c>
      <c r="D7" s="4" t="s">
        <v>56</v>
      </c>
      <c r="E7" s="5">
        <v>18996</v>
      </c>
      <c r="F7" s="5">
        <v>35</v>
      </c>
      <c r="G7" t="str">
        <f t="shared" si="0"/>
        <v>55879 - Michael Kaye</v>
      </c>
      <c r="H7">
        <f t="shared" si="1"/>
        <v>20</v>
      </c>
      <c r="I7" t="str">
        <f t="shared" si="2"/>
        <v>Michael Kaye</v>
      </c>
      <c r="J7" t="str">
        <f t="shared" si="3"/>
        <v>Mich</v>
      </c>
      <c r="K7">
        <v>54.2562</v>
      </c>
      <c r="L7">
        <f>ROUND(K7,2)</f>
        <v>54.26</v>
      </c>
      <c r="O7" t="s">
        <v>57</v>
      </c>
      <c r="P7" s="20">
        <v>5</v>
      </c>
      <c r="Q7" t="s">
        <v>58</v>
      </c>
    </row>
    <row r="8" spans="1:12">
      <c r="A8" s="3">
        <v>59848</v>
      </c>
      <c r="B8" s="4" t="s">
        <v>21</v>
      </c>
      <c r="C8" s="4" t="s">
        <v>59</v>
      </c>
      <c r="D8" s="4" t="s">
        <v>60</v>
      </c>
      <c r="E8" s="5">
        <v>10387</v>
      </c>
      <c r="F8" s="5">
        <v>25</v>
      </c>
      <c r="G8" t="str">
        <f t="shared" si="0"/>
        <v>59848 - Paul Bell</v>
      </c>
      <c r="H8">
        <f t="shared" si="1"/>
        <v>17</v>
      </c>
      <c r="I8" t="str">
        <f t="shared" si="2"/>
        <v>Paul Bell</v>
      </c>
      <c r="J8" t="str">
        <f t="shared" si="3"/>
        <v>Paul</v>
      </c>
      <c r="K8">
        <v>568.25654</v>
      </c>
      <c r="L8">
        <f>PRODUCT(K7,K8)</f>
        <v>30831.440485548</v>
      </c>
    </row>
    <row r="9" spans="1:10">
      <c r="A9" s="3">
        <v>58369</v>
      </c>
      <c r="B9" s="4" t="s">
        <v>25</v>
      </c>
      <c r="C9" s="4" t="s">
        <v>49</v>
      </c>
      <c r="D9" s="4" t="s">
        <v>61</v>
      </c>
      <c r="E9" s="5">
        <v>12566</v>
      </c>
      <c r="F9" s="5">
        <v>37</v>
      </c>
      <c r="G9" t="str">
        <f t="shared" si="0"/>
        <v>58369 - Thomas Davies</v>
      </c>
      <c r="H9">
        <f t="shared" si="1"/>
        <v>21</v>
      </c>
      <c r="I9" t="str">
        <f t="shared" si="2"/>
        <v>Thomas Davies</v>
      </c>
      <c r="J9" t="str">
        <f t="shared" si="3"/>
        <v>Thom</v>
      </c>
    </row>
    <row r="10" spans="1:16">
      <c r="A10" s="3">
        <v>50217</v>
      </c>
      <c r="B10" s="4" t="s">
        <v>26</v>
      </c>
      <c r="C10" s="4" t="s">
        <v>62</v>
      </c>
      <c r="D10" s="4" t="s">
        <v>63</v>
      </c>
      <c r="E10" s="5">
        <v>16406</v>
      </c>
      <c r="F10" s="5">
        <v>42</v>
      </c>
      <c r="G10" t="str">
        <f t="shared" si="0"/>
        <v>50217 - Eric Green</v>
      </c>
      <c r="H10">
        <f t="shared" si="1"/>
        <v>18</v>
      </c>
      <c r="I10" t="str">
        <f t="shared" si="2"/>
        <v>Eric Green</v>
      </c>
      <c r="J10" t="str">
        <f t="shared" si="3"/>
        <v>Eric</v>
      </c>
      <c r="P10">
        <v>2323433</v>
      </c>
    </row>
    <row r="11" spans="1:10">
      <c r="A11" s="3">
        <v>50695</v>
      </c>
      <c r="B11" s="4" t="s">
        <v>28</v>
      </c>
      <c r="C11" s="4" t="s">
        <v>64</v>
      </c>
      <c r="D11" s="4" t="s">
        <v>65</v>
      </c>
      <c r="E11" s="5">
        <v>15784</v>
      </c>
      <c r="F11" s="5">
        <v>43</v>
      </c>
      <c r="G11" t="str">
        <f t="shared" si="0"/>
        <v>50695 - Williamr Black</v>
      </c>
      <c r="H11">
        <f t="shared" si="1"/>
        <v>22</v>
      </c>
      <c r="I11" t="str">
        <f t="shared" si="2"/>
        <v>Williamr Black</v>
      </c>
      <c r="J11" t="str">
        <f t="shared" si="3"/>
        <v>Will</v>
      </c>
    </row>
    <row r="12" spans="1:10">
      <c r="A12" s="3">
        <v>59673</v>
      </c>
      <c r="B12" s="4" t="s">
        <v>29</v>
      </c>
      <c r="C12" s="4" t="s">
        <v>66</v>
      </c>
      <c r="D12" s="4" t="s">
        <v>67</v>
      </c>
      <c r="E12" s="5">
        <v>10959</v>
      </c>
      <c r="F12" s="5">
        <v>30</v>
      </c>
      <c r="G12" t="str">
        <f t="shared" si="0"/>
        <v>59673 - Estelle Cormack</v>
      </c>
      <c r="H12">
        <f t="shared" si="1"/>
        <v>23</v>
      </c>
      <c r="I12" t="str">
        <f t="shared" si="2"/>
        <v>Estelle Cormack</v>
      </c>
      <c r="J12" t="str">
        <f t="shared" si="3"/>
        <v>Este</v>
      </c>
    </row>
    <row r="13" spans="1:10">
      <c r="A13" s="3">
        <v>52130</v>
      </c>
      <c r="B13" s="4" t="s">
        <v>30</v>
      </c>
      <c r="C13" s="4" t="s">
        <v>68</v>
      </c>
      <c r="D13" s="4" t="s">
        <v>69</v>
      </c>
      <c r="E13" s="5">
        <v>14562</v>
      </c>
      <c r="F13" s="5">
        <v>32</v>
      </c>
      <c r="G13" t="str">
        <f t="shared" si="0"/>
        <v>52130 - Christopher Fallon</v>
      </c>
      <c r="H13">
        <f t="shared" si="1"/>
        <v>26</v>
      </c>
      <c r="I13" t="str">
        <f t="shared" si="2"/>
        <v>Christopher Fallon</v>
      </c>
      <c r="J13" t="str">
        <f t="shared" si="3"/>
        <v>Chri</v>
      </c>
    </row>
    <row r="15" spans="6:6">
      <c r="F15" t="str">
        <f>MID(G2,8,6)</f>
        <v> Willi</v>
      </c>
    </row>
    <row r="16" spans="7:10">
      <c r="G16" t="s">
        <v>70</v>
      </c>
      <c r="H16" t="s">
        <v>71</v>
      </c>
      <c r="I16" t="s">
        <v>72</v>
      </c>
      <c r="J16" t="s">
        <v>73</v>
      </c>
    </row>
    <row r="17" spans="5:10">
      <c r="E17" t="s">
        <v>74</v>
      </c>
      <c r="F17" s="18">
        <f ca="1">NOW()</f>
        <v>45693.5161921296</v>
      </c>
      <c r="G17">
        <f ca="1">DAY(F17)</f>
        <v>5</v>
      </c>
      <c r="H17">
        <f ca="1">MONTH(F17)</f>
        <v>2</v>
      </c>
      <c r="I17">
        <f ca="1">YEAR(F17)</f>
        <v>2025</v>
      </c>
      <c r="J17">
        <f ca="1">HOUR(F17)</f>
        <v>12</v>
      </c>
    </row>
    <row r="18" spans="7:7">
      <c r="G18">
        <f ca="1">WEEKDAY(F17,2)</f>
        <v>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220" zoomScaleNormal="220" topLeftCell="A2" workbookViewId="0">
      <selection activeCell="C10" sqref="C10"/>
    </sheetView>
  </sheetViews>
  <sheetFormatPr defaultColWidth="9" defaultRowHeight="14.5"/>
  <cols>
    <col min="1" max="1" width="14.2181818181818" customWidth="1"/>
    <col min="2" max="2" width="15.2181818181818" customWidth="1"/>
  </cols>
  <sheetData>
    <row r="1" spans="1:13">
      <c r="A1" s="1" t="s">
        <v>1</v>
      </c>
      <c r="B1" s="3">
        <v>56815</v>
      </c>
      <c r="C1" s="3">
        <v>51186</v>
      </c>
      <c r="D1" s="3">
        <v>51511</v>
      </c>
      <c r="E1" s="3">
        <v>50890</v>
      </c>
      <c r="F1" s="3">
        <v>53700</v>
      </c>
      <c r="G1" s="3">
        <v>55879</v>
      </c>
      <c r="H1" s="3">
        <v>59848</v>
      </c>
      <c r="I1" s="3">
        <v>58369</v>
      </c>
      <c r="J1" s="3">
        <v>50217</v>
      </c>
      <c r="K1" s="3">
        <v>50695</v>
      </c>
      <c r="L1" s="3">
        <v>59673</v>
      </c>
      <c r="M1" s="3">
        <v>52130</v>
      </c>
    </row>
    <row r="2" spans="1:13">
      <c r="A2" s="2" t="s">
        <v>2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19</v>
      </c>
      <c r="G2" s="4" t="s">
        <v>22</v>
      </c>
      <c r="H2" s="4" t="s">
        <v>21</v>
      </c>
      <c r="I2" s="4" t="s">
        <v>25</v>
      </c>
      <c r="J2" s="4" t="s">
        <v>26</v>
      </c>
      <c r="K2" s="4" t="s">
        <v>28</v>
      </c>
      <c r="L2" s="4" t="s">
        <v>29</v>
      </c>
      <c r="M2" s="4" t="s">
        <v>30</v>
      </c>
    </row>
    <row r="3" spans="1:13">
      <c r="A3" s="2" t="s">
        <v>3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20</v>
      </c>
      <c r="G3" s="4" t="s">
        <v>23</v>
      </c>
      <c r="H3" s="4" t="s">
        <v>14</v>
      </c>
      <c r="I3" s="4" t="s">
        <v>23</v>
      </c>
      <c r="J3" s="4" t="s">
        <v>27</v>
      </c>
      <c r="K3" s="4" t="s">
        <v>16</v>
      </c>
      <c r="L3" s="4" t="s">
        <v>10</v>
      </c>
      <c r="M3" s="4" t="s">
        <v>31</v>
      </c>
    </row>
    <row r="4" spans="1:13">
      <c r="A4" s="2" t="s">
        <v>4</v>
      </c>
      <c r="B4" s="5">
        <v>13836</v>
      </c>
      <c r="C4" s="5">
        <v>11771</v>
      </c>
      <c r="D4" s="5">
        <v>13046</v>
      </c>
      <c r="E4" s="5">
        <v>18276</v>
      </c>
      <c r="F4" s="5">
        <v>19327</v>
      </c>
      <c r="G4" s="5">
        <v>18996</v>
      </c>
      <c r="H4" s="5">
        <v>10387</v>
      </c>
      <c r="I4" s="5">
        <v>12566</v>
      </c>
      <c r="J4" s="5">
        <v>16406</v>
      </c>
      <c r="K4" s="5">
        <v>15784</v>
      </c>
      <c r="L4" s="5">
        <v>10959</v>
      </c>
      <c r="M4" s="5">
        <v>14562</v>
      </c>
    </row>
    <row r="5" spans="1:13">
      <c r="A5" s="2" t="s">
        <v>5</v>
      </c>
      <c r="B5" s="5">
        <v>25</v>
      </c>
      <c r="C5" s="5">
        <v>32</v>
      </c>
      <c r="D5" s="5">
        <v>35</v>
      </c>
      <c r="E5" s="5">
        <v>32</v>
      </c>
      <c r="F5" s="5">
        <v>26</v>
      </c>
      <c r="G5" s="5">
        <v>35</v>
      </c>
      <c r="H5" s="5">
        <v>25</v>
      </c>
      <c r="I5" s="5">
        <v>37</v>
      </c>
      <c r="J5" s="5">
        <v>42</v>
      </c>
      <c r="K5" s="5">
        <v>43</v>
      </c>
      <c r="L5" s="5">
        <v>30</v>
      </c>
      <c r="M5" s="5">
        <v>32</v>
      </c>
    </row>
    <row r="8" spans="2:3">
      <c r="B8" t="s">
        <v>6</v>
      </c>
      <c r="C8">
        <v>51511</v>
      </c>
    </row>
    <row r="9" spans="2:3">
      <c r="B9" t="s">
        <v>75</v>
      </c>
      <c r="C9" t="str">
        <f>HLOOKUP(C8,B1:G5,2,0)</f>
        <v>Thomas Bettle</v>
      </c>
    </row>
    <row r="10" spans="2:3">
      <c r="B10" t="s">
        <v>7</v>
      </c>
      <c r="C10">
        <f>HLOOKUP(Sheet1!C9,Sheet1!B2:I5,3,0)</f>
        <v>13046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205" zoomScaleNormal="205" workbookViewId="0">
      <selection activeCell="F2" sqref="F2:G2"/>
    </sheetView>
  </sheetViews>
  <sheetFormatPr defaultColWidth="9" defaultRowHeight="14.5" outlineLevelCol="3"/>
  <cols>
    <col min="1" max="1" width="20.8909090909091" customWidth="1"/>
    <col min="2" max="2" width="13.2181818181818" customWidth="1"/>
  </cols>
  <sheetData>
    <row r="1" spans="1:4">
      <c r="A1" s="2" t="s">
        <v>2</v>
      </c>
      <c r="B1" s="2" t="s">
        <v>3</v>
      </c>
      <c r="C1" s="2" t="s">
        <v>4</v>
      </c>
      <c r="D1" s="2" t="s">
        <v>5</v>
      </c>
    </row>
    <row r="2" spans="1:4">
      <c r="A2" s="4" t="s">
        <v>9</v>
      </c>
      <c r="B2" s="4" t="s">
        <v>10</v>
      </c>
      <c r="C2" s="5">
        <v>13836</v>
      </c>
      <c r="D2" s="5">
        <v>25</v>
      </c>
    </row>
    <row r="3" spans="1:4">
      <c r="A3" s="4" t="s">
        <v>11</v>
      </c>
      <c r="B3" s="4" t="s">
        <v>12</v>
      </c>
      <c r="C3" s="5">
        <v>11771</v>
      </c>
      <c r="D3" s="5">
        <v>32</v>
      </c>
    </row>
    <row r="4" spans="1:4">
      <c r="A4" s="4" t="s">
        <v>13</v>
      </c>
      <c r="B4" s="4" t="s">
        <v>14</v>
      </c>
      <c r="C4" s="5">
        <v>13046</v>
      </c>
      <c r="D4" s="5">
        <v>35</v>
      </c>
    </row>
    <row r="5" spans="1:4">
      <c r="A5" s="4" t="s">
        <v>15</v>
      </c>
      <c r="B5" s="4" t="s">
        <v>16</v>
      </c>
      <c r="C5" s="5">
        <v>18276</v>
      </c>
      <c r="D5" s="5">
        <v>32</v>
      </c>
    </row>
    <row r="6" spans="1:4">
      <c r="A6" s="4" t="s">
        <v>19</v>
      </c>
      <c r="B6" s="4" t="s">
        <v>20</v>
      </c>
      <c r="C6" s="5">
        <v>19327</v>
      </c>
      <c r="D6" s="5">
        <v>26</v>
      </c>
    </row>
    <row r="7" spans="1:4">
      <c r="A7" s="4" t="s">
        <v>22</v>
      </c>
      <c r="B7" s="4" t="s">
        <v>23</v>
      </c>
      <c r="C7" s="5">
        <v>18996</v>
      </c>
      <c r="D7" s="5">
        <v>35</v>
      </c>
    </row>
    <row r="8" spans="1:4">
      <c r="A8" s="4" t="s">
        <v>21</v>
      </c>
      <c r="B8" s="4" t="s">
        <v>14</v>
      </c>
      <c r="C8" s="5">
        <v>10387</v>
      </c>
      <c r="D8" s="5">
        <v>25</v>
      </c>
    </row>
    <row r="9" spans="1:4">
      <c r="A9" s="4" t="s">
        <v>25</v>
      </c>
      <c r="B9" s="4" t="s">
        <v>23</v>
      </c>
      <c r="C9" s="5">
        <v>12566</v>
      </c>
      <c r="D9" s="5">
        <v>37</v>
      </c>
    </row>
    <row r="10" spans="1:4">
      <c r="A10" s="4" t="s">
        <v>26</v>
      </c>
      <c r="B10" s="4" t="s">
        <v>27</v>
      </c>
      <c r="C10" s="5">
        <v>16406</v>
      </c>
      <c r="D10" s="5">
        <v>42</v>
      </c>
    </row>
    <row r="11" spans="1:4">
      <c r="A11" s="4" t="s">
        <v>28</v>
      </c>
      <c r="B11" s="4" t="s">
        <v>16</v>
      </c>
      <c r="C11" s="5">
        <v>15784</v>
      </c>
      <c r="D11" s="5">
        <v>43</v>
      </c>
    </row>
    <row r="12" spans="1:4">
      <c r="A12" s="4" t="s">
        <v>29</v>
      </c>
      <c r="B12" s="4" t="s">
        <v>10</v>
      </c>
      <c r="C12" s="5">
        <v>10959</v>
      </c>
      <c r="D12" s="5">
        <v>30</v>
      </c>
    </row>
    <row r="13" spans="1:4">
      <c r="A13" s="4" t="s">
        <v>30</v>
      </c>
      <c r="B13" s="4" t="s">
        <v>31</v>
      </c>
      <c r="C13" s="5">
        <v>14562</v>
      </c>
      <c r="D13" s="5">
        <v>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30" zoomScaleNormal="130" topLeftCell="B1" workbookViewId="0">
      <selection activeCell="A1" sqref="A1:K15"/>
    </sheetView>
  </sheetViews>
  <sheetFormatPr defaultColWidth="9" defaultRowHeight="14.5"/>
  <cols>
    <col min="1" max="1" width="43.4454545454545" customWidth="1"/>
    <col min="2" max="2" width="24" customWidth="1"/>
    <col min="3" max="3" width="9.66363636363636" customWidth="1"/>
    <col min="4" max="4" width="11.3363636363636" customWidth="1"/>
    <col min="6" max="6" width="9.44545454545455" customWidth="1"/>
    <col min="7" max="7" width="11.1090909090909" customWidth="1"/>
    <col min="8" max="8" width="13.5545454545455" customWidth="1"/>
    <col min="9" max="9" width="11.3363636363636" customWidth="1"/>
    <col min="10" max="10" width="11.4454545454545" customWidth="1"/>
    <col min="11" max="11" width="11.7818181818182" customWidth="1"/>
  </cols>
  <sheetData>
    <row r="1" spans="1:11">
      <c r="A1" s="12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4" t="s">
        <v>1</v>
      </c>
      <c r="B2" s="14">
        <v>101</v>
      </c>
      <c r="C2" s="14">
        <v>102</v>
      </c>
      <c r="D2" s="14">
        <v>103</v>
      </c>
      <c r="E2" s="14">
        <v>104</v>
      </c>
      <c r="F2" s="14">
        <v>105</v>
      </c>
      <c r="G2" s="14">
        <v>106</v>
      </c>
      <c r="H2" s="14">
        <v>107</v>
      </c>
      <c r="I2" s="14">
        <v>108</v>
      </c>
      <c r="J2" s="14">
        <v>109</v>
      </c>
      <c r="K2" s="14">
        <v>110</v>
      </c>
    </row>
    <row r="3" spans="1:11">
      <c r="A3" s="14" t="s">
        <v>77</v>
      </c>
      <c r="B3" s="15" t="s">
        <v>78</v>
      </c>
      <c r="C3" s="15" t="s">
        <v>79</v>
      </c>
      <c r="D3" s="15" t="s">
        <v>80</v>
      </c>
      <c r="E3" s="15" t="s">
        <v>81</v>
      </c>
      <c r="F3" s="15" t="s">
        <v>82</v>
      </c>
      <c r="G3" s="15" t="s">
        <v>83</v>
      </c>
      <c r="H3" s="15" t="s">
        <v>84</v>
      </c>
      <c r="I3" s="15" t="s">
        <v>85</v>
      </c>
      <c r="J3" s="15" t="s">
        <v>86</v>
      </c>
      <c r="K3" s="15" t="s">
        <v>87</v>
      </c>
    </row>
    <row r="4" spans="1:11">
      <c r="A4" s="14" t="s">
        <v>88</v>
      </c>
      <c r="B4" s="15" t="s">
        <v>89</v>
      </c>
      <c r="C4" s="15" t="s">
        <v>90</v>
      </c>
      <c r="D4" s="15" t="s">
        <v>91</v>
      </c>
      <c r="E4" s="15" t="s">
        <v>92</v>
      </c>
      <c r="F4" s="15" t="s">
        <v>89</v>
      </c>
      <c r="G4" s="15" t="s">
        <v>90</v>
      </c>
      <c r="H4" s="15" t="s">
        <v>91</v>
      </c>
      <c r="I4" s="15" t="s">
        <v>92</v>
      </c>
      <c r="J4" s="15" t="s">
        <v>89</v>
      </c>
      <c r="K4" s="15" t="s">
        <v>90</v>
      </c>
    </row>
    <row r="5" spans="1:11">
      <c r="A5" s="14" t="s">
        <v>4</v>
      </c>
      <c r="B5" s="15">
        <v>50000</v>
      </c>
      <c r="C5" s="15">
        <v>55000</v>
      </c>
      <c r="D5" s="15">
        <v>60000</v>
      </c>
      <c r="E5" s="15">
        <v>65000</v>
      </c>
      <c r="F5" s="15">
        <v>70000</v>
      </c>
      <c r="G5" s="15">
        <v>75000</v>
      </c>
      <c r="H5" s="15">
        <v>80000</v>
      </c>
      <c r="I5" s="15">
        <v>85000</v>
      </c>
      <c r="J5" s="15">
        <v>90000</v>
      </c>
      <c r="K5" s="15">
        <v>95000</v>
      </c>
    </row>
    <row r="6" spans="1:11">
      <c r="A6" s="14" t="s">
        <v>93</v>
      </c>
      <c r="B6" s="15">
        <v>2000</v>
      </c>
      <c r="C6" s="15">
        <v>2500</v>
      </c>
      <c r="D6" s="15">
        <v>3000</v>
      </c>
      <c r="E6" s="15">
        <v>3500</v>
      </c>
      <c r="F6" s="15">
        <v>4000</v>
      </c>
      <c r="G6" s="15">
        <v>4500</v>
      </c>
      <c r="H6" s="15">
        <v>5000</v>
      </c>
      <c r="I6" s="15">
        <v>5500</v>
      </c>
      <c r="J6" s="15">
        <v>6000</v>
      </c>
      <c r="K6" s="15">
        <v>6500</v>
      </c>
    </row>
    <row r="7" spans="1:11">
      <c r="A7" s="14" t="s">
        <v>94</v>
      </c>
      <c r="B7" s="15">
        <v>52000</v>
      </c>
      <c r="C7" s="15">
        <v>57500</v>
      </c>
      <c r="D7" s="15">
        <v>63000</v>
      </c>
      <c r="E7" s="15">
        <v>685000</v>
      </c>
      <c r="F7" s="15">
        <v>74000</v>
      </c>
      <c r="G7" s="15">
        <v>79500</v>
      </c>
      <c r="H7" s="15">
        <v>85000</v>
      </c>
      <c r="I7" s="15">
        <v>90500</v>
      </c>
      <c r="J7" s="15">
        <v>96000</v>
      </c>
      <c r="K7" s="15">
        <v>101500</v>
      </c>
    </row>
    <row r="8" spans="1:1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>
      <c r="A9" s="12" t="s">
        <v>95</v>
      </c>
      <c r="B9" s="13" t="s">
        <v>96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>
      <c r="A10" s="13"/>
      <c r="B10" s="12" t="s">
        <v>97</v>
      </c>
      <c r="C10" s="12" t="s">
        <v>6</v>
      </c>
      <c r="D10" s="13"/>
      <c r="E10" s="13"/>
      <c r="F10" s="13"/>
      <c r="G10" s="13"/>
      <c r="H10" s="13"/>
      <c r="I10" s="13"/>
      <c r="J10" s="13"/>
      <c r="K10" s="13"/>
    </row>
    <row r="11" spans="1:11">
      <c r="A11" s="13" t="s">
        <v>98</v>
      </c>
      <c r="B11" s="16"/>
      <c r="C11" s="13">
        <v>101</v>
      </c>
      <c r="D11" s="13"/>
      <c r="E11" s="13"/>
      <c r="F11" s="13"/>
      <c r="G11" s="13"/>
      <c r="H11" s="13"/>
      <c r="I11" s="13"/>
      <c r="J11" s="13"/>
      <c r="K11" s="13"/>
    </row>
    <row r="12" spans="1:1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>
      <c r="A13" s="12" t="s">
        <v>99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13"/>
      <c r="B14" s="12"/>
      <c r="C14" s="12"/>
      <c r="D14" s="13"/>
      <c r="E14" s="13"/>
      <c r="F14" s="13"/>
      <c r="G14" s="13"/>
      <c r="H14" s="13"/>
      <c r="I14" s="13"/>
      <c r="J14" s="13"/>
      <c r="K14" s="13"/>
    </row>
    <row r="15" spans="1:11">
      <c r="A15" s="13" t="s">
        <v>98</v>
      </c>
      <c r="B15" s="16"/>
      <c r="C15" s="13"/>
      <c r="D15" s="13"/>
      <c r="E15" s="13"/>
      <c r="F15" s="13"/>
      <c r="G15" s="13"/>
      <c r="H15" s="13"/>
      <c r="I15" s="13"/>
      <c r="J15" s="13"/>
      <c r="K15" s="1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75" zoomScaleNormal="175" topLeftCell="A7" workbookViewId="0">
      <selection activeCell="A1" sqref="A1:D11"/>
    </sheetView>
  </sheetViews>
  <sheetFormatPr defaultColWidth="9" defaultRowHeight="14.5" outlineLevelCol="3"/>
  <sheetData>
    <row r="1" spans="1:4">
      <c r="A1" s="7" t="s">
        <v>100</v>
      </c>
      <c r="B1" s="8"/>
      <c r="C1" s="8"/>
      <c r="D1" s="8"/>
    </row>
    <row r="2" spans="1:4">
      <c r="A2" s="10" t="s">
        <v>101</v>
      </c>
      <c r="B2" s="8"/>
      <c r="C2" s="8"/>
      <c r="D2" s="8"/>
    </row>
    <row r="3" spans="1:4">
      <c r="A3" s="10" t="s">
        <v>102</v>
      </c>
      <c r="B3" s="8"/>
      <c r="C3" s="8"/>
      <c r="D3" s="8"/>
    </row>
    <row r="4" spans="1:4">
      <c r="A4" s="10" t="s">
        <v>103</v>
      </c>
      <c r="B4" s="8"/>
      <c r="C4" s="8"/>
      <c r="D4" s="8"/>
    </row>
    <row r="5" spans="1:4">
      <c r="A5" s="10" t="s">
        <v>104</v>
      </c>
      <c r="B5" s="8"/>
      <c r="C5" s="8"/>
      <c r="D5" s="8"/>
    </row>
    <row r="6" spans="1:4">
      <c r="A6" s="10" t="s">
        <v>105</v>
      </c>
      <c r="B6" s="8"/>
      <c r="C6" s="8"/>
      <c r="D6" s="8"/>
    </row>
    <row r="7" spans="1:4">
      <c r="A7" s="10" t="s">
        <v>106</v>
      </c>
      <c r="B7" s="8"/>
      <c r="C7" s="8"/>
      <c r="D7" s="8" t="str">
        <f>INDEX(A2:A7,4)</f>
        <v>Dell</v>
      </c>
    </row>
    <row r="8" spans="1:4">
      <c r="A8" s="8"/>
      <c r="B8" s="8"/>
      <c r="C8" s="8"/>
      <c r="D8" s="8"/>
    </row>
    <row r="9" spans="1:4">
      <c r="A9" s="8"/>
      <c r="B9" s="8"/>
      <c r="C9" s="8" t="str">
        <f>INDEX(A2:A7,4)</f>
        <v>Dell</v>
      </c>
      <c r="D9" s="8"/>
    </row>
    <row r="10" spans="1:4">
      <c r="A10" s="8" t="s">
        <v>107</v>
      </c>
      <c r="B10" s="11"/>
      <c r="C10" s="7" t="s">
        <v>108</v>
      </c>
      <c r="D10" s="8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213" zoomScaleNormal="213" topLeftCell="A6" workbookViewId="0">
      <selection activeCell="A11" sqref="A11:B11"/>
    </sheetView>
  </sheetViews>
  <sheetFormatPr defaultColWidth="9" defaultRowHeight="14.5" outlineLevelCol="4"/>
  <sheetData>
    <row r="1" spans="1:2">
      <c r="A1" s="8" t="s">
        <v>109</v>
      </c>
      <c r="B1" s="8"/>
    </row>
    <row r="2" spans="1:2">
      <c r="A2" s="8"/>
      <c r="B2" s="7" t="s">
        <v>110</v>
      </c>
    </row>
    <row r="3" spans="1:2">
      <c r="A3" s="8"/>
      <c r="B3" s="10" t="s">
        <v>111</v>
      </c>
    </row>
    <row r="4" spans="1:2">
      <c r="A4" s="8"/>
      <c r="B4" s="10" t="s">
        <v>112</v>
      </c>
    </row>
    <row r="5" spans="1:2">
      <c r="A5" s="8"/>
      <c r="B5" s="10" t="s">
        <v>113</v>
      </c>
    </row>
    <row r="6" spans="1:5">
      <c r="A6" s="8"/>
      <c r="B6" s="10" t="s">
        <v>114</v>
      </c>
      <c r="E6">
        <f>MATCH("C",B3:B9,0)</f>
        <v>3</v>
      </c>
    </row>
    <row r="7" spans="1:2">
      <c r="A7" s="8"/>
      <c r="B7" s="10" t="s">
        <v>115</v>
      </c>
    </row>
    <row r="8" spans="1:2">
      <c r="A8" s="8"/>
      <c r="B8" s="10" t="s">
        <v>116</v>
      </c>
    </row>
    <row r="9" spans="1:2">
      <c r="A9" s="8"/>
      <c r="B9" s="10" t="s">
        <v>117</v>
      </c>
    </row>
    <row r="10" spans="1:2">
      <c r="A10" s="8"/>
      <c r="B10" s="8"/>
    </row>
    <row r="11" spans="1:2">
      <c r="A11" s="8" t="s">
        <v>107</v>
      </c>
      <c r="B11" s="11"/>
    </row>
    <row r="12" spans="1:2">
      <c r="A12" s="8"/>
      <c r="B12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190" zoomScaleNormal="190" topLeftCell="A8" workbookViewId="0">
      <selection activeCell="A1" sqref="A1:B11"/>
    </sheetView>
  </sheetViews>
  <sheetFormatPr defaultColWidth="9" defaultRowHeight="14.5" outlineLevelCol="1"/>
  <cols>
    <col min="1" max="1" width="14.7818181818182" customWidth="1"/>
  </cols>
  <sheetData>
    <row r="1" spans="1:2">
      <c r="A1" s="7" t="s">
        <v>118</v>
      </c>
      <c r="B1" s="8"/>
    </row>
    <row r="2" spans="1:2">
      <c r="A2" s="9" t="s">
        <v>119</v>
      </c>
      <c r="B2" s="9" t="s">
        <v>2</v>
      </c>
    </row>
    <row r="3" spans="1:2">
      <c r="A3" s="10">
        <v>9584423</v>
      </c>
      <c r="B3" s="10" t="s">
        <v>120</v>
      </c>
    </row>
    <row r="4" spans="1:2">
      <c r="A4" s="10">
        <v>5034521</v>
      </c>
      <c r="B4" s="10" t="s">
        <v>121</v>
      </c>
    </row>
    <row r="5" spans="1:2">
      <c r="A5" s="10">
        <v>9543669</v>
      </c>
      <c r="B5" s="10" t="s">
        <v>122</v>
      </c>
    </row>
    <row r="6" spans="1:2">
      <c r="A6" s="10">
        <v>9995553</v>
      </c>
      <c r="B6" s="10" t="s">
        <v>123</v>
      </c>
    </row>
    <row r="7" spans="1:2">
      <c r="A7" s="10">
        <v>8595323</v>
      </c>
      <c r="B7" s="10" t="s">
        <v>124</v>
      </c>
    </row>
    <row r="8" spans="1:2">
      <c r="A8" s="10">
        <v>9359305</v>
      </c>
      <c r="B8" s="10" t="s">
        <v>125</v>
      </c>
    </row>
    <row r="9" spans="1:2">
      <c r="A9" s="8"/>
      <c r="B9" s="8"/>
    </row>
    <row r="10" spans="1:2">
      <c r="A10" s="8" t="s">
        <v>126</v>
      </c>
      <c r="B10" s="7" t="s">
        <v>123</v>
      </c>
    </row>
    <row r="11" spans="1:2">
      <c r="A11" s="8" t="s">
        <v>107</v>
      </c>
      <c r="B11" s="11"/>
    </row>
    <row r="12" spans="1:2">
      <c r="A12" s="8"/>
      <c r="B12" s="8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205" zoomScaleNormal="205" workbookViewId="0">
      <selection activeCell="G4" sqref="G4"/>
    </sheetView>
  </sheetViews>
  <sheetFormatPr defaultColWidth="9" defaultRowHeight="14.5" outlineLevelCol="7"/>
  <cols>
    <col min="1" max="1" width="14.1090909090909" customWidth="1"/>
    <col min="2" max="2" width="18.7818181818182" customWidth="1"/>
    <col min="3" max="3" width="12.2181818181818" customWidth="1"/>
    <col min="4" max="4" width="11.2181818181818" customWidth="1"/>
  </cols>
  <sheetData>
    <row r="1" spans="1:4">
      <c r="A1" s="1" t="s">
        <v>1</v>
      </c>
      <c r="B1" s="2" t="s">
        <v>2</v>
      </c>
      <c r="C1" s="2" t="s">
        <v>3</v>
      </c>
      <c r="D1" s="2" t="s">
        <v>4</v>
      </c>
    </row>
    <row r="2" spans="1:4">
      <c r="A2" s="3">
        <v>56815</v>
      </c>
      <c r="B2" s="4" t="s">
        <v>9</v>
      </c>
      <c r="C2" s="4" t="s">
        <v>10</v>
      </c>
      <c r="D2" s="5">
        <v>13836</v>
      </c>
    </row>
    <row r="3" spans="1:4">
      <c r="A3" s="3">
        <v>51186</v>
      </c>
      <c r="B3" s="4" t="s">
        <v>11</v>
      </c>
      <c r="C3" s="4" t="s">
        <v>12</v>
      </c>
      <c r="D3" s="5">
        <v>11771</v>
      </c>
    </row>
    <row r="4" spans="1:4">
      <c r="A4" s="3">
        <v>51511</v>
      </c>
      <c r="B4" s="4" t="s">
        <v>13</v>
      </c>
      <c r="C4" s="4" t="s">
        <v>14</v>
      </c>
      <c r="D4" s="5">
        <v>13046</v>
      </c>
    </row>
    <row r="5" spans="1:8">
      <c r="A5" s="3">
        <v>50890</v>
      </c>
      <c r="B5" s="4" t="s">
        <v>15</v>
      </c>
      <c r="C5" s="4" t="s">
        <v>16</v>
      </c>
      <c r="D5" s="5">
        <v>18276</v>
      </c>
      <c r="F5" s="6" t="s">
        <v>75</v>
      </c>
      <c r="G5" s="6" t="s">
        <v>18</v>
      </c>
      <c r="H5" t="s">
        <v>127</v>
      </c>
    </row>
    <row r="6" spans="1:8">
      <c r="A6" s="3">
        <v>53700</v>
      </c>
      <c r="B6" s="4" t="s">
        <v>19</v>
      </c>
      <c r="C6" s="4" t="s">
        <v>20</v>
      </c>
      <c r="D6" s="5">
        <v>19327</v>
      </c>
      <c r="F6" t="s">
        <v>21</v>
      </c>
      <c r="G6" t="str">
        <f>INDEX(C1:C13,MATCH(F6,B1:B13,))</f>
        <v>Bangkok</v>
      </c>
      <c r="H6">
        <f>INDEX(A1:A13,MATCH(F6,B1:B13,0))</f>
        <v>59848</v>
      </c>
    </row>
    <row r="7" spans="1:4">
      <c r="A7" s="3">
        <v>55879</v>
      </c>
      <c r="B7" s="4" t="s">
        <v>22</v>
      </c>
      <c r="C7" s="4" t="s">
        <v>23</v>
      </c>
      <c r="D7" s="5">
        <v>18996</v>
      </c>
    </row>
    <row r="8" spans="1:4">
      <c r="A8" s="3">
        <v>59848</v>
      </c>
      <c r="B8" s="4" t="s">
        <v>21</v>
      </c>
      <c r="C8" s="4" t="s">
        <v>14</v>
      </c>
      <c r="D8" s="5">
        <v>10387</v>
      </c>
    </row>
    <row r="9" spans="1:8">
      <c r="A9" s="3">
        <v>58369</v>
      </c>
      <c r="B9" s="4" t="s">
        <v>25</v>
      </c>
      <c r="C9" s="4" t="s">
        <v>23</v>
      </c>
      <c r="D9" s="5">
        <v>12566</v>
      </c>
      <c r="E9" t="s">
        <v>128</v>
      </c>
      <c r="G9">
        <f>MATCH(F6,B1:B13,)</f>
        <v>8</v>
      </c>
      <c r="H9" t="s">
        <v>129</v>
      </c>
    </row>
    <row r="10" spans="1:6">
      <c r="A10" s="3">
        <v>50217</v>
      </c>
      <c r="B10" s="4" t="s">
        <v>26</v>
      </c>
      <c r="C10" s="4" t="s">
        <v>27</v>
      </c>
      <c r="D10" s="5">
        <v>16406</v>
      </c>
      <c r="F10" t="str">
        <f>INDEX(C1:C13,G9)</f>
        <v>Bangkok</v>
      </c>
    </row>
    <row r="11" spans="1:6">
      <c r="A11" s="3">
        <v>50695</v>
      </c>
      <c r="B11" s="4" t="s">
        <v>28</v>
      </c>
      <c r="C11" s="4" t="s">
        <v>16</v>
      </c>
      <c r="D11" s="5">
        <v>15784</v>
      </c>
      <c r="F11" t="str">
        <f>INDEX(C1:C13,8)</f>
        <v>Bangkok</v>
      </c>
    </row>
    <row r="12" spans="1:6">
      <c r="A12" s="3">
        <v>59673</v>
      </c>
      <c r="B12" s="4" t="s">
        <v>29</v>
      </c>
      <c r="C12" s="4" t="s">
        <v>10</v>
      </c>
      <c r="D12" s="5">
        <v>10959</v>
      </c>
      <c r="F12" t="str">
        <f>INDEX(C1:C13,MATCH(F6,B1:B13,))</f>
        <v>Bangkok</v>
      </c>
    </row>
    <row r="13" spans="1:4">
      <c r="A13" s="3">
        <v>52130</v>
      </c>
      <c r="B13" s="4" t="s">
        <v>30</v>
      </c>
      <c r="C13" s="4" t="s">
        <v>31</v>
      </c>
      <c r="D13" s="5">
        <v>14562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vlookups</vt:lpstr>
      <vt:lpstr>Sheet3</vt:lpstr>
      <vt:lpstr>Sheet1</vt:lpstr>
      <vt:lpstr>302</vt:lpstr>
      <vt:lpstr>hlookup</vt:lpstr>
      <vt:lpstr>index</vt:lpstr>
      <vt:lpstr>match</vt:lpstr>
      <vt:lpstr>index-match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Sahil</cp:lastModifiedBy>
  <dcterms:created xsi:type="dcterms:W3CDTF">2024-04-06T05:44:00Z</dcterms:created>
  <dcterms:modified xsi:type="dcterms:W3CDTF">2025-02-05T06:53:27Z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B9EF0289BF5642B58A27A3B3156378EF_12</vt:lpwstr>
  </property>
  <property fmtid="{D5CDD505-2E9C-101B-9397-08002B2CF9AE}" pid="3" name="KSOProductBuildVer">
    <vt:lpwstr>1033-12.2.0.19805</vt:lpwstr>
  </property>
</Properties>
</file>