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definedNames>
    <definedName name="_xlnm._FilterDatabase" localSheetId="5" hidden="1">Sheet7!$J$8:$M$20</definedName>
    <definedName name="_xlnm._FilterDatabase" localSheetId="1" hidden="1">Sheet2!$A$1:$J$11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<sst xmlns="http://schemas.openxmlformats.org/spreadsheetml/2006/main" count="351" uniqueCount="135">
  <si>
    <t>Region</t>
  </si>
  <si>
    <t>Product Category</t>
  </si>
  <si>
    <t>Product Name</t>
  </si>
  <si>
    <t>unit price</t>
  </si>
  <si>
    <t>Quantity</t>
  </si>
  <si>
    <t>Discount (%)</t>
  </si>
  <si>
    <t>Profit ($)</t>
  </si>
  <si>
    <t>Sales amt</t>
  </si>
  <si>
    <t>age group</t>
  </si>
  <si>
    <t xml:space="preserve">india </t>
  </si>
  <si>
    <t>East</t>
  </si>
  <si>
    <t>Electronics</t>
  </si>
  <si>
    <t>Laptop</t>
  </si>
  <si>
    <t>teenager</t>
  </si>
  <si>
    <t>South</t>
  </si>
  <si>
    <t>Furniture</t>
  </si>
  <si>
    <t>Office Chair</t>
  </si>
  <si>
    <t>raj kumar</t>
  </si>
  <si>
    <t>kumar</t>
  </si>
  <si>
    <t>Home Appliances</t>
  </si>
  <si>
    <t>Refrigerator</t>
  </si>
  <si>
    <t>senior</t>
  </si>
  <si>
    <t>deep sha</t>
  </si>
  <si>
    <t>sha</t>
  </si>
  <si>
    <t>North</t>
  </si>
  <si>
    <t>big sofa</t>
  </si>
  <si>
    <t>adult</t>
  </si>
  <si>
    <t>sam jha</t>
  </si>
  <si>
    <t>jha</t>
  </si>
  <si>
    <t>West</t>
  </si>
  <si>
    <t>office Tablet</t>
  </si>
  <si>
    <t>Dining Table</t>
  </si>
  <si>
    <t>Headphones</t>
  </si>
  <si>
    <t>Smartphone</t>
  </si>
  <si>
    <t>Washing Machine</t>
  </si>
  <si>
    <t>Microwave Oven</t>
  </si>
  <si>
    <t xml:space="preserve">count </t>
  </si>
  <si>
    <t>counta</t>
  </si>
  <si>
    <t>customer segment</t>
  </si>
  <si>
    <t>profit/loss</t>
  </si>
  <si>
    <t>name char length</t>
  </si>
  <si>
    <t>l</t>
  </si>
  <si>
    <t xml:space="preserve">total </t>
  </si>
  <si>
    <t>elec total sale</t>
  </si>
  <si>
    <t>sumifs</t>
  </si>
  <si>
    <t>averageifs</t>
  </si>
  <si>
    <t>countifs</t>
  </si>
  <si>
    <t>cat</t>
  </si>
  <si>
    <t>P name</t>
  </si>
  <si>
    <t>total sales</t>
  </si>
  <si>
    <t>avg sale</t>
  </si>
  <si>
    <t>t. num of sales</t>
  </si>
  <si>
    <t>sumif</t>
  </si>
  <si>
    <t>total sale amt</t>
  </si>
  <si>
    <t>lapt</t>
  </si>
  <si>
    <t>avgif</t>
  </si>
  <si>
    <t xml:space="preserve">f avg sale </t>
  </si>
  <si>
    <t>countif</t>
  </si>
  <si>
    <t>total count fut</t>
  </si>
  <si>
    <t>iferror</t>
  </si>
  <si>
    <t>Text fuctions</t>
  </si>
  <si>
    <t>find</t>
  </si>
  <si>
    <r>
      <rPr>
        <b/>
        <u/>
        <sz val="7"/>
        <color rgb="FF1E73BE"/>
        <rFont val="Poppins"/>
        <charset val="134"/>
      </rPr>
      <t>DAY, MONTH, YEAR</t>
    </r>
    <r>
      <rPr>
        <u/>
        <sz val="7"/>
        <color rgb="FF1E73BE"/>
        <rFont val="Poppins"/>
        <charset val="134"/>
      </rPr>
      <t> </t>
    </r>
  </si>
  <si>
    <t>search</t>
  </si>
  <si>
    <t>DATE</t>
  </si>
  <si>
    <t>SUBSTITUTE</t>
  </si>
  <si>
    <t>WEEKDAY</t>
  </si>
  <si>
    <t>replace</t>
  </si>
  <si>
    <t>EOMONTH</t>
  </si>
  <si>
    <t>TEXT</t>
  </si>
  <si>
    <t>INDEX</t>
  </si>
  <si>
    <t>TRIM</t>
  </si>
  <si>
    <r>
      <rPr>
        <b/>
        <u/>
        <sz val="7"/>
        <color rgb="FF1E73BE"/>
        <rFont val="Poppins"/>
        <charset val="134"/>
      </rPr>
      <t>MATCH</t>
    </r>
    <r>
      <rPr>
        <u/>
        <sz val="7"/>
        <color rgb="FF1E73BE"/>
        <rFont val="Poppins"/>
        <charset val="134"/>
      </rPr>
      <t> </t>
    </r>
  </si>
  <si>
    <t>INDEX MATCH</t>
  </si>
  <si>
    <t>hlookup</t>
  </si>
  <si>
    <t xml:space="preserve">vlookup </t>
  </si>
  <si>
    <t>xlookup</t>
  </si>
  <si>
    <t>Name</t>
  </si>
  <si>
    <t>Age</t>
  </si>
  <si>
    <t>Company</t>
  </si>
  <si>
    <t>Sean</t>
  </si>
  <si>
    <t>Amazon</t>
  </si>
  <si>
    <t>Use the VLOOKUP function to find where Tina and Dani work:</t>
  </si>
  <si>
    <t>Sarah</t>
  </si>
  <si>
    <t>Google</t>
  </si>
  <si>
    <t>Yoav</t>
  </si>
  <si>
    <t>Microsoft</t>
  </si>
  <si>
    <t>Workplace</t>
  </si>
  <si>
    <t>Joe</t>
  </si>
  <si>
    <t>Apple</t>
  </si>
  <si>
    <t>Dani</t>
  </si>
  <si>
    <t>Netflix</t>
  </si>
  <si>
    <t>Tina</t>
  </si>
  <si>
    <t>Disney</t>
  </si>
  <si>
    <t>Sharon</t>
  </si>
  <si>
    <t>Tesla</t>
  </si>
  <si>
    <t>Gil</t>
  </si>
  <si>
    <t>Facebook</t>
  </si>
  <si>
    <t>Location</t>
  </si>
  <si>
    <t>Salary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</si>
  <si>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</si>
  <si>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</si>
  <si>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</si>
  <si>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</si>
  <si>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</si>
  <si>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</si>
  <si>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</si>
  <si>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</si>
  <si>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location</t>
  </si>
  <si>
    <t>Margaret Turley</t>
  </si>
  <si>
    <t>Shanghai</t>
  </si>
  <si>
    <t>eric green</t>
  </si>
  <si>
    <t>Michael Kaye</t>
  </si>
  <si>
    <t>Capetown</t>
  </si>
  <si>
    <t>Paul Bell</t>
  </si>
  <si>
    <t>Thomas Davies</t>
  </si>
  <si>
    <t>Eric Green</t>
  </si>
  <si>
    <t>Warsaw</t>
  </si>
  <si>
    <t>name</t>
  </si>
  <si>
    <t>Williamr Black</t>
  </si>
  <si>
    <t>cairo</t>
  </si>
  <si>
    <t>Estelle Cormack</t>
  </si>
  <si>
    <t>Christopher Fallon</t>
  </si>
  <si>
    <t>Delhi</t>
  </si>
  <si>
    <t>match(value ,return index number)</t>
  </si>
  <si>
    <t>index</t>
  </si>
  <si>
    <t>salary</t>
  </si>
  <si>
    <t xml:space="preserve">salary column, index no </t>
  </si>
  <si>
    <t>Eric green</t>
  </si>
  <si>
    <t>berlin</t>
  </si>
  <si>
    <t xml:space="preserve">name </t>
  </si>
  <si>
    <t>valu</t>
  </si>
  <si>
    <t xml:space="preserve">location </t>
  </si>
  <si>
    <t>age</t>
  </si>
  <si>
    <t>Paul bell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</si>
</sst>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  <numFmt numFmtId="182" formatCode="_-[$$-409]* #,##0.00_ ;_-[$$-409]* \-#,##0.00\ ;_-[$$-409]* &quot;-&quot;??_ ;_-@_ "/>
    <numFmt numFmtId="183" formatCode="_ [$₹-4009]\ * #,##0.00_ ;_ [$₹-4009]\ * \-#,##0.00_ ;_ [$₹-4009]\ 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7"/>
      <color rgb="FF1E73BE"/>
      <name val="Poppi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7"/>
      <color rgb="FF1E73BE"/>
      <name val="Poppin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0" fontId="2" fillId="0" borderId="2" xfId="0" applyFont="1" applyBorder="1"/>
    <xf numFmtId="0" fontId="3" fillId="0" borderId="0" xfId="0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0" fontId="3" fillId="2" borderId="0" xfId="0" applyFont="1" applyFill="1" applyAlignment="1">
      <alignment vertical="center"/>
    </xf>
    <xf numFmtId="182" fontId="0" fillId="0" borderId="0" xfId="0" applyNumberFormat="1"/>
    <xf numFmtId="18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color rgb="FF9C0006"/>
      </font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00CC00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1" totalsRowShown="0">
  <autoFilter xmlns:etc="http://www.wps.cn/officeDocument/2017/etCustomData" ref="A1:J11" etc:filterBottomFollowUsedRange="0"/>
  <sortState ref="A1:J11">
    <sortCondition ref="H1:H11" descending="1"/>
  </sortState>
  <tableColumns count="10">
    <tableColumn id="1" name="Region"/>
    <tableColumn id="2" name="Product Category"/>
    <tableColumn id="3" name="Product Name"/>
    <tableColumn id="4" name="unit price"/>
    <tableColumn id="5" name="Quantity"/>
    <tableColumn id="6" name="Discount (%)"/>
    <tableColumn id="7" name="Profit ($)"/>
    <tableColumn id="8" name="Sales amt">
      <calculatedColumnFormula>D2*E2</calculatedColumnFormula>
    </tableColumn>
    <tableColumn id="9" name="age group"/>
    <tableColumn id="10" name="india ">
      <calculatedColumnFormula>Table1[[#This Row],[Sales amt]]*83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opLeftCell="B1" workbookViewId="0">
      <selection activeCell="G17" sqref="G17"/>
    </sheetView>
  </sheetViews>
  <sheetFormatPr defaultColWidth="9" defaultRowHeight="14.5"/>
  <cols>
    <col min="1" max="1" width="13.6363636363636" customWidth="1"/>
    <col min="2" max="2" width="17.8181818181818" customWidth="1"/>
    <col min="3" max="3" width="14.6363636363636" customWidth="1"/>
    <col min="4" max="4" width="14" customWidth="1"/>
    <col min="5" max="5" width="10" customWidth="1"/>
    <col min="6" max="6" width="13.2727272727273" customWidth="1"/>
    <col min="7" max="7" width="10.0909090909091" customWidth="1"/>
    <col min="8" max="8" width="13.1818181818182" style="13" customWidth="1"/>
    <col min="9" max="9" width="11.1818181818182" customWidth="1"/>
    <col min="10" max="10" width="20.5454545454545" style="14" customWidth="1"/>
    <col min="12" max="12" width="14.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>
        <v>1200</v>
      </c>
      <c r="E2">
        <v>1</v>
      </c>
      <c r="F2">
        <v>0</v>
      </c>
      <c r="G2">
        <v>200</v>
      </c>
      <c r="H2">
        <f>D2*$E$2</f>
        <v>1200</v>
      </c>
      <c r="I2" t="s">
        <v>13</v>
      </c>
      <c r="J2">
        <f>Table1[[#This Row],[Sales amt]]*83</f>
        <v>99600</v>
      </c>
      <c r="K2">
        <f t="shared" ref="K2" si="0">G2*$E$2</f>
        <v>200</v>
      </c>
    </row>
    <row r="3" spans="1:13">
      <c r="A3" t="s">
        <v>14</v>
      </c>
      <c r="B3" t="s">
        <v>15</v>
      </c>
      <c r="C3" t="s">
        <v>16</v>
      </c>
      <c r="D3">
        <v>300</v>
      </c>
      <c r="E3">
        <v>4</v>
      </c>
      <c r="F3">
        <v>10</v>
      </c>
      <c r="G3">
        <v>50</v>
      </c>
      <c r="H3">
        <f>D3*E3</f>
        <v>1200</v>
      </c>
      <c r="I3" t="s">
        <v>13</v>
      </c>
      <c r="J3">
        <f>Table1[[#This Row],[Sales amt]]*83</f>
        <v>99600</v>
      </c>
      <c r="L3" t="s">
        <v>17</v>
      </c>
      <c r="M3" t="s">
        <v>18</v>
      </c>
    </row>
    <row r="4" spans="1:13">
      <c r="A4" t="s">
        <v>10</v>
      </c>
      <c r="B4" t="s">
        <v>19</v>
      </c>
      <c r="C4" t="s">
        <v>20</v>
      </c>
      <c r="D4">
        <v>900</v>
      </c>
      <c r="E4">
        <v>1</v>
      </c>
      <c r="F4">
        <v>0.1</v>
      </c>
      <c r="G4">
        <v>150</v>
      </c>
      <c r="H4">
        <f>D4*$E$2</f>
        <v>900</v>
      </c>
      <c r="I4" t="s">
        <v>21</v>
      </c>
      <c r="J4">
        <f>Table1[[#This Row],[Sales amt]]*83</f>
        <v>74700</v>
      </c>
      <c r="L4" t="s">
        <v>22</v>
      </c>
      <c r="M4" t="s">
        <v>23</v>
      </c>
    </row>
    <row r="5" spans="1:13">
      <c r="A5" t="s">
        <v>24</v>
      </c>
      <c r="B5" t="s">
        <v>15</v>
      </c>
      <c r="C5" t="s">
        <v>25</v>
      </c>
      <c r="D5">
        <v>800</v>
      </c>
      <c r="E5">
        <v>1</v>
      </c>
      <c r="F5">
        <v>20</v>
      </c>
      <c r="G5">
        <v>120</v>
      </c>
      <c r="H5">
        <f>D5*$E$2</f>
        <v>800</v>
      </c>
      <c r="I5" t="s">
        <v>26</v>
      </c>
      <c r="J5">
        <f>Table1[[#This Row],[Sales amt]]*83</f>
        <v>66400</v>
      </c>
      <c r="L5" t="s">
        <v>27</v>
      </c>
      <c r="M5" t="s">
        <v>28</v>
      </c>
    </row>
    <row r="6" spans="1:13">
      <c r="A6" t="s">
        <v>29</v>
      </c>
      <c r="B6" t="s">
        <v>11</v>
      </c>
      <c r="C6" t="s">
        <v>30</v>
      </c>
      <c r="D6">
        <v>350</v>
      </c>
      <c r="E6">
        <v>2</v>
      </c>
      <c r="F6">
        <v>5</v>
      </c>
      <c r="G6">
        <v>70</v>
      </c>
      <c r="H6">
        <f>D6*E6</f>
        <v>700</v>
      </c>
      <c r="I6" t="s">
        <v>26</v>
      </c>
      <c r="J6">
        <f>Table1[[#This Row],[Sales amt]]*83</f>
        <v>58100</v>
      </c>
      <c r="L6" t="s">
        <v>17</v>
      </c>
      <c r="M6" t="s">
        <v>18</v>
      </c>
    </row>
    <row r="7" spans="1:13">
      <c r="A7" t="s">
        <v>24</v>
      </c>
      <c r="B7" t="s">
        <v>15</v>
      </c>
      <c r="C7" t="s">
        <v>31</v>
      </c>
      <c r="D7">
        <v>700</v>
      </c>
      <c r="E7">
        <v>1</v>
      </c>
      <c r="F7">
        <v>5</v>
      </c>
      <c r="G7">
        <v>-100</v>
      </c>
      <c r="H7">
        <f>D7*$E$2</f>
        <v>700</v>
      </c>
      <c r="I7" t="s">
        <v>13</v>
      </c>
      <c r="J7">
        <f>Table1[[#This Row],[Sales amt]]*83</f>
        <v>58100</v>
      </c>
      <c r="L7" t="s">
        <v>22</v>
      </c>
      <c r="M7" t="s">
        <v>23</v>
      </c>
    </row>
    <row r="8" spans="1:13">
      <c r="A8" t="s">
        <v>14</v>
      </c>
      <c r="B8" t="s">
        <v>11</v>
      </c>
      <c r="C8" t="s">
        <v>32</v>
      </c>
      <c r="D8">
        <v>100</v>
      </c>
      <c r="E8">
        <v>5</v>
      </c>
      <c r="F8">
        <v>0</v>
      </c>
      <c r="G8">
        <v>-50</v>
      </c>
      <c r="H8">
        <f>D8*E8</f>
        <v>500</v>
      </c>
      <c r="I8" t="s">
        <v>13</v>
      </c>
      <c r="J8">
        <f>Table1[[#This Row],[Sales amt]]*83</f>
        <v>41500</v>
      </c>
      <c r="L8" t="s">
        <v>27</v>
      </c>
      <c r="M8" t="s">
        <v>28</v>
      </c>
    </row>
    <row r="9" spans="1:13">
      <c r="A9" t="s">
        <v>24</v>
      </c>
      <c r="B9" t="s">
        <v>11</v>
      </c>
      <c r="C9" t="s">
        <v>33</v>
      </c>
      <c r="D9">
        <v>500</v>
      </c>
      <c r="E9">
        <v>2</v>
      </c>
      <c r="F9">
        <v>5</v>
      </c>
      <c r="G9">
        <v>90</v>
      </c>
      <c r="H9">
        <f>D9*$E$2</f>
        <v>500</v>
      </c>
      <c r="I9" t="s">
        <v>21</v>
      </c>
      <c r="J9">
        <f>Table1[[#This Row],[Sales amt]]*83</f>
        <v>41500</v>
      </c>
      <c r="L9" t="s">
        <v>17</v>
      </c>
      <c r="M9" t="s">
        <v>18</v>
      </c>
    </row>
    <row r="10" spans="1:10">
      <c r="A10" t="s">
        <v>14</v>
      </c>
      <c r="B10" t="s">
        <v>19</v>
      </c>
      <c r="C10" t="s">
        <v>34</v>
      </c>
      <c r="D10">
        <v>500</v>
      </c>
      <c r="E10">
        <v>1</v>
      </c>
      <c r="F10">
        <v>5</v>
      </c>
      <c r="G10">
        <v>80</v>
      </c>
      <c r="H10">
        <f>D10*E10</f>
        <v>500</v>
      </c>
      <c r="I10" t="s">
        <v>26</v>
      </c>
      <c r="J10">
        <f>Table1[[#This Row],[Sales amt]]*83</f>
        <v>41500</v>
      </c>
    </row>
    <row r="11" spans="1:10">
      <c r="A11" t="s">
        <v>29</v>
      </c>
      <c r="B11" t="s">
        <v>19</v>
      </c>
      <c r="C11" t="s">
        <v>35</v>
      </c>
      <c r="D11">
        <v>150</v>
      </c>
      <c r="E11">
        <v>3</v>
      </c>
      <c r="F11">
        <v>15</v>
      </c>
      <c r="G11">
        <v>20</v>
      </c>
      <c r="H11">
        <f>D11*E11</f>
        <v>450</v>
      </c>
      <c r="I11" t="s">
        <v>21</v>
      </c>
      <c r="J11">
        <f>Table1[[#This Row],[Sales amt]]*83</f>
        <v>37350</v>
      </c>
    </row>
    <row r="15" spans="3:3">
      <c r="C15" t="s">
        <v>36</v>
      </c>
    </row>
    <row r="16" spans="3:3">
      <c r="C16" t="s">
        <v>37</v>
      </c>
    </row>
  </sheetData>
  <conditionalFormatting sqref="G1">
    <cfRule type="cellIs" dxfId="0" priority="11" operator="lessThan">
      <formula>0</formula>
    </cfRule>
  </conditionalFormatting>
  <conditionalFormatting sqref="E16">
    <cfRule type="duplicateValues" priority="1"/>
  </conditionalFormatting>
  <conditionalFormatting sqref="D2:D11">
    <cfRule type="iconSet" priority="3">
      <iconSet iconSet="3Arrows">
        <cfvo type="percent" val="0"/>
        <cfvo type="percent" val="33"/>
        <cfvo type="percent" val="67"/>
      </iconSet>
    </cfRule>
    <cfRule type="colorScale" priority="4">
      <colorScale>
        <cfvo type="min"/>
        <cfvo type="max"/>
        <color rgb="FFFF0000"/>
        <color rgb="FF00CC00"/>
      </colorScale>
    </cfRule>
  </conditionalFormatting>
  <conditionalFormatting sqref="E2:E11">
    <cfRule type="uniqueValues" dxfId="1" priority="2"/>
  </conditionalFormatting>
  <conditionalFormatting sqref="F2:F11">
    <cfRule type="duplicateValues" dxfId="2" priority="8"/>
  </conditionalFormatting>
  <conditionalFormatting sqref="G2:G11">
    <cfRule type="cellIs" dxfId="3" priority="10" operator="lessThan">
      <formula>0</formula>
    </cfRule>
  </conditionalFormatting>
  <conditionalFormatting sqref="H2:H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{67b9ea72-bcc6-43af-9214-7ee7ccba8fe3}</x14:id>
        </ext>
      </extLst>
    </cfRule>
    <cfRule type="top10" dxfId="4" priority="9" rank="2"/>
  </conditionalFormatting>
  <conditionalFormatting sqref="H12:H1048576">
    <cfRule type="top10" dxfId="5" priority="14" rank="3"/>
  </conditionalFormatting>
  <conditionalFormatting sqref="E18:F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{58082c8d-2b86-4a63-b040-d90b5f866dc5}</x14:id>
        </ext>
      </extLst>
    </cfRule>
  </conditionalFormatting>
  <pageMargins left="0.7" right="0.7" top="0.75" bottom="0.75" header="0.3" footer="0.3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b9ea72-bcc6-43af-9214-7ee7ccba8f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</xm:sqref>
        </x14:conditionalFormatting>
        <x14:conditionalFormatting xmlns:xm="http://schemas.microsoft.com/office/excel/2006/main">
          <x14:cfRule type="dataBar" id="{58082c8d-2b86-4a63-b040-d90b5f866d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E18:F19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13" sqref="A13"/>
    </sheetView>
  </sheetViews>
  <sheetFormatPr defaultColWidth="9" defaultRowHeight="14.5"/>
  <cols>
    <col min="1" max="1" width="17.6363636363636" customWidth="1"/>
    <col min="2" max="2" width="14" customWidth="1"/>
    <col min="3" max="3" width="13.9090909090909" customWidth="1"/>
    <col min="5" max="5" width="13.6363636363636" customWidth="1"/>
    <col min="6" max="6" width="18.9090909090909" customWidth="1"/>
    <col min="7" max="7" width="11.5454545454545" customWidth="1"/>
    <col min="10" max="10" width="17" customWidth="1"/>
    <col min="11" max="11" width="14.9090909090909" customWidth="1"/>
    <col min="12" max="12" width="15.7272727272727" customWidth="1"/>
    <col min="13" max="13" width="12.7272727272727" customWidth="1"/>
    <col min="14" max="14" width="15.9090909090909" customWidth="1"/>
    <col min="16" max="16" width="17.1818181818182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38</v>
      </c>
      <c r="K1" t="s">
        <v>39</v>
      </c>
      <c r="L1" t="s">
        <v>40</v>
      </c>
      <c r="M1" t="s">
        <v>41</v>
      </c>
    </row>
    <row r="2" spans="1:17">
      <c r="A2" t="s">
        <v>11</v>
      </c>
      <c r="B2" t="s">
        <v>12</v>
      </c>
      <c r="C2">
        <v>1200</v>
      </c>
      <c r="D2">
        <v>1</v>
      </c>
      <c r="E2">
        <v>0</v>
      </c>
      <c r="F2">
        <v>200</v>
      </c>
      <c r="G2">
        <f>C2*$D$2</f>
        <v>1200</v>
      </c>
      <c r="H2" t="s">
        <v>13</v>
      </c>
      <c r="I2">
        <f>Table1[[#This Row],[Sales amt]]*83</f>
        <v>99600</v>
      </c>
      <c r="J2" t="str">
        <f>IF(G2&gt;800,"High",IF(AND(G2&gt;400,G2&lt;800),"MEDIUM","low"))</f>
        <v>High</v>
      </c>
      <c r="K2" t="str">
        <f>IF(F2&gt;0,"profit","loss")</f>
        <v>profit</v>
      </c>
      <c r="L2">
        <f>LEN(B2)</f>
        <v>6</v>
      </c>
      <c r="M2" t="str">
        <f>LEFT(B2,2)</f>
        <v>La</v>
      </c>
      <c r="N2" t="str">
        <f>RIGHT(B2,2)</f>
        <v>op</v>
      </c>
      <c r="O2" t="str">
        <f>MID(B2,3,5)</f>
        <v>ptop</v>
      </c>
      <c r="P2" t="str">
        <f>_xlfn.CONCAT("hello"," ","world")</f>
        <v>hello world</v>
      </c>
      <c r="Q2" t="str">
        <f>TRIM(P2)</f>
        <v>hello world</v>
      </c>
    </row>
    <row r="3" spans="1:17">
      <c r="A3" t="s">
        <v>15</v>
      </c>
      <c r="B3" t="s">
        <v>16</v>
      </c>
      <c r="C3">
        <v>300</v>
      </c>
      <c r="D3">
        <v>4</v>
      </c>
      <c r="E3">
        <v>10</v>
      </c>
      <c r="F3">
        <v>50</v>
      </c>
      <c r="G3">
        <f t="shared" ref="G3:G12" si="0">C3*$D$2</f>
        <v>300</v>
      </c>
      <c r="H3" t="s">
        <v>13</v>
      </c>
      <c r="I3">
        <f>Table1[[#This Row],[Sales amt]]*83</f>
        <v>99600</v>
      </c>
      <c r="J3" t="str">
        <f t="shared" ref="J3:J12" si="1">IF(G3&gt;800,"High",IF(AND(G3&gt;400,G3&lt;800),"MEDIUM","low"))</f>
        <v>low</v>
      </c>
      <c r="K3" t="str">
        <f t="shared" ref="K3:K12" si="2">IF(F3&gt;0,"profit","loss")</f>
        <v>profit</v>
      </c>
      <c r="L3">
        <f t="shared" ref="L3:L15" si="3">LEN(B3)</f>
        <v>12</v>
      </c>
      <c r="P3" t="str">
        <f>_xlfn.CONCAT(A3,"-",B3)</f>
        <v>Furniture-Office Chair</v>
      </c>
      <c r="Q3" t="str">
        <f t="shared" ref="Q3:Q15" si="4">TRIM(P3)</f>
        <v>Furniture-Office Chair</v>
      </c>
    </row>
    <row r="4" spans="1:17">
      <c r="A4" t="s">
        <v>19</v>
      </c>
      <c r="B4" t="s">
        <v>20</v>
      </c>
      <c r="C4">
        <v>900</v>
      </c>
      <c r="D4">
        <v>1</v>
      </c>
      <c r="E4">
        <v>0.1</v>
      </c>
      <c r="F4">
        <v>150</v>
      </c>
      <c r="G4">
        <f t="shared" si="0"/>
        <v>900</v>
      </c>
      <c r="H4" t="s">
        <v>21</v>
      </c>
      <c r="I4">
        <f>Table1[[#This Row],[Sales amt]]*83</f>
        <v>74700</v>
      </c>
      <c r="J4" t="str">
        <f t="shared" si="1"/>
        <v>High</v>
      </c>
      <c r="K4" t="str">
        <f t="shared" si="2"/>
        <v>profit</v>
      </c>
      <c r="L4">
        <f t="shared" si="3"/>
        <v>12</v>
      </c>
      <c r="P4" t="str">
        <f t="shared" ref="P4:P15" si="5">_xlfn.CONCAT(A4,"-",B4)</f>
        <v>Home Appliances-Refrigerator</v>
      </c>
      <c r="Q4" t="str">
        <f t="shared" si="4"/>
        <v>Home Appliances-Refrigerator</v>
      </c>
    </row>
    <row r="5" spans="1:17">
      <c r="A5" t="s">
        <v>15</v>
      </c>
      <c r="B5" t="s">
        <v>25</v>
      </c>
      <c r="C5">
        <v>800</v>
      </c>
      <c r="D5">
        <v>1</v>
      </c>
      <c r="E5">
        <v>20</v>
      </c>
      <c r="F5">
        <v>120</v>
      </c>
      <c r="G5">
        <f t="shared" si="0"/>
        <v>800</v>
      </c>
      <c r="H5" t="s">
        <v>26</v>
      </c>
      <c r="I5">
        <f>Table1[[#This Row],[Sales amt]]*83</f>
        <v>66400</v>
      </c>
      <c r="J5" t="str">
        <f t="shared" si="1"/>
        <v>low</v>
      </c>
      <c r="K5" t="str">
        <f t="shared" si="2"/>
        <v>profit</v>
      </c>
      <c r="L5">
        <f t="shared" si="3"/>
        <v>8</v>
      </c>
      <c r="P5" t="str">
        <f t="shared" si="5"/>
        <v>Furniture-big sofa</v>
      </c>
      <c r="Q5" t="str">
        <f t="shared" si="4"/>
        <v>Furniture-big sofa</v>
      </c>
    </row>
    <row r="6" spans="1:17">
      <c r="A6" t="s">
        <v>11</v>
      </c>
      <c r="B6" t="s">
        <v>30</v>
      </c>
      <c r="C6">
        <v>350</v>
      </c>
      <c r="D6">
        <v>2</v>
      </c>
      <c r="E6">
        <v>5</v>
      </c>
      <c r="F6">
        <v>70</v>
      </c>
      <c r="G6">
        <f t="shared" si="0"/>
        <v>350</v>
      </c>
      <c r="H6" t="s">
        <v>26</v>
      </c>
      <c r="I6">
        <f>Table1[[#This Row],[Sales amt]]*83</f>
        <v>58100</v>
      </c>
      <c r="J6" t="str">
        <f t="shared" si="1"/>
        <v>low</v>
      </c>
      <c r="K6" t="str">
        <f t="shared" si="2"/>
        <v>profit</v>
      </c>
      <c r="L6">
        <f t="shared" si="3"/>
        <v>13</v>
      </c>
      <c r="P6" t="str">
        <f t="shared" si="5"/>
        <v>Electronics-office Tablet</v>
      </c>
      <c r="Q6" t="str">
        <f t="shared" si="4"/>
        <v>Electronics-office Tablet</v>
      </c>
    </row>
    <row r="7" spans="1:17">
      <c r="A7" t="s">
        <v>15</v>
      </c>
      <c r="B7" t="s">
        <v>31</v>
      </c>
      <c r="C7">
        <v>700</v>
      </c>
      <c r="D7">
        <v>1</v>
      </c>
      <c r="E7">
        <v>5</v>
      </c>
      <c r="F7">
        <v>-100</v>
      </c>
      <c r="G7">
        <f t="shared" si="0"/>
        <v>700</v>
      </c>
      <c r="H7" t="s">
        <v>13</v>
      </c>
      <c r="I7">
        <f>Table1[[#This Row],[Sales amt]]*83</f>
        <v>58100</v>
      </c>
      <c r="J7" t="str">
        <f t="shared" si="1"/>
        <v>MEDIUM</v>
      </c>
      <c r="K7" t="str">
        <f t="shared" si="2"/>
        <v>loss</v>
      </c>
      <c r="L7">
        <f t="shared" si="3"/>
        <v>12</v>
      </c>
      <c r="P7" t="str">
        <f t="shared" si="5"/>
        <v>Furniture-Dining Table</v>
      </c>
      <c r="Q7" t="str">
        <f t="shared" si="4"/>
        <v>Furniture-Dining Table</v>
      </c>
    </row>
    <row r="8" spans="1:17">
      <c r="A8" t="s">
        <v>11</v>
      </c>
      <c r="B8" t="s">
        <v>32</v>
      </c>
      <c r="C8">
        <v>100</v>
      </c>
      <c r="D8">
        <v>5</v>
      </c>
      <c r="E8">
        <v>0</v>
      </c>
      <c r="F8">
        <v>-50</v>
      </c>
      <c r="G8">
        <f t="shared" si="0"/>
        <v>100</v>
      </c>
      <c r="H8" t="s">
        <v>13</v>
      </c>
      <c r="I8">
        <f>Table1[[#This Row],[Sales amt]]*83</f>
        <v>41500</v>
      </c>
      <c r="J8" t="str">
        <f t="shared" si="1"/>
        <v>low</v>
      </c>
      <c r="K8" t="str">
        <f t="shared" si="2"/>
        <v>loss</v>
      </c>
      <c r="L8">
        <f t="shared" si="3"/>
        <v>10</v>
      </c>
      <c r="P8" t="str">
        <f t="shared" si="5"/>
        <v>Electronics-Headphones</v>
      </c>
      <c r="Q8" t="str">
        <f t="shared" si="4"/>
        <v>Electronics-Headphones</v>
      </c>
    </row>
    <row r="9" spans="1:17">
      <c r="A9" t="s">
        <v>11</v>
      </c>
      <c r="B9" t="s">
        <v>33</v>
      </c>
      <c r="C9">
        <v>500</v>
      </c>
      <c r="D9">
        <v>2</v>
      </c>
      <c r="E9">
        <v>5</v>
      </c>
      <c r="F9">
        <v>90</v>
      </c>
      <c r="G9">
        <f t="shared" si="0"/>
        <v>500</v>
      </c>
      <c r="H9" t="s">
        <v>21</v>
      </c>
      <c r="I9">
        <f>Table1[[#This Row],[Sales amt]]*83</f>
        <v>41500</v>
      </c>
      <c r="J9" t="str">
        <f t="shared" si="1"/>
        <v>MEDIUM</v>
      </c>
      <c r="K9" t="str">
        <f t="shared" si="2"/>
        <v>profit</v>
      </c>
      <c r="L9">
        <f t="shared" si="3"/>
        <v>10</v>
      </c>
      <c r="P9" t="str">
        <f t="shared" si="5"/>
        <v>Electronics-Smartphone</v>
      </c>
      <c r="Q9" t="str">
        <f t="shared" si="4"/>
        <v>Electronics-Smartphone</v>
      </c>
    </row>
    <row r="10" spans="1:17">
      <c r="A10" t="s">
        <v>19</v>
      </c>
      <c r="B10" t="s">
        <v>34</v>
      </c>
      <c r="C10">
        <v>500</v>
      </c>
      <c r="D10">
        <v>1</v>
      </c>
      <c r="E10">
        <v>5</v>
      </c>
      <c r="F10">
        <v>80</v>
      </c>
      <c r="G10">
        <f t="shared" si="0"/>
        <v>500</v>
      </c>
      <c r="H10" t="s">
        <v>26</v>
      </c>
      <c r="I10">
        <f>Table1[[#This Row],[Sales amt]]*83</f>
        <v>41500</v>
      </c>
      <c r="J10" t="str">
        <f t="shared" si="1"/>
        <v>MEDIUM</v>
      </c>
      <c r="K10" t="str">
        <f t="shared" si="2"/>
        <v>profit</v>
      </c>
      <c r="L10">
        <f t="shared" si="3"/>
        <v>15</v>
      </c>
      <c r="P10" t="str">
        <f t="shared" si="5"/>
        <v>Home Appliances-Washing Machine</v>
      </c>
      <c r="Q10" t="str">
        <f t="shared" si="4"/>
        <v>Home Appliances-Washing Machine</v>
      </c>
    </row>
    <row r="11" spans="1:17">
      <c r="A11" t="s">
        <v>19</v>
      </c>
      <c r="B11" t="s">
        <v>35</v>
      </c>
      <c r="C11">
        <v>150</v>
      </c>
      <c r="D11">
        <v>3</v>
      </c>
      <c r="E11">
        <v>15</v>
      </c>
      <c r="F11">
        <v>20</v>
      </c>
      <c r="G11">
        <f t="shared" si="0"/>
        <v>150</v>
      </c>
      <c r="H11" t="s">
        <v>21</v>
      </c>
      <c r="I11">
        <f>Table1[[#This Row],[Sales amt]]*83</f>
        <v>37350</v>
      </c>
      <c r="J11" t="str">
        <f t="shared" si="1"/>
        <v>low</v>
      </c>
      <c r="K11" t="str">
        <f t="shared" si="2"/>
        <v>profit</v>
      </c>
      <c r="L11">
        <f t="shared" si="3"/>
        <v>14</v>
      </c>
      <c r="P11" t="str">
        <f t="shared" si="5"/>
        <v>Home Appliances-Microwave Oven</v>
      </c>
      <c r="Q11" t="str">
        <f t="shared" si="4"/>
        <v>Home Appliances-Microwave Oven</v>
      </c>
    </row>
    <row r="12" spans="1:17">
      <c r="A12" t="s">
        <v>11</v>
      </c>
      <c r="B12" t="s">
        <v>12</v>
      </c>
      <c r="C12">
        <v>1200</v>
      </c>
      <c r="D12">
        <v>1</v>
      </c>
      <c r="E12">
        <v>0</v>
      </c>
      <c r="F12">
        <v>200</v>
      </c>
      <c r="G12">
        <f t="shared" si="0"/>
        <v>1200</v>
      </c>
      <c r="H12" t="s">
        <v>13</v>
      </c>
      <c r="I12" t="e">
        <f>Table1[[#This Row],[Sales amt]]*83</f>
        <v>#VALUE!</v>
      </c>
      <c r="J12" t="str">
        <f t="shared" si="1"/>
        <v>High</v>
      </c>
      <c r="K12" t="str">
        <f t="shared" si="2"/>
        <v>profit</v>
      </c>
      <c r="L12">
        <f t="shared" si="3"/>
        <v>6</v>
      </c>
      <c r="P12" t="str">
        <f t="shared" si="5"/>
        <v>Electronics-Laptop</v>
      </c>
      <c r="Q12" t="str">
        <f t="shared" si="4"/>
        <v>Electronics-Laptop</v>
      </c>
    </row>
    <row r="13" spans="1:17">
      <c r="A13" t="s">
        <v>15</v>
      </c>
      <c r="B13" t="s">
        <v>16</v>
      </c>
      <c r="C13">
        <v>300</v>
      </c>
      <c r="D13">
        <v>4</v>
      </c>
      <c r="E13">
        <v>10</v>
      </c>
      <c r="F13">
        <v>50</v>
      </c>
      <c r="G13">
        <f t="shared" ref="G13:G14" si="6">C13*$D$2</f>
        <v>300</v>
      </c>
      <c r="H13" t="s">
        <v>13</v>
      </c>
      <c r="I13" t="e">
        <f>Table1[[#This Row],[Sales amt]]*83</f>
        <v>#VALUE!</v>
      </c>
      <c r="J13" t="str">
        <f t="shared" ref="J13:J15" si="7">IF(G13&gt;800,"High",IF(AND(G13&gt;400,G13&lt;800),"MEDIUM","low"))</f>
        <v>low</v>
      </c>
      <c r="K13" t="str">
        <f t="shared" ref="K13:K15" si="8">IF(F13&gt;0,"profit","loss")</f>
        <v>profit</v>
      </c>
      <c r="L13">
        <f t="shared" si="3"/>
        <v>12</v>
      </c>
      <c r="P13" t="str">
        <f t="shared" si="5"/>
        <v>Furniture-Office Chair</v>
      </c>
      <c r="Q13" t="str">
        <f t="shared" si="4"/>
        <v>Furniture-Office Chair</v>
      </c>
    </row>
    <row r="14" spans="1:17">
      <c r="A14" t="s">
        <v>19</v>
      </c>
      <c r="B14" t="s">
        <v>20</v>
      </c>
      <c r="C14">
        <v>900</v>
      </c>
      <c r="D14">
        <v>1</v>
      </c>
      <c r="E14">
        <v>0.1</v>
      </c>
      <c r="F14">
        <v>150</v>
      </c>
      <c r="G14">
        <f t="shared" si="6"/>
        <v>900</v>
      </c>
      <c r="H14" t="s">
        <v>21</v>
      </c>
      <c r="I14" t="e">
        <f>Table1[[#This Row],[Sales amt]]*83</f>
        <v>#VALUE!</v>
      </c>
      <c r="J14" t="str">
        <f t="shared" si="7"/>
        <v>High</v>
      </c>
      <c r="K14" t="str">
        <f t="shared" si="8"/>
        <v>profit</v>
      </c>
      <c r="L14">
        <f t="shared" si="3"/>
        <v>12</v>
      </c>
      <c r="M14" t="s">
        <v>42</v>
      </c>
      <c r="N14">
        <f>SUM(G:G)</f>
        <v>8700</v>
      </c>
      <c r="P14" t="str">
        <f t="shared" si="5"/>
        <v>Home Appliances-Refrigerator</v>
      </c>
      <c r="Q14" t="str">
        <f t="shared" si="4"/>
        <v>Home Appliances-Refrigerator</v>
      </c>
    </row>
    <row r="15" spans="1:17">
      <c r="A15" t="s">
        <v>15</v>
      </c>
      <c r="B15" t="s">
        <v>25</v>
      </c>
      <c r="C15">
        <v>800</v>
      </c>
      <c r="D15">
        <v>1</v>
      </c>
      <c r="E15">
        <v>20</v>
      </c>
      <c r="F15">
        <v>120</v>
      </c>
      <c r="G15">
        <f t="shared" ref="G15" si="9">C15*$D$2</f>
        <v>800</v>
      </c>
      <c r="H15" t="s">
        <v>26</v>
      </c>
      <c r="I15" t="e">
        <f>Table1[[#This Row],[Sales amt]]*83</f>
        <v>#VALUE!</v>
      </c>
      <c r="J15" t="str">
        <f t="shared" si="7"/>
        <v>low</v>
      </c>
      <c r="K15" t="str">
        <f t="shared" si="8"/>
        <v>profit</v>
      </c>
      <c r="L15">
        <f t="shared" si="3"/>
        <v>8</v>
      </c>
      <c r="M15" t="s">
        <v>43</v>
      </c>
      <c r="N15">
        <f>SUMIF(A2:A11,"Electronics",G2:G11)</f>
        <v>2150</v>
      </c>
      <c r="P15" t="str">
        <f t="shared" si="5"/>
        <v>Furniture-big sofa</v>
      </c>
      <c r="Q15" t="str">
        <f t="shared" si="4"/>
        <v>Furniture-big sofa</v>
      </c>
    </row>
    <row r="17" spans="4:14">
      <c r="D17" t="s">
        <v>44</v>
      </c>
      <c r="E17" t="s">
        <v>45</v>
      </c>
      <c r="F17" t="s">
        <v>46</v>
      </c>
      <c r="L17" t="s">
        <v>15</v>
      </c>
      <c r="N17">
        <f>N18</f>
        <v>1800</v>
      </c>
    </row>
    <row r="18" spans="2:14">
      <c r="B18" s="1" t="s">
        <v>47</v>
      </c>
      <c r="C18" s="1" t="s">
        <v>48</v>
      </c>
      <c r="D18" t="s">
        <v>49</v>
      </c>
      <c r="E18" t="s">
        <v>50</v>
      </c>
      <c r="F18" t="s">
        <v>51</v>
      </c>
      <c r="K18" t="s">
        <v>52</v>
      </c>
      <c r="L18" t="s">
        <v>15</v>
      </c>
      <c r="M18" t="s">
        <v>53</v>
      </c>
      <c r="N18">
        <f>SUMIF(A2:A11,L18,G2:G11)</f>
        <v>1800</v>
      </c>
    </row>
    <row r="19" spans="2:14">
      <c r="B19" t="s">
        <v>11</v>
      </c>
      <c r="C19" t="s">
        <v>54</v>
      </c>
      <c r="D19">
        <f>SUMIFS(G2:G15,A2:A15,B19,B2:B15,C19)</f>
        <v>0</v>
      </c>
      <c r="E19" t="str">
        <f>IFERROR(AVERAGEIFS(G2:G15,A2:A15,B19,B2:B15,C19),"value not found")</f>
        <v>value not found</v>
      </c>
      <c r="F19">
        <f>COUNTIFS(A2:A15,B19,B2:B15,C19)</f>
        <v>0</v>
      </c>
      <c r="K19" t="s">
        <v>55</v>
      </c>
      <c r="M19" t="s">
        <v>56</v>
      </c>
      <c r="N19">
        <f>AVERAGEIF(A2:A11,L18,G2:G11)</f>
        <v>600</v>
      </c>
    </row>
    <row r="20" spans="11:14">
      <c r="K20" t="s">
        <v>57</v>
      </c>
      <c r="M20" t="s">
        <v>58</v>
      </c>
      <c r="N20">
        <f>COUNTIF(A2:A11,L18)</f>
        <v>3</v>
      </c>
    </row>
    <row r="21" spans="3:5">
      <c r="C21" t="s">
        <v>59</v>
      </c>
      <c r="D21" t="e">
        <f>AVERAGEIFS(G2:G15,A2:A15,B19,B2:B15,C19)</f>
        <v>#DIV/0!</v>
      </c>
      <c r="E21" t="str">
        <f>IFERROR(AVERAGEIFS(G2:G15,A2:A15,B19,B2:B15,C19),"value not found")</f>
        <v>value not found</v>
      </c>
    </row>
    <row r="24" spans="1:1">
      <c r="A24" t="s">
        <v>60</v>
      </c>
    </row>
  </sheetData>
  <conditionalFormatting sqref="J2:J15">
    <cfRule type="containsText" dxfId="6" priority="1" operator="between" text="High">
      <formula>NOT(ISERROR(SEARCH("High",J2)))</formula>
    </cfRule>
  </conditionalFormatting>
  <dataValidations count="1">
    <dataValidation type="list" allowBlank="1" showInputMessage="1" showErrorMessage="1" sqref="L18">
      <formula1>$A$2:$A$11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13" workbookViewId="0">
      <selection activeCell="F25" sqref="F25"/>
    </sheetView>
  </sheetViews>
  <sheetFormatPr defaultColWidth="9" defaultRowHeight="14.5"/>
  <cols>
    <col min="1" max="1" width="14.7272727272727" customWidth="1"/>
    <col min="2" max="2" width="17.8181818181818" customWidth="1"/>
    <col min="3" max="3" width="16.6363636363636" customWidth="1"/>
    <col min="5" max="5" width="12.8181818181818" customWidth="1"/>
    <col min="6" max="6" width="16.2727272727273" customWidth="1"/>
    <col min="8" max="8" width="13.1818181818182" customWidth="1"/>
    <col min="11" max="11" width="10.090909090909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11</v>
      </c>
      <c r="B2" t="s">
        <v>12</v>
      </c>
      <c r="C2">
        <v>1200</v>
      </c>
      <c r="D2">
        <v>1</v>
      </c>
      <c r="E2">
        <v>0</v>
      </c>
      <c r="F2">
        <v>200</v>
      </c>
      <c r="G2">
        <f>C2*$D$2</f>
        <v>1200</v>
      </c>
      <c r="H2" t="s">
        <v>13</v>
      </c>
    </row>
    <row r="3" spans="1:8">
      <c r="A3" t="s">
        <v>15</v>
      </c>
      <c r="B3" t="s">
        <v>16</v>
      </c>
      <c r="C3">
        <v>300</v>
      </c>
      <c r="D3">
        <v>4</v>
      </c>
      <c r="E3">
        <v>10</v>
      </c>
      <c r="F3">
        <v>50</v>
      </c>
      <c r="G3">
        <f t="shared" ref="G3:G12" si="0">C3*$D$2</f>
        <v>300</v>
      </c>
      <c r="H3" t="s">
        <v>13</v>
      </c>
    </row>
    <row r="4" spans="1:8">
      <c r="A4" t="s">
        <v>19</v>
      </c>
      <c r="B4" t="s">
        <v>20</v>
      </c>
      <c r="C4">
        <v>900</v>
      </c>
      <c r="D4">
        <v>1</v>
      </c>
      <c r="E4">
        <v>0.1</v>
      </c>
      <c r="F4">
        <v>150</v>
      </c>
      <c r="G4">
        <f t="shared" si="0"/>
        <v>900</v>
      </c>
      <c r="H4" t="s">
        <v>21</v>
      </c>
    </row>
    <row r="5" spans="1:8">
      <c r="A5" t="s">
        <v>15</v>
      </c>
      <c r="B5" t="s">
        <v>25</v>
      </c>
      <c r="C5">
        <v>800</v>
      </c>
      <c r="D5">
        <v>1</v>
      </c>
      <c r="E5">
        <v>20</v>
      </c>
      <c r="F5">
        <v>120</v>
      </c>
      <c r="G5">
        <f t="shared" si="0"/>
        <v>800</v>
      </c>
      <c r="H5" t="s">
        <v>26</v>
      </c>
    </row>
    <row r="6" spans="1:8">
      <c r="A6" t="s">
        <v>11</v>
      </c>
      <c r="B6" t="s">
        <v>30</v>
      </c>
      <c r="C6">
        <v>350</v>
      </c>
      <c r="D6">
        <v>2</v>
      </c>
      <c r="E6">
        <v>5</v>
      </c>
      <c r="F6">
        <v>70</v>
      </c>
      <c r="G6">
        <f t="shared" si="0"/>
        <v>350</v>
      </c>
      <c r="H6" t="s">
        <v>26</v>
      </c>
    </row>
    <row r="7" spans="1:8">
      <c r="A7" t="s">
        <v>15</v>
      </c>
      <c r="B7" t="s">
        <v>31</v>
      </c>
      <c r="C7">
        <v>700</v>
      </c>
      <c r="D7">
        <v>1</v>
      </c>
      <c r="E7">
        <v>5</v>
      </c>
      <c r="F7">
        <v>-100</v>
      </c>
      <c r="G7">
        <f t="shared" si="0"/>
        <v>700</v>
      </c>
      <c r="H7" t="s">
        <v>13</v>
      </c>
    </row>
    <row r="8" spans="1:8">
      <c r="A8" t="s">
        <v>11</v>
      </c>
      <c r="B8" t="s">
        <v>32</v>
      </c>
      <c r="C8">
        <v>100</v>
      </c>
      <c r="D8">
        <v>5</v>
      </c>
      <c r="E8">
        <v>0</v>
      </c>
      <c r="F8">
        <v>-50</v>
      </c>
      <c r="G8">
        <f t="shared" si="0"/>
        <v>100</v>
      </c>
      <c r="H8" t="s">
        <v>13</v>
      </c>
    </row>
    <row r="9" spans="1:8">
      <c r="A9" t="s">
        <v>11</v>
      </c>
      <c r="B9" t="s">
        <v>33</v>
      </c>
      <c r="C9">
        <v>500</v>
      </c>
      <c r="D9">
        <v>2</v>
      </c>
      <c r="E9">
        <v>5</v>
      </c>
      <c r="F9">
        <v>90</v>
      </c>
      <c r="G9">
        <f t="shared" si="0"/>
        <v>500</v>
      </c>
      <c r="H9" t="s">
        <v>21</v>
      </c>
    </row>
    <row r="10" spans="1:8">
      <c r="A10" t="s">
        <v>19</v>
      </c>
      <c r="B10" t="s">
        <v>34</v>
      </c>
      <c r="C10">
        <v>500</v>
      </c>
      <c r="D10">
        <v>1</v>
      </c>
      <c r="E10">
        <v>5</v>
      </c>
      <c r="F10">
        <v>80</v>
      </c>
      <c r="G10">
        <f t="shared" si="0"/>
        <v>500</v>
      </c>
      <c r="H10" t="s">
        <v>26</v>
      </c>
    </row>
    <row r="11" spans="1:8">
      <c r="A11" t="s">
        <v>19</v>
      </c>
      <c r="B11" t="s">
        <v>35</v>
      </c>
      <c r="C11">
        <v>150</v>
      </c>
      <c r="D11">
        <v>3</v>
      </c>
      <c r="E11">
        <v>15</v>
      </c>
      <c r="F11">
        <v>20</v>
      </c>
      <c r="G11">
        <f t="shared" si="0"/>
        <v>150</v>
      </c>
      <c r="H11" t="s">
        <v>21</v>
      </c>
    </row>
    <row r="12" spans="1:8">
      <c r="A12" t="s">
        <v>11</v>
      </c>
      <c r="B12" t="s">
        <v>12</v>
      </c>
      <c r="C12">
        <v>1200</v>
      </c>
      <c r="D12">
        <v>1</v>
      </c>
      <c r="E12">
        <v>0</v>
      </c>
      <c r="F12">
        <v>200</v>
      </c>
      <c r="G12">
        <f t="shared" si="0"/>
        <v>1200</v>
      </c>
      <c r="H12" t="s">
        <v>13</v>
      </c>
    </row>
    <row r="13" spans="1:8">
      <c r="A13" t="s">
        <v>15</v>
      </c>
      <c r="B13" t="s">
        <v>16</v>
      </c>
      <c r="C13">
        <v>300</v>
      </c>
      <c r="D13">
        <v>4</v>
      </c>
      <c r="E13">
        <v>10</v>
      </c>
      <c r="F13">
        <v>50</v>
      </c>
      <c r="G13">
        <f t="shared" ref="G13:G14" si="1">C13*$D$2</f>
        <v>300</v>
      </c>
      <c r="H13" t="s">
        <v>13</v>
      </c>
    </row>
    <row r="14" spans="1:8">
      <c r="A14" t="s">
        <v>19</v>
      </c>
      <c r="B14" t="s">
        <v>20</v>
      </c>
      <c r="C14">
        <v>900</v>
      </c>
      <c r="D14">
        <v>1</v>
      </c>
      <c r="E14">
        <v>0.1</v>
      </c>
      <c r="F14">
        <v>150</v>
      </c>
      <c r="G14">
        <f t="shared" si="1"/>
        <v>900</v>
      </c>
      <c r="H14" t="s">
        <v>21</v>
      </c>
    </row>
    <row r="15" spans="1:8">
      <c r="A15" t="s">
        <v>15</v>
      </c>
      <c r="B15" t="s">
        <v>25</v>
      </c>
      <c r="C15">
        <v>800</v>
      </c>
      <c r="D15">
        <v>1</v>
      </c>
      <c r="E15">
        <v>20</v>
      </c>
      <c r="F15">
        <v>120</v>
      </c>
      <c r="G15">
        <f t="shared" ref="G15" si="2">C15*$D$2</f>
        <v>800</v>
      </c>
      <c r="H15" t="s">
        <v>26</v>
      </c>
    </row>
    <row r="18" spans="1:11">
      <c r="A18" t="s">
        <v>61</v>
      </c>
      <c r="B18">
        <f>FIND("Machine",B10)</f>
        <v>9</v>
      </c>
      <c r="E18" s="9" t="s">
        <v>62</v>
      </c>
      <c r="H18">
        <v>2023</v>
      </c>
      <c r="I18">
        <v>12</v>
      </c>
      <c r="J18">
        <v>15</v>
      </c>
      <c r="K18" s="10">
        <f>DATE(H18,I18,J18)</f>
        <v>45275</v>
      </c>
    </row>
    <row r="19" spans="1:6">
      <c r="A19" t="s">
        <v>63</v>
      </c>
      <c r="B19">
        <f>SEARCH("Machine",B10)</f>
        <v>9</v>
      </c>
      <c r="E19" s="9" t="s">
        <v>64</v>
      </c>
      <c r="F19" s="10">
        <f>DATE(2023,10,15)</f>
        <v>45214</v>
      </c>
    </row>
    <row r="20" spans="1:6">
      <c r="A20" t="s">
        <v>65</v>
      </c>
      <c r="B20" t="str">
        <f>SUBSTITUTE(B11,"Washing","wash")</f>
        <v>Microwave Oven</v>
      </c>
      <c r="E20" s="9" t="s">
        <v>66</v>
      </c>
      <c r="F20">
        <f ca="1">WEEKDAY(C22,2)</f>
        <v>4</v>
      </c>
    </row>
    <row r="21" spans="1:6">
      <c r="A21" t="s">
        <v>67</v>
      </c>
      <c r="B21" t="str">
        <f>REPLACE(B10,1,2,"we")</f>
        <v>weshing Machine</v>
      </c>
      <c r="E21" s="9" t="s">
        <v>68</v>
      </c>
      <c r="F21" s="10">
        <f>EOMONTH(F19,1)</f>
        <v>45260</v>
      </c>
    </row>
    <row r="22" spans="1:5">
      <c r="A22" s="9" t="s">
        <v>69</v>
      </c>
      <c r="C22" s="11">
        <f ca="1">NOW()</f>
        <v>45673.5541203704</v>
      </c>
      <c r="E22" s="12" t="s">
        <v>70</v>
      </c>
    </row>
    <row r="23" spans="1:5">
      <c r="A23" s="9" t="s">
        <v>71</v>
      </c>
      <c r="C23">
        <f ca="1">DAY(C22)</f>
        <v>16</v>
      </c>
      <c r="E23" s="12" t="s">
        <v>72</v>
      </c>
    </row>
    <row r="24" spans="3:5">
      <c r="C24">
        <f ca="1">MONTH(C22)</f>
        <v>1</v>
      </c>
      <c r="E24" s="12" t="s">
        <v>73</v>
      </c>
    </row>
    <row r="25" spans="3:5">
      <c r="C25">
        <f ca="1">YEAR(C22)</f>
        <v>2025</v>
      </c>
      <c r="E25" s="12" t="s">
        <v>74</v>
      </c>
    </row>
    <row r="26" spans="3:5">
      <c r="C26" t="str">
        <f ca="1">TEXT(C22,"YYYY")</f>
        <v>2025</v>
      </c>
      <c r="E26" s="12" t="s">
        <v>75</v>
      </c>
    </row>
    <row r="27" spans="3:5">
      <c r="C27" t="str">
        <f ca="1">TEXT(C22,"MMM")</f>
        <v>Jan</v>
      </c>
      <c r="E27" s="12" t="s">
        <v>76</v>
      </c>
    </row>
    <row r="28" spans="3:3">
      <c r="C28" t="str">
        <f ca="1">TEXT(C22,"MMMM")</f>
        <v>January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showFormulas="1" workbookViewId="0">
      <selection activeCell="D12" sqref="D12"/>
    </sheetView>
  </sheetViews>
  <sheetFormatPr defaultColWidth="9" defaultRowHeight="14.5"/>
  <cols>
    <col min="7" max="7" width="22" customWidth="1"/>
  </cols>
  <sheetData>
    <row r="1" spans="1:3">
      <c r="A1" s="2" t="s">
        <v>77</v>
      </c>
      <c r="B1" s="2" t="s">
        <v>78</v>
      </c>
      <c r="C1" s="2" t="s">
        <v>79</v>
      </c>
    </row>
    <row r="2" spans="1:10">
      <c r="A2" s="3" t="s">
        <v>80</v>
      </c>
      <c r="B2" s="3">
        <v>35</v>
      </c>
      <c r="C2" s="3" t="s">
        <v>81</v>
      </c>
      <c r="F2" s="4" t="s">
        <v>82</v>
      </c>
      <c r="G2" s="4"/>
      <c r="H2" s="4"/>
      <c r="I2" s="4"/>
      <c r="J2" s="4"/>
    </row>
    <row r="3" spans="1:10">
      <c r="A3" s="4" t="s">
        <v>83</v>
      </c>
      <c r="B3" s="4">
        <v>25</v>
      </c>
      <c r="C3" s="4" t="s">
        <v>84</v>
      </c>
      <c r="F3" s="4"/>
      <c r="G3" s="4"/>
      <c r="H3" s="4"/>
      <c r="I3" s="4"/>
      <c r="J3" s="4"/>
    </row>
    <row r="4" spans="1:10">
      <c r="A4" s="5" t="s">
        <v>85</v>
      </c>
      <c r="B4" s="5">
        <v>48</v>
      </c>
      <c r="C4" s="5" t="s">
        <v>86</v>
      </c>
      <c r="F4" s="6" t="s">
        <v>77</v>
      </c>
      <c r="G4" s="6" t="s">
        <v>87</v>
      </c>
      <c r="H4" s="4"/>
      <c r="I4" s="4"/>
      <c r="J4" s="4"/>
    </row>
    <row r="5" spans="1:10">
      <c r="A5" s="4" t="s">
        <v>88</v>
      </c>
      <c r="B5" s="4">
        <v>37</v>
      </c>
      <c r="C5" s="4" t="s">
        <v>89</v>
      </c>
      <c r="F5" s="4" t="s">
        <v>90</v>
      </c>
      <c r="G5" s="7" t="str">
        <f>VLOOKUP(F5,A2:C9,3,0)</f>
        <v>Netflix</v>
      </c>
      <c r="H5" s="4"/>
      <c r="I5" s="4"/>
      <c r="J5" s="4"/>
    </row>
    <row r="6" spans="1:10">
      <c r="A6" s="5" t="s">
        <v>90</v>
      </c>
      <c r="B6" s="5">
        <v>52</v>
      </c>
      <c r="C6" s="5" t="s">
        <v>91</v>
      </c>
      <c r="F6" s="4" t="s">
        <v>92</v>
      </c>
      <c r="G6" s="7"/>
      <c r="H6" s="4"/>
      <c r="I6" s="4"/>
      <c r="J6" s="4"/>
    </row>
    <row r="7" spans="1:7">
      <c r="A7" s="4" t="s">
        <v>92</v>
      </c>
      <c r="B7" s="4">
        <v>32</v>
      </c>
      <c r="C7" s="4" t="s">
        <v>93</v>
      </c>
      <c r="F7">
        <v>33</v>
      </c>
      <c r="G7" t="str">
        <f>VLOOKUP(F7,B2:C9,2,0)</f>
        <v>Tesla</v>
      </c>
    </row>
    <row r="8" spans="1:3">
      <c r="A8" s="5" t="s">
        <v>94</v>
      </c>
      <c r="B8" s="5">
        <v>33</v>
      </c>
      <c r="C8" s="5" t="s">
        <v>95</v>
      </c>
    </row>
    <row r="9" spans="1:3">
      <c r="A9" s="8" t="s">
        <v>96</v>
      </c>
      <c r="B9" s="8">
        <v>45</v>
      </c>
      <c r="C9" s="8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showFormulas="1" topLeftCell="E4" workbookViewId="0">
      <selection activeCell="I21" sqref="I21"/>
    </sheetView>
  </sheetViews>
  <sheetFormatPr defaultColWidth="9" defaultRowHeight="14.5"/>
  <cols>
    <col min="1" max="1" width="18.0909090909091" customWidth="1"/>
    <col min="2" max="2" width="13.2727272727273" customWidth="1"/>
    <col min="3" max="3" width="15" customWidth="1"/>
    <col min="8" max="8" width="13.9090909090909" customWidth="1"/>
    <col min="9" max="9" width="12.5454545454545" customWidth="1"/>
    <col min="10" max="10" width="16.2727272727273" customWidth="1"/>
  </cols>
  <sheetData>
    <row r="1" spans="1:4">
      <c r="A1" t="s">
        <v>77</v>
      </c>
      <c r="B1" t="s">
        <v>98</v>
      </c>
      <c r="C1" t="s">
        <v>99</v>
      </c>
      <c r="D1" t="s">
        <v>78</v>
      </c>
    </row>
    <row r="2" spans="1:4">
      <c r="A2" t="s">
        <v>100</v>
      </c>
      <c r="B2" t="s">
        <v>101</v>
      </c>
      <c r="C2">
        <v>13836</v>
      </c>
      <c r="D2">
        <v>25</v>
      </c>
    </row>
    <row r="3" spans="1:4">
      <c r="A3" t="s">
        <v>102</v>
      </c>
      <c r="B3" t="s">
        <v>103</v>
      </c>
      <c r="C3">
        <v>11771</v>
      </c>
      <c r="D3">
        <v>32</v>
      </c>
    </row>
    <row r="4" spans="1:12">
      <c r="A4" t="s">
        <v>104</v>
      </c>
      <c r="B4" t="s">
        <v>105</v>
      </c>
      <c r="C4">
        <v>13046</v>
      </c>
      <c r="D4">
        <v>35</v>
      </c>
      <c r="I4" cm="1">
        <f t="array" ref="I4:L4">COLUMN(A1:D1)</f>
        <v>1</v>
      </c>
      <c r="J4">
        <v>2</v>
      </c>
      <c r="K4">
        <v>3</v>
      </c>
      <c r="L4">
        <v>4</v>
      </c>
    </row>
    <row r="5" spans="1:10">
      <c r="A5" t="s">
        <v>106</v>
      </c>
      <c r="B5" t="s">
        <v>107</v>
      </c>
      <c r="C5">
        <v>18276</v>
      </c>
      <c r="D5">
        <v>32</v>
      </c>
      <c r="H5" s="1" t="s">
        <v>77</v>
      </c>
      <c r="I5" s="1" t="s">
        <v>99</v>
      </c>
      <c r="J5" t="s">
        <v>108</v>
      </c>
    </row>
    <row r="6" spans="1:10">
      <c r="A6" t="s">
        <v>109</v>
      </c>
      <c r="B6" t="s">
        <v>110</v>
      </c>
      <c r="C6">
        <v>19327</v>
      </c>
      <c r="D6">
        <v>26</v>
      </c>
      <c r="H6" t="s">
        <v>111</v>
      </c>
      <c r="I6">
        <f>VLOOKUP(H6,A2:C13,3,0)</f>
        <v>16406</v>
      </c>
      <c r="J6" t="str">
        <f>VLOOKUP(H6,A2:B13,2,0)</f>
        <v>Warsaw</v>
      </c>
    </row>
    <row r="7" spans="1:4">
      <c r="A7" t="s">
        <v>112</v>
      </c>
      <c r="B7" t="s">
        <v>113</v>
      </c>
      <c r="C7">
        <v>18996</v>
      </c>
      <c r="D7">
        <v>35</v>
      </c>
    </row>
    <row r="8" spans="1:4">
      <c r="A8" t="s">
        <v>114</v>
      </c>
      <c r="B8" t="s">
        <v>105</v>
      </c>
      <c r="C8">
        <v>10387</v>
      </c>
      <c r="D8">
        <v>25</v>
      </c>
    </row>
    <row r="9" spans="1:4">
      <c r="A9" t="s">
        <v>115</v>
      </c>
      <c r="B9" t="s">
        <v>113</v>
      </c>
      <c r="C9">
        <v>12566</v>
      </c>
      <c r="D9">
        <v>37</v>
      </c>
    </row>
    <row r="10" spans="1:10">
      <c r="A10" t="s">
        <v>116</v>
      </c>
      <c r="B10" t="s">
        <v>117</v>
      </c>
      <c r="C10">
        <v>16406</v>
      </c>
      <c r="D10">
        <v>42</v>
      </c>
      <c r="I10" t="s">
        <v>108</v>
      </c>
      <c r="J10" t="s">
        <v>118</v>
      </c>
    </row>
    <row r="11" spans="1:10">
      <c r="A11" t="s">
        <v>119</v>
      </c>
      <c r="B11" t="s">
        <v>107</v>
      </c>
      <c r="C11">
        <v>15784</v>
      </c>
      <c r="D11">
        <v>43</v>
      </c>
      <c r="I11" t="s">
        <v>120</v>
      </c>
      <c r="J11" t="e">
        <f>VLOOKUP(I11,A2:B13,2,0)</f>
        <v>#N/A</v>
      </c>
    </row>
    <row r="12" spans="1:4">
      <c r="A12" t="s">
        <v>121</v>
      </c>
      <c r="B12" t="s">
        <v>101</v>
      </c>
      <c r="C12">
        <v>10959</v>
      </c>
      <c r="D12">
        <v>30</v>
      </c>
    </row>
    <row r="13" spans="1:4">
      <c r="A13" t="s">
        <v>122</v>
      </c>
      <c r="B13" t="s">
        <v>123</v>
      </c>
      <c r="C13">
        <v>14562</v>
      </c>
      <c r="D13">
        <v>32</v>
      </c>
    </row>
    <row r="14" spans="8:8">
      <c r="H14" t="s">
        <v>124</v>
      </c>
    </row>
    <row r="15" spans="9:11">
      <c r="I15">
        <f>MATCH(H6,A2:A13,0)</f>
        <v>9</v>
      </c>
      <c r="J15" cm="1">
        <f t="array" ref="J15">INDEX(C2:C13,I15)</f>
        <v>16406</v>
      </c>
      <c r="K15" t="s">
        <v>125</v>
      </c>
    </row>
    <row r="16" spans="8:10">
      <c r="H16" s="1" t="s">
        <v>118</v>
      </c>
      <c r="I16" s="1" t="s">
        <v>125</v>
      </c>
      <c r="J16" s="1" t="s">
        <v>126</v>
      </c>
    </row>
    <row r="17" spans="8:10">
      <c r="H17" t="s">
        <v>111</v>
      </c>
      <c r="I17">
        <f>MATCH(H6,A2:A13,0)</f>
        <v>9</v>
      </c>
      <c r="J17">
        <f>INDEX(C2:C13,MATCH(H6,A2:A13,0))</f>
        <v>16406</v>
      </c>
    </row>
    <row r="18" spans="9:10">
      <c r="I18">
        <v>9</v>
      </c>
      <c r="J18" t="s">
        <v>127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showFormulas="1" tabSelected="1" topLeftCell="G3" workbookViewId="0">
      <selection activeCell="H20" sqref="H20"/>
    </sheetView>
  </sheetViews>
  <sheetFormatPr defaultColWidth="9" defaultRowHeight="14.5"/>
  <cols>
    <col min="2" max="2" width="14.9090909090909" customWidth="1"/>
    <col min="3" max="3" width="10.5454545454545" customWidth="1"/>
    <col min="4" max="4" width="13.7272727272727" customWidth="1"/>
    <col min="6" max="6" width="15.5454545454545" customWidth="1"/>
    <col min="10" max="10" width="12.3636363636364" customWidth="1"/>
    <col min="11" max="11" width="13.6363636363636" customWidth="1"/>
    <col min="12" max="12" width="25.9090909090909" customWidth="1"/>
    <col min="13" max="13" width="30.8181818181818" customWidth="1"/>
    <col min="15" max="15" width="12.8181818181818" customWidth="1"/>
    <col min="16" max="16" width="20.0909090909091" customWidth="1"/>
  </cols>
  <sheetData>
    <row r="1" ht="31.5" customHeight="1" spans="1:13">
      <c r="A1" t="s">
        <v>77</v>
      </c>
      <c r="B1" t="s">
        <v>100</v>
      </c>
      <c r="C1" t="s">
        <v>102</v>
      </c>
      <c r="D1" t="s">
        <v>104</v>
      </c>
      <c r="E1" t="s">
        <v>106</v>
      </c>
      <c r="F1" t="s">
        <v>109</v>
      </c>
      <c r="G1" t="s">
        <v>112</v>
      </c>
      <c r="H1" t="s">
        <v>114</v>
      </c>
      <c r="I1" t="s">
        <v>115</v>
      </c>
      <c r="J1" t="s">
        <v>116</v>
      </c>
      <c r="K1" t="s">
        <v>119</v>
      </c>
      <c r="L1" t="s">
        <v>121</v>
      </c>
      <c r="M1" t="s">
        <v>122</v>
      </c>
    </row>
    <row r="2" spans="1:13">
      <c r="A2" t="s">
        <v>98</v>
      </c>
      <c r="B2" t="s">
        <v>101</v>
      </c>
      <c r="C2" t="s">
        <v>103</v>
      </c>
      <c r="D2" t="s">
        <v>105</v>
      </c>
      <c r="E2" t="s">
        <v>107</v>
      </c>
      <c r="F2" t="s">
        <v>110</v>
      </c>
      <c r="G2" t="s">
        <v>113</v>
      </c>
      <c r="H2" t="s">
        <v>105</v>
      </c>
      <c r="I2" t="s">
        <v>113</v>
      </c>
      <c r="J2" t="s">
        <v>117</v>
      </c>
      <c r="K2" t="s">
        <v>107</v>
      </c>
      <c r="L2" t="s">
        <v>101</v>
      </c>
      <c r="M2" t="s">
        <v>123</v>
      </c>
    </row>
    <row r="3" spans="1:13">
      <c r="A3" t="s">
        <v>99</v>
      </c>
      <c r="B3">
        <v>13836</v>
      </c>
      <c r="C3">
        <v>11771</v>
      </c>
      <c r="D3">
        <v>13046</v>
      </c>
      <c r="E3">
        <v>18276</v>
      </c>
      <c r="F3">
        <v>19327</v>
      </c>
      <c r="G3">
        <v>18996</v>
      </c>
      <c r="H3">
        <v>10387</v>
      </c>
      <c r="I3">
        <v>12566</v>
      </c>
      <c r="J3">
        <v>16406</v>
      </c>
      <c r="K3">
        <v>15784</v>
      </c>
      <c r="L3">
        <v>10959</v>
      </c>
      <c r="M3">
        <v>14562</v>
      </c>
    </row>
    <row r="4" spans="1:13">
      <c r="A4" t="s">
        <v>78</v>
      </c>
      <c r="B4">
        <v>25</v>
      </c>
      <c r="C4">
        <v>32</v>
      </c>
      <c r="D4">
        <v>35</v>
      </c>
      <c r="E4">
        <v>32</v>
      </c>
      <c r="F4">
        <v>26</v>
      </c>
      <c r="G4">
        <v>35</v>
      </c>
      <c r="H4">
        <v>25</v>
      </c>
      <c r="I4">
        <v>37</v>
      </c>
      <c r="J4">
        <v>42</v>
      </c>
      <c r="K4">
        <v>43</v>
      </c>
      <c r="L4">
        <v>30</v>
      </c>
      <c r="M4">
        <v>32</v>
      </c>
    </row>
    <row r="7" spans="4:5">
      <c r="D7" t="s">
        <v>128</v>
      </c>
      <c r="E7">
        <f>HLOOKUP(D7,B1:M3,3,0)</f>
        <v>16406</v>
      </c>
    </row>
    <row r="8" spans="10:13">
      <c r="J8" t="s">
        <v>77</v>
      </c>
      <c r="K8" t="s">
        <v>98</v>
      </c>
      <c r="L8" t="s">
        <v>99</v>
      </c>
      <c r="M8" t="s">
        <v>78</v>
      </c>
    </row>
    <row r="9" spans="10:13">
      <c r="J9" t="s">
        <v>100</v>
      </c>
      <c r="K9" t="s">
        <v>101</v>
      </c>
      <c r="L9">
        <v>13836</v>
      </c>
      <c r="M9">
        <v>25</v>
      </c>
    </row>
    <row r="10" spans="10:16">
      <c r="J10" t="s">
        <v>102</v>
      </c>
      <c r="K10" t="s">
        <v>103</v>
      </c>
      <c r="L10">
        <v>11771</v>
      </c>
      <c r="M10">
        <v>32</v>
      </c>
      <c r="O10" t="s">
        <v>108</v>
      </c>
      <c r="P10" t="s">
        <v>118</v>
      </c>
    </row>
    <row r="11" spans="10:16">
      <c r="J11" t="s">
        <v>104</v>
      </c>
      <c r="K11" t="s">
        <v>105</v>
      </c>
      <c r="L11">
        <v>13046</v>
      </c>
      <c r="M11">
        <v>35</v>
      </c>
      <c r="O11" t="s">
        <v>129</v>
      </c>
      <c r="P11">
        <f>MATCH(O11,K9:K20,0)</f>
        <v>2</v>
      </c>
    </row>
    <row r="12" spans="10:16">
      <c r="J12" t="s">
        <v>106</v>
      </c>
      <c r="K12" t="s">
        <v>107</v>
      </c>
      <c r="L12">
        <v>18276</v>
      </c>
      <c r="M12">
        <v>32</v>
      </c>
      <c r="P12" t="str" cm="1">
        <f t="array" ref="P12">INDEX(J9:J20,P11)</f>
        <v>William Johnson</v>
      </c>
    </row>
    <row r="13" spans="10:13">
      <c r="J13" t="s">
        <v>109</v>
      </c>
      <c r="K13" t="s">
        <v>110</v>
      </c>
      <c r="L13">
        <v>19327</v>
      </c>
      <c r="M13">
        <v>26</v>
      </c>
    </row>
    <row r="14" spans="10:16">
      <c r="J14" t="s">
        <v>112</v>
      </c>
      <c r="K14" t="s">
        <v>113</v>
      </c>
      <c r="L14">
        <v>18996</v>
      </c>
      <c r="M14">
        <v>35</v>
      </c>
      <c r="P14" t="str">
        <f>INDEX(J9:J20,MATCH(O11,K9:K20,0))</f>
        <v>William Johnson</v>
      </c>
    </row>
    <row r="15" spans="10:13">
      <c r="J15" t="s">
        <v>114</v>
      </c>
      <c r="K15" t="s">
        <v>105</v>
      </c>
      <c r="L15">
        <v>10387</v>
      </c>
      <c r="M15">
        <v>25</v>
      </c>
    </row>
    <row r="16" spans="10:16">
      <c r="J16" t="s">
        <v>115</v>
      </c>
      <c r="K16" t="s">
        <v>113</v>
      </c>
      <c r="L16">
        <v>12566</v>
      </c>
      <c r="M16">
        <v>37</v>
      </c>
      <c r="O16" t="s">
        <v>118</v>
      </c>
      <c r="P16">
        <f>MATCH(O16,J8:M8,0)</f>
        <v>1</v>
      </c>
    </row>
    <row r="17" spans="10:13">
      <c r="J17" t="s">
        <v>116</v>
      </c>
      <c r="K17" t="s">
        <v>117</v>
      </c>
      <c r="L17">
        <v>16406</v>
      </c>
      <c r="M17">
        <v>42</v>
      </c>
    </row>
    <row r="18" spans="10:13">
      <c r="J18" t="s">
        <v>119</v>
      </c>
      <c r="K18" t="s">
        <v>107</v>
      </c>
      <c r="L18">
        <v>15784</v>
      </c>
      <c r="M18">
        <v>43</v>
      </c>
    </row>
    <row r="19" spans="10:13">
      <c r="J19" t="s">
        <v>121</v>
      </c>
      <c r="K19" t="s">
        <v>101</v>
      </c>
      <c r="L19">
        <v>10959</v>
      </c>
      <c r="M19">
        <v>30</v>
      </c>
    </row>
    <row r="20" spans="10:13">
      <c r="J20" t="s">
        <v>122</v>
      </c>
      <c r="K20" t="s">
        <v>123</v>
      </c>
      <c r="L20">
        <v>14562</v>
      </c>
      <c r="M20">
        <v>32</v>
      </c>
    </row>
    <row r="21" spans="14:15">
      <c r="N21" t="s">
        <v>130</v>
      </c>
      <c r="O21" t="s">
        <v>126</v>
      </c>
    </row>
    <row r="22" spans="14:15">
      <c r="N22" t="s">
        <v>111</v>
      </c>
      <c r="O22">
        <f>_xlfn.XLOOKUP(N22,J9:J20,L9:L20)</f>
        <v>16406</v>
      </c>
    </row>
    <row r="23" spans="12:13">
      <c r="L23" t="s">
        <v>99</v>
      </c>
      <c r="M23" t="s">
        <v>118</v>
      </c>
    </row>
    <row r="24" spans="12:13">
      <c r="L24">
        <v>18996</v>
      </c>
      <c r="M24" t="str">
        <f>_xlfn.XLOOKUP(L24,L9:L20,J9:J20,"not in database")</f>
        <v>Michael Kaye</v>
      </c>
    </row>
    <row r="27" spans="11:15">
      <c r="K27" t="s">
        <v>131</v>
      </c>
      <c r="L27" s="1" t="s">
        <v>118</v>
      </c>
      <c r="M27" s="1" t="s">
        <v>132</v>
      </c>
      <c r="N27" s="1" t="s">
        <v>126</v>
      </c>
      <c r="O27" s="1" t="s">
        <v>133</v>
      </c>
    </row>
    <row r="28" spans="10:15">
      <c r="J28" t="s">
        <v>76</v>
      </c>
      <c r="K28" t="s">
        <v>134</v>
      </c>
      <c r="L28" t="str" cm="1">
        <f t="array" ref="L28:O28">_xlfn.XLOOKUP(K28,J9:J20,J9:M20,,,1)</f>
        <v>Paul Bell</v>
      </c>
      <c r="M28" t="str">
        <v>Bangkok</v>
      </c>
      <c r="N28">
        <v>10387</v>
      </c>
      <c r="O28">
        <v>25</v>
      </c>
    </row>
  </sheetData>
  <autoFilter xmlns:etc="http://www.wps.cn/officeDocument/2017/etCustomData" ref="J8:M20" etc:filterBottomFollowUsedRange="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showFormulas="1" workbookViewId="0">
      <selection activeCell="C3" sqref="C3"/>
    </sheetView>
  </sheetViews>
  <sheetFormatPr defaultColWidth="9" defaultRowHeight="14.5" outlineLevelRow="2" outlineLevelCol="2"/>
  <cols>
    <col min="3" max="3" width="27.3636363636364" customWidth="1"/>
  </cols>
  <sheetData>
    <row r="2" spans="2:3">
      <c r="B2" t="s">
        <v>118</v>
      </c>
      <c r="C2" t="s">
        <v>126</v>
      </c>
    </row>
    <row r="3" spans="2:3">
      <c r="B3" t="s">
        <v>111</v>
      </c>
      <c r="C3">
        <f>VLOOKUP(B3,Sheet5!A2:C13,3,0)</f>
        <v>16406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hp</cp:lastModifiedBy>
  <dcterms:created xsi:type="dcterms:W3CDTF">2024-10-06T04:50:00Z</dcterms:created>
  <dcterms:modified xsi:type="dcterms:W3CDTF">2025-01-16T08:44:46Z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6E5D44118C8140D19709213F37418954_12</vt:lpwstr>
  </property>
  <property fmtid="{D5CDD505-2E9C-101B-9397-08002B2CF9AE}" pid="3" name="KSOProductBuildVer">
    <vt:lpwstr>1033-12.2.0.19805</vt:lpwstr>
  </property>
</Properties>
</file>