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ata_science_\excel\projects\store data analysis using excel\"/>
    </mc:Choice>
  </mc:AlternateContent>
  <bookViews>
    <workbookView xWindow="0" yWindow="0" windowWidth="19368" windowHeight="8904" activeTab="1"/>
  </bookViews>
  <sheets>
    <sheet name="Sheet3" sheetId="4" r:id="rId1"/>
    <sheet name="original_Data" sheetId="1" r:id="rId2"/>
    <sheet name="Sheet4" sheetId="6" r:id="rId3"/>
    <sheet name="and_or" sheetId="5" r:id="rId4"/>
    <sheet name="Sheet2" sheetId="3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AC14" i="1"/>
  <c r="AC12" i="1"/>
  <c r="F5" i="1"/>
  <c r="F6" i="1"/>
  <c r="F7" i="1"/>
  <c r="F8" i="1"/>
  <c r="AD17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AD12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4" i="1"/>
  <c r="F3" i="1"/>
  <c r="AD13" i="1" s="1"/>
  <c r="AD16" i="1" l="1"/>
  <c r="AD15" i="1"/>
  <c r="AD14" i="1"/>
  <c r="AF9" i="1" l="1"/>
  <c r="AE9" i="1"/>
  <c r="AD9" i="1"/>
  <c r="AF8" i="1"/>
  <c r="AE8" i="1"/>
  <c r="AD8" i="1"/>
  <c r="Z15" i="1"/>
  <c r="W16" i="1"/>
  <c r="W17" i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R4" i="1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E3" i="6"/>
  <c r="E4" i="6"/>
  <c r="E5" i="6"/>
  <c r="E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D2" i="5"/>
  <c r="C2" i="5"/>
  <c r="D8" i="5"/>
  <c r="D3" i="5"/>
  <c r="D4" i="5"/>
  <c r="D5" i="5"/>
  <c r="D6" i="5"/>
  <c r="D7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C4" i="5"/>
  <c r="C3" i="5"/>
  <c r="C5" i="5"/>
  <c r="C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W3" i="1" l="1"/>
  <c r="W5" i="1"/>
  <c r="W7" i="1"/>
  <c r="W6" i="1"/>
  <c r="W4" i="1"/>
</calcChain>
</file>

<file path=xl/comments1.xml><?xml version="1.0" encoding="utf-8"?>
<comments xmlns="http://schemas.openxmlformats.org/spreadsheetml/2006/main">
  <authors>
    <author>Rahish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Rahish:</t>
        </r>
        <r>
          <rPr>
            <sz val="9"/>
            <color indexed="81"/>
            <rFont val="Tahoma"/>
            <family val="2"/>
          </rPr>
          <t xml:space="preserve">
ok demo
</t>
        </r>
      </text>
    </comment>
  </commentList>
</comments>
</file>

<file path=xl/sharedStrings.xml><?xml version="1.0" encoding="utf-8"?>
<sst xmlns="http://schemas.openxmlformats.org/spreadsheetml/2006/main" count="1476" uniqueCount="373">
  <si>
    <t>index</t>
  </si>
  <si>
    <t>Order ID</t>
  </si>
  <si>
    <t>Cust ID</t>
  </si>
  <si>
    <t>Gender</t>
  </si>
  <si>
    <t>Age</t>
  </si>
  <si>
    <t>Date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</si>
  <si>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</si>
  <si>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</si>
  <si>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</si>
  <si>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</si>
  <si>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</si>
  <si>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</si>
  <si>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</si>
  <si>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</si>
  <si>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</si>
  <si>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</si>
  <si>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</si>
  <si>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\/</t>
  </si>
  <si>
    <t>B2B</t>
  </si>
  <si>
    <t>406-0947452-6044339</t>
  </si>
  <si>
    <t>Men</t>
  </si>
  <si>
    <t>Delivered</t>
  </si>
  <si>
    <t>Flipkart</t>
  </si>
  <si>
    <t>JNE3797-KR-XXL</t>
  </si>
  <si>
    <t>Western Dress</t>
  </si>
  <si>
    <t>XXL</t>
  </si>
  <si>
    <t>INR</t>
  </si>
  <si>
    <t>CHENNAI</t>
  </si>
  <si>
    <t>TAMIL NADU</t>
  </si>
  <si>
    <t>IN</t>
  </si>
  <si>
    <t>404-2648970-9042715</t>
  </si>
  <si>
    <t>Women</t>
  </si>
  <si>
    <t>Amazon</t>
  </si>
  <si>
    <t>JNE3795-KR-S</t>
  </si>
  <si>
    <t>kurta</t>
  </si>
  <si>
    <t>S</t>
  </si>
  <si>
    <t>THIRUVANANTHAPURAM</t>
  </si>
  <si>
    <t>KERALA</t>
  </si>
  <si>
    <t>407-7643005-7856329</t>
  </si>
  <si>
    <t>SET402-KR-NP-XXXL</t>
  </si>
  <si>
    <t>Set</t>
  </si>
  <si>
    <t>3XL</t>
  </si>
  <si>
    <t>MUMBAI</t>
  </si>
  <si>
    <t>MAHARASHTRA</t>
  </si>
  <si>
    <t>403-8213196-3804353</t>
  </si>
  <si>
    <t>Myntra</t>
  </si>
  <si>
    <t>SET218-KR-NP-S</t>
  </si>
  <si>
    <t>BOKARO STEEL CITY</t>
  </si>
  <si>
    <t>JHARKHAND</t>
  </si>
  <si>
    <t>408-2935263-2935550</t>
  </si>
  <si>
    <t>JNE3474-KR-E-XL</t>
  </si>
  <si>
    <t>XL</t>
  </si>
  <si>
    <t>BENGALURU</t>
  </si>
  <si>
    <t>KARNATAKA</t>
  </si>
  <si>
    <t>406-9686095-5057139</t>
  </si>
  <si>
    <t>J0351-SET-L</t>
  </si>
  <si>
    <t>L</t>
  </si>
  <si>
    <t>VADODARA</t>
  </si>
  <si>
    <t>GUJARAT</t>
  </si>
  <si>
    <t>407-9654105-3225150</t>
  </si>
  <si>
    <t>J0230-SKD-M</t>
  </si>
  <si>
    <t>M</t>
  </si>
  <si>
    <t>MOHALI</t>
  </si>
  <si>
    <t>PUNJAB</t>
  </si>
  <si>
    <t>171-5561216-3398711</t>
  </si>
  <si>
    <t>Others</t>
  </si>
  <si>
    <t>JNE3405-KR-M</t>
  </si>
  <si>
    <t>GURUGRAM</t>
  </si>
  <si>
    <t>HARYANA</t>
  </si>
  <si>
    <t>171-1641533-8921966</t>
  </si>
  <si>
    <t>SET261-KR-PP-S</t>
  </si>
  <si>
    <t>KOLKATA</t>
  </si>
  <si>
    <t>WEST BENGAL</t>
  </si>
  <si>
    <t>403-0347306-1283554</t>
  </si>
  <si>
    <t>JNE3794-KR-M</t>
  </si>
  <si>
    <t>HYDERABAD</t>
  </si>
  <si>
    <t>TELANGANA</t>
  </si>
  <si>
    <t>403-5846829-5098742</t>
  </si>
  <si>
    <t>J0248-KR-DPT-S</t>
  </si>
  <si>
    <t>NELLORE</t>
  </si>
  <si>
    <t>ANDHRA PRADESH</t>
  </si>
  <si>
    <t>407-8538186-6616316</t>
  </si>
  <si>
    <t>SET348-KR-NP-M</t>
  </si>
  <si>
    <t>MAHENDRAGARH</t>
  </si>
  <si>
    <t>403-9293516-4577154</t>
  </si>
  <si>
    <t>JNE2294-KR-A-XXL</t>
  </si>
  <si>
    <t>406-8343960-8137102</t>
  </si>
  <si>
    <t>JNE3690-TU-XL</t>
  </si>
  <si>
    <t>Top</t>
  </si>
  <si>
    <t>DAVANAGERE</t>
  </si>
  <si>
    <t>406-7048232-6973930</t>
  </si>
  <si>
    <t>JNE3781-KR-S</t>
  </si>
  <si>
    <t>HAMIRPUR</t>
  </si>
  <si>
    <t>HIMACHAL PRADESH</t>
  </si>
  <si>
    <t>407-8980704-1408352</t>
  </si>
  <si>
    <t>Cancelled</t>
  </si>
  <si>
    <t>JNE3487-KR-M</t>
  </si>
  <si>
    <t>NOIDA</t>
  </si>
  <si>
    <t>UTTAR PRADESH</t>
  </si>
  <si>
    <t>408-4675134-5301129</t>
  </si>
  <si>
    <t>Meesho</t>
  </si>
  <si>
    <t>SET209-KR-PP-XXL</t>
  </si>
  <si>
    <t>404-8786932-9447520</t>
  </si>
  <si>
    <t>Ajio</t>
  </si>
  <si>
    <t>NW034-TP-PJ-M</t>
  </si>
  <si>
    <t>BHARUCH</t>
  </si>
  <si>
    <t>171-2516658-6849136</t>
  </si>
  <si>
    <t>JNE3560-KR-M</t>
  </si>
  <si>
    <t>407-0442660-2736366</t>
  </si>
  <si>
    <t>SET333-KR-DPT-M</t>
  </si>
  <si>
    <t>408-6866119-6793128</t>
  </si>
  <si>
    <t>J0414-DR-XXL</t>
  </si>
  <si>
    <t>AHMEDABAD</t>
  </si>
  <si>
    <t>402-5297818-3665137</t>
  </si>
  <si>
    <t>SET403-KR-NP-XL</t>
  </si>
  <si>
    <t>VARKALA</t>
  </si>
  <si>
    <t>407-1298130-0368305</t>
  </si>
  <si>
    <t>SANGLI MIRAJ KUPWAD</t>
  </si>
  <si>
    <t>402-6702100-7257107</t>
  </si>
  <si>
    <t>Returned</t>
  </si>
  <si>
    <t>JNE3620-KR-S</t>
  </si>
  <si>
    <t>NEW DELHI</t>
  </si>
  <si>
    <t>DELHI</t>
  </si>
  <si>
    <t>403-6014983-8111514</t>
  </si>
  <si>
    <t>SET272-KR-PP-S</t>
  </si>
  <si>
    <t>PUNE</t>
  </si>
  <si>
    <t>405-6859790-7125127</t>
  </si>
  <si>
    <t>SET024-KR-SP-A-M</t>
  </si>
  <si>
    <t>407-3422488-7373923</t>
  </si>
  <si>
    <t>SET184-KR-PP-XS</t>
  </si>
  <si>
    <t>XS</t>
  </si>
  <si>
    <t>SIROHI</t>
  </si>
  <si>
    <t>RAJASTHAN</t>
  </si>
  <si>
    <t>406-8068610-1108329</t>
  </si>
  <si>
    <t>Nalli</t>
  </si>
  <si>
    <t>JNE3770-KR-S</t>
  </si>
  <si>
    <t>403-7384618-1017125</t>
  </si>
  <si>
    <t>SET203-KR-DPT-L</t>
  </si>
  <si>
    <t>404-5516090-4385135</t>
  </si>
  <si>
    <t>J0338-DR-S</t>
  </si>
  <si>
    <t>Nayagarh</t>
  </si>
  <si>
    <t>ODISHA</t>
  </si>
  <si>
    <t>407-0381223-7065145</t>
  </si>
  <si>
    <t>J0095-SET-XL</t>
  </si>
  <si>
    <t>408-7694743-7590732</t>
  </si>
  <si>
    <t>J0092-SET-S</t>
  </si>
  <si>
    <t>408-8573929-1921943</t>
  </si>
  <si>
    <t>JNE3160-KR-M</t>
  </si>
  <si>
    <t>kolkata</t>
  </si>
  <si>
    <t>408-3286680-0659521</t>
  </si>
  <si>
    <t>SAR006</t>
  </si>
  <si>
    <t>Saree</t>
  </si>
  <si>
    <t>Free</t>
  </si>
  <si>
    <t>Panchkula</t>
  </si>
  <si>
    <t>406-0244536-2177175</t>
  </si>
  <si>
    <t>SET233-KR-PP-M</t>
  </si>
  <si>
    <t>AMRITSAR</t>
  </si>
  <si>
    <t>403-9793483-6877106</t>
  </si>
  <si>
    <t>SET324-KR-NP-XL</t>
  </si>
  <si>
    <t>J0181-TP-M</t>
  </si>
  <si>
    <t>ARAKONAM</t>
  </si>
  <si>
    <t>404-3393819-5081930</t>
  </si>
  <si>
    <t>SET397-KR-NP-XS</t>
  </si>
  <si>
    <t>403-9268874-7296313</t>
  </si>
  <si>
    <t>SET185-KR-NP-M</t>
  </si>
  <si>
    <t>406-5169174-3536336</t>
  </si>
  <si>
    <t>JNE3568-KR-XL</t>
  </si>
  <si>
    <t>KALYAN</t>
  </si>
  <si>
    <t>171-1029312-3038738</t>
  </si>
  <si>
    <t>JNE1233-BLUE-KR-031-XXL</t>
  </si>
  <si>
    <t>404-4376789-3345166</t>
  </si>
  <si>
    <t>J0231-SKD-XXXL</t>
  </si>
  <si>
    <t>LUCKNOW</t>
  </si>
  <si>
    <t>JNE3466-KR-L</t>
  </si>
  <si>
    <t>VIJAYAWADA</t>
  </si>
  <si>
    <t>403-0817885-3061963</t>
  </si>
  <si>
    <t>J0113-TP-S</t>
  </si>
  <si>
    <t>SOUTH DELHI</t>
  </si>
  <si>
    <t>403-1785530-0119510</t>
  </si>
  <si>
    <t>PJNE2100-KR-N-6XL</t>
  </si>
  <si>
    <t>6XL</t>
  </si>
  <si>
    <t>402-6932218-7744338</t>
  </si>
  <si>
    <t>SET333-KR-DPT-XS</t>
  </si>
  <si>
    <t>CHANDIGARH</t>
  </si>
  <si>
    <t>404-9033015-7527503</t>
  </si>
  <si>
    <t>JNE3368-KR-XL</t>
  </si>
  <si>
    <t>Payyannur</t>
  </si>
  <si>
    <t>406-9281717-2212317</t>
  </si>
  <si>
    <t>GREAT NICOBAR</t>
  </si>
  <si>
    <t xml:space="preserve">ANDAMAN &amp; NICOBAR </t>
  </si>
  <si>
    <t>408-2606836-0473931</t>
  </si>
  <si>
    <t>J0231-SKD-XL</t>
  </si>
  <si>
    <t>GUWAHATI</t>
  </si>
  <si>
    <t>ASSAM</t>
  </si>
  <si>
    <t>171-2439278-5433152</t>
  </si>
  <si>
    <t>SET268-KR-NP-XS</t>
  </si>
  <si>
    <t>KHALILABAD</t>
  </si>
  <si>
    <t>402-0637532-2672317</t>
  </si>
  <si>
    <t>J0159-DR-L</t>
  </si>
  <si>
    <t>J0334-TP-S</t>
  </si>
  <si>
    <t>406-1756314-4546723</t>
  </si>
  <si>
    <t>JNE3560-KR-XL</t>
  </si>
  <si>
    <t>402-9907523-6175562</t>
  </si>
  <si>
    <t>SAR008</t>
  </si>
  <si>
    <t>MURWARA KATNI</t>
  </si>
  <si>
    <t>MADHYA PRADESH</t>
  </si>
  <si>
    <t>403-9400852-1350710</t>
  </si>
  <si>
    <t>JNE3601-KR-M</t>
  </si>
  <si>
    <t>SALEM</t>
  </si>
  <si>
    <t>405-8481179-1130753</t>
  </si>
  <si>
    <t>SET320-KR-NP-S</t>
  </si>
  <si>
    <t>402-0398999-0011565</t>
  </si>
  <si>
    <t>SET273-KR-NP-M</t>
  </si>
  <si>
    <t>403-5438780-7231546</t>
  </si>
  <si>
    <t>MEN5025-KR-XXL</t>
  </si>
  <si>
    <t>INDORE</t>
  </si>
  <si>
    <t>404-0105497-2446747</t>
  </si>
  <si>
    <t>Refunded</t>
  </si>
  <si>
    <t>JNE3373-KR-S</t>
  </si>
  <si>
    <t>BHANDARA</t>
  </si>
  <si>
    <t>406-7030051-2742704</t>
  </si>
  <si>
    <t>J0094-KR-XXL</t>
  </si>
  <si>
    <t>VISAKHAPATNAM</t>
  </si>
  <si>
    <t>406-2709798-4585159</t>
  </si>
  <si>
    <t>SET210-KR-PP-M</t>
  </si>
  <si>
    <t>UDUPI</t>
  </si>
  <si>
    <t>408-8796291-5026713</t>
  </si>
  <si>
    <t>JNE3423-KR-XL</t>
  </si>
  <si>
    <t>403-0824767-1871567</t>
  </si>
  <si>
    <t>MEN5004-KR-XXXL</t>
  </si>
  <si>
    <t>404-6243782-8199521</t>
  </si>
  <si>
    <t>JNE3822-KR-L</t>
  </si>
  <si>
    <t>BHATKAL</t>
  </si>
  <si>
    <t>403-8575376-3341124</t>
  </si>
  <si>
    <t>SET253-KR-NP-L</t>
  </si>
  <si>
    <t>404-7958450-6860328</t>
  </si>
  <si>
    <t>SET339-KR-NP-XS</t>
  </si>
  <si>
    <t>Bengaluru</t>
  </si>
  <si>
    <t>408-1943310-9789160</t>
  </si>
  <si>
    <t>J0339-DR-XXL</t>
  </si>
  <si>
    <t>404-8399604-8880365</t>
  </si>
  <si>
    <t>JNE3461-KR-XL</t>
  </si>
  <si>
    <t>407-7039962-7080347</t>
  </si>
  <si>
    <t>SET304-KR-DPT-XL</t>
  </si>
  <si>
    <t>Bhubaneswar</t>
  </si>
  <si>
    <t>403-0950590-5005155</t>
  </si>
  <si>
    <t>SET210-KR-PP-XXXL</t>
  </si>
  <si>
    <t>MADURAI</t>
  </si>
  <si>
    <t>171-4087298-3807569</t>
  </si>
  <si>
    <t>NW001-TP-PJ-XXL</t>
  </si>
  <si>
    <t>TIRUCHIRAPPALLI</t>
  </si>
  <si>
    <t>JNE3518-KR-XXL</t>
  </si>
  <si>
    <t>405-2183842-2225946</t>
  </si>
  <si>
    <t>SET414-KR-NP-L</t>
  </si>
  <si>
    <t>SET343-KR-NP-XS</t>
  </si>
  <si>
    <t>SULTANPUR</t>
  </si>
  <si>
    <t>405-4213846-6141157</t>
  </si>
  <si>
    <t>J0003-SET-M</t>
  </si>
  <si>
    <t>403-6950860-5590722</t>
  </si>
  <si>
    <t>SAR018</t>
  </si>
  <si>
    <t>PATNA</t>
  </si>
  <si>
    <t>BIHAR</t>
  </si>
  <si>
    <t>406-1326018-3426760</t>
  </si>
  <si>
    <t>SET183-KR-DH-XS</t>
  </si>
  <si>
    <t>PRAYAGRAJ</t>
  </si>
  <si>
    <t>408-7814128-2203552</t>
  </si>
  <si>
    <t>SAR003</t>
  </si>
  <si>
    <t>NAVI MUMBAI</t>
  </si>
  <si>
    <t>171-7917674-9759550</t>
  </si>
  <si>
    <t>JNE3703-KR-M</t>
  </si>
  <si>
    <t>VARANASI</t>
  </si>
  <si>
    <t>402-2130722-4734768</t>
  </si>
  <si>
    <t>J0090-TP-S</t>
  </si>
  <si>
    <t>171-8974687-6745940</t>
  </si>
  <si>
    <t>J0161-DR-XXL</t>
  </si>
  <si>
    <t>405-8874360-4913961</t>
  </si>
  <si>
    <t>J0004-SKD-XXL</t>
  </si>
  <si>
    <t>404-6041386-2803516</t>
  </si>
  <si>
    <t>J0283-SET-XXL</t>
  </si>
  <si>
    <t>JNE3801-KR-XXL</t>
  </si>
  <si>
    <t>406-5673590-1054739</t>
  </si>
  <si>
    <t>SET389-KR-NP-XL</t>
  </si>
  <si>
    <t>SONIPAT</t>
  </si>
  <si>
    <t>403-3641651-0348348</t>
  </si>
  <si>
    <t>SET184-KR-PP-L</t>
  </si>
  <si>
    <t>407-7381557-9088310</t>
  </si>
  <si>
    <t>Allahabad</t>
  </si>
  <si>
    <t>171-2070545-3786767</t>
  </si>
  <si>
    <t>J0349-SET-XS</t>
  </si>
  <si>
    <t>BIKANER</t>
  </si>
  <si>
    <t>404-7490807-6300351</t>
  </si>
  <si>
    <t>SET110-KR-PP-M</t>
  </si>
  <si>
    <t>THANJAVUR</t>
  </si>
  <si>
    <t>406-0986513-0498758</t>
  </si>
  <si>
    <t>SET184-KR-PP-XXXL</t>
  </si>
  <si>
    <t>RUDRAPUR</t>
  </si>
  <si>
    <t>UTTARAKHAND</t>
  </si>
  <si>
    <t>404-8169153-4411563</t>
  </si>
  <si>
    <t>JNE3567-KR-L</t>
  </si>
  <si>
    <t>Bangalore</t>
  </si>
  <si>
    <t>403-3542194-2527546</t>
  </si>
  <si>
    <t>SAR028</t>
  </si>
  <si>
    <t>Perambra</t>
  </si>
  <si>
    <t>406-6468339-1490707</t>
  </si>
  <si>
    <t>SET377-KR-NP-XS</t>
  </si>
  <si>
    <t>406-3935670-5720350</t>
  </si>
  <si>
    <t>SET110-KR-PP-XS</t>
  </si>
  <si>
    <t>Meerut</t>
  </si>
  <si>
    <t>403-0294848-6612317</t>
  </si>
  <si>
    <t>JNE3365-KR-1052-A-XXL</t>
  </si>
  <si>
    <t>402-7662369-2719545</t>
  </si>
  <si>
    <t>SET366-KR-NP-S</t>
  </si>
  <si>
    <t>RANCHI</t>
  </si>
  <si>
    <t>408-0265357-4939534</t>
  </si>
  <si>
    <t>SET217-KR-PP-XL</t>
  </si>
  <si>
    <t>406-7482261-1657136</t>
  </si>
  <si>
    <t>J0124-TP-L</t>
  </si>
  <si>
    <t xml:space="preserve">AVG SALE </t>
  </si>
  <si>
    <t>MIN</t>
  </si>
  <si>
    <t>MAX</t>
  </si>
  <si>
    <t>TOTAL SALE COUNT</t>
  </si>
  <si>
    <t>TOAL SALE AMT</t>
  </si>
  <si>
    <t>raj</t>
  </si>
  <si>
    <t>deep</t>
  </si>
  <si>
    <t>sdd</t>
  </si>
  <si>
    <t>sdfk</t>
  </si>
  <si>
    <t>raj@kumnar</t>
  </si>
  <si>
    <t>deep@kum</t>
  </si>
  <si>
    <t>sdd@fdjk</t>
  </si>
  <si>
    <t>sdfk@fsd</t>
  </si>
  <si>
    <t xml:space="preserve">logical </t>
  </si>
  <si>
    <t xml:space="preserve">and </t>
  </si>
  <si>
    <t xml:space="preserve">or </t>
  </si>
  <si>
    <t xml:space="preserve">if </t>
  </si>
  <si>
    <t xml:space="preserve">nested if </t>
  </si>
  <si>
    <t>if error</t>
  </si>
  <si>
    <t>sumif</t>
  </si>
  <si>
    <t>sumifs</t>
  </si>
  <si>
    <t>And</t>
  </si>
  <si>
    <t>OR</t>
  </si>
  <si>
    <t>nested</t>
  </si>
  <si>
    <t>AND(B2="Flipkart",AND(A2="Men",B2="Amazon")=TRUE)</t>
  </si>
  <si>
    <t>AND(B2="Flipkart",C2=TRUE)</t>
  </si>
  <si>
    <t>C2=</t>
  </si>
  <si>
    <t>AND(A2="Men",B2="Amazon")</t>
  </si>
  <si>
    <t xml:space="preserve">Discount </t>
  </si>
  <si>
    <t>age group</t>
  </si>
  <si>
    <t>Column1</t>
  </si>
  <si>
    <t xml:space="preserve"> </t>
  </si>
  <si>
    <t>men total sale</t>
  </si>
  <si>
    <t>women total sale</t>
  </si>
  <si>
    <t>men</t>
  </si>
  <si>
    <t>women</t>
  </si>
  <si>
    <t>criteria</t>
  </si>
  <si>
    <t>channel name</t>
  </si>
  <si>
    <t>sale</t>
  </si>
  <si>
    <t>flipkart</t>
  </si>
  <si>
    <t>avg sales</t>
  </si>
  <si>
    <t>Total</t>
  </si>
  <si>
    <t>customer count</t>
  </si>
  <si>
    <t>myntra</t>
  </si>
  <si>
    <t>lookups</t>
  </si>
  <si>
    <t>vloop</t>
  </si>
  <si>
    <t>hlook</t>
  </si>
  <si>
    <t>match</t>
  </si>
  <si>
    <t>date function</t>
  </si>
  <si>
    <t>text funtion</t>
  </si>
  <si>
    <t>teeage</t>
  </si>
  <si>
    <t>Age Group</t>
  </si>
  <si>
    <t>Senior</t>
  </si>
  <si>
    <t>adults</t>
  </si>
  <si>
    <t>teenager</t>
  </si>
  <si>
    <t>sale in 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</si>
</sst>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9" formatCode="m/d/yyyy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488830</xdr:colOff>
      <xdr:row>1</xdr:row>
      <xdr:rowOff>172529</xdr:rowOff>
    </xdr:from>
    <xdr:to>
      <xdr:col>7</xdr:col>
      <xdr:colOff>204158</xdr:colOff>
      <xdr:row>3</xdr:row>
      <xdr:rowOff>86264</xdr:rowOff>
    </xdr:to>
    <xdr:sp macro="" textlink="">
      <xdr:nvSpPr>
        <xdr:cNvPr id="4" name="Left-Up Arrow 3"/>
        <xdr:cNvSpPr/>
      </xdr:nvSpPr>
      <xdr:spPr>
        <a:xfrm>
          <a:off x="4247072" y="356559"/>
          <a:ext cx="324928" cy="281796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ish" refreshedDate="45489.691107870371" createdVersion="6" refreshedVersion="6" minRefreshableVersion="3" recordCount="99">
  <cacheSource type="worksheet">
    <worksheetSource name="Table1"/>
  </cacheSource>
  <cacheFields count="19">
    <cacheField name="index" numFmtId="0">
      <sharedItems containsSemiMixedTypes="0" containsString="0" containsNumber="1" containsInteger="1" minValue="1" maxValue="99"/>
    </cacheField>
    <cacheField name="Order ID" numFmtId="0">
      <sharedItems/>
    </cacheField>
    <cacheField name="Cust ID" numFmtId="0">
      <sharedItems containsSemiMixedTypes="0" containsString="0" containsNumber="1" containsInteger="1" minValue="105497" maxValue="9907523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Date" numFmtId="0">
      <sharedItems containsSemiMixedTypes="0" containsString="0" containsNumber="1" containsInteger="1" minValue="44899" maxValue="44899"/>
    </cacheField>
    <cacheField name="Status" numFmtId="0">
      <sharedItems/>
    </cacheField>
    <cacheField name="Channel " numFmtId="0">
      <sharedItems/>
    </cacheField>
    <cacheField name="SKU" numFmtId="0">
      <sharedItems/>
    </cacheField>
    <cacheField name="Category" numFmtId="0">
      <sharedItems/>
    </cacheField>
    <cacheField name="Size" numFmtId="0">
      <sharedItems/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0">
      <sharedItems containsSemiMixedTypes="0" containsString="0" containsNumber="1" containsInteger="1" minValue="292" maxValue="144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16" maxValue="834008"/>
    </cacheField>
    <cacheField name="\/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9"/>
    <s v="406-0947452-6044339"/>
    <n v="947452"/>
    <s v="Men"/>
    <n v="77"/>
    <n v="44899"/>
    <s v="Delivered"/>
    <s v="Flipkart"/>
    <s v="JNE3797-KR-XXL"/>
    <s v="Western Dress"/>
    <s v="XXL"/>
    <n v="1"/>
    <s v="INR"/>
    <n v="735"/>
    <s v="CHENNAI"/>
    <s v="TAMIL NADU"/>
    <n v="600103"/>
    <s v="IN"/>
    <b v="0"/>
  </r>
  <r>
    <n v="11"/>
    <s v="404-2648970-9042715"/>
    <n v="2648970"/>
    <s v="Women"/>
    <n v="76"/>
    <n v="44899"/>
    <s v="Delivered"/>
    <s v="Amazon"/>
    <s v="JNE3795-KR-S"/>
    <s v="kurta"/>
    <s v="S"/>
    <n v="1"/>
    <s v="INR"/>
    <n v="517"/>
    <s v="THIRUVANANTHAPURAM"/>
    <s v="KERALA"/>
    <n v="695018"/>
    <s v="IN"/>
    <b v="0"/>
  </r>
  <r>
    <n v="59"/>
    <s v="407-7643005-7856329"/>
    <n v="7643005"/>
    <s v="Men"/>
    <n v="75"/>
    <n v="44899"/>
    <s v="Delivered"/>
    <s v="Flipkart"/>
    <s v="SET402-KR-NP-XXXL"/>
    <s v="Set"/>
    <s v="3XL"/>
    <n v="1"/>
    <s v="INR"/>
    <n v="988"/>
    <s v="MUMBAI"/>
    <s v="MAHARASHTRA"/>
    <n v="400063"/>
    <s v="IN"/>
    <b v="0"/>
  </r>
  <r>
    <n v="68"/>
    <s v="403-8213196-3804353"/>
    <n v="8213196"/>
    <s v="Men"/>
    <n v="75"/>
    <n v="44899"/>
    <s v="Delivered"/>
    <s v="Myntra"/>
    <s v="SET218-KR-NP-S"/>
    <s v="Set"/>
    <s v="S"/>
    <n v="1"/>
    <s v="INR"/>
    <n v="667"/>
    <s v="BOKARO STEEL CITY"/>
    <s v="JHARKHAND"/>
    <n v="827001"/>
    <s v="IN"/>
    <b v="0"/>
  </r>
  <r>
    <n v="9"/>
    <s v="408-2935263-2935550"/>
    <n v="2935263"/>
    <s v="Women"/>
    <n v="75"/>
    <n v="44899"/>
    <s v="Delivered"/>
    <s v="Amazon"/>
    <s v="JNE3474-KR-E-XL"/>
    <s v="kurta"/>
    <s v="XL"/>
    <n v="1"/>
    <s v="INR"/>
    <n v="385"/>
    <s v="BENGALURU"/>
    <s v="KARNATAKA"/>
    <n v="562149"/>
    <s v="IN"/>
    <b v="0"/>
  </r>
  <r>
    <n v="36"/>
    <s v="406-9686095-5057139"/>
    <n v="9686095"/>
    <s v="Women"/>
    <n v="73"/>
    <n v="44899"/>
    <s v="Delivered"/>
    <s v="Flipkart"/>
    <s v="J0351-SET-L"/>
    <s v="Set"/>
    <s v="L"/>
    <n v="1"/>
    <s v="INR"/>
    <n v="650"/>
    <s v="VADODARA"/>
    <s v="GUJARAT"/>
    <n v="390021"/>
    <s v="IN"/>
    <b v="0"/>
  </r>
  <r>
    <n v="40"/>
    <s v="407-9654105-3225150"/>
    <n v="9654105"/>
    <s v="Women"/>
    <n v="72"/>
    <n v="44899"/>
    <s v="Delivered"/>
    <s v="Flipkart"/>
    <s v="J0230-SKD-M"/>
    <s v="Set"/>
    <s v="M"/>
    <n v="1"/>
    <s v="INR"/>
    <n v="969"/>
    <s v="MOHALI"/>
    <s v="PUNJAB"/>
    <n v="160062"/>
    <s v="IN"/>
    <b v="0"/>
  </r>
  <r>
    <n v="8"/>
    <s v="171-5561216-3398711"/>
    <n v="5561216"/>
    <s v="Women"/>
    <n v="70"/>
    <n v="44899"/>
    <s v="Delivered"/>
    <s v="Others"/>
    <s v="JNE3405-KR-M"/>
    <s v="kurta"/>
    <s v="M"/>
    <n v="1"/>
    <s v="INR"/>
    <n v="435"/>
    <s v="GURUGRAM"/>
    <s v="HARYANA"/>
    <n v="122001"/>
    <s v="IN"/>
    <b v="0"/>
  </r>
  <r>
    <n v="3"/>
    <s v="171-1641533-8921966"/>
    <n v="1641533"/>
    <s v="Women"/>
    <n v="67"/>
    <n v="44899"/>
    <s v="Delivered"/>
    <s v="Myntra"/>
    <s v="SET261-KR-PP-S"/>
    <s v="Set"/>
    <s v="S"/>
    <n v="1"/>
    <s v="INR"/>
    <n v="453"/>
    <s v="KOLKATA"/>
    <s v="WEST BENGAL"/>
    <n v="700029"/>
    <s v="IN"/>
    <b v="0"/>
  </r>
  <r>
    <n v="96"/>
    <s v="403-0347306-1283554"/>
    <n v="347306"/>
    <s v="Women"/>
    <n v="66"/>
    <n v="44899"/>
    <s v="Delivered"/>
    <s v="Amazon"/>
    <s v="JNE3794-KR-M"/>
    <s v="kurta"/>
    <s v="M"/>
    <n v="1"/>
    <s v="INR"/>
    <n v="517"/>
    <s v="HYDERABAD"/>
    <s v="TELANGANA"/>
    <n v="500090"/>
    <s v="IN"/>
    <b v="0"/>
  </r>
  <r>
    <n v="45"/>
    <s v="403-5846829-5098742"/>
    <n v="5846829"/>
    <s v="Women"/>
    <n v="64"/>
    <n v="44899"/>
    <s v="Delivered"/>
    <s v="Flipkart"/>
    <s v="J0248-KR-DPT-S"/>
    <s v="Set"/>
    <s v="S"/>
    <n v="1"/>
    <s v="INR"/>
    <n v="999"/>
    <s v="NELLORE"/>
    <s v="ANDHRA PRADESH"/>
    <n v="524002"/>
    <s v="IN"/>
    <b v="0"/>
  </r>
  <r>
    <n v="61"/>
    <s v="407-8538186-6616316"/>
    <n v="8538186"/>
    <s v="Women"/>
    <n v="62"/>
    <n v="44899"/>
    <s v="Delivered"/>
    <s v="Amazon"/>
    <s v="SET348-KR-NP-M"/>
    <s v="Set"/>
    <s v="M"/>
    <n v="1"/>
    <s v="INR"/>
    <n v="899"/>
    <s v="MAHENDRAGARH"/>
    <s v="HARYANA"/>
    <n v="123029"/>
    <s v="IN"/>
    <b v="0"/>
  </r>
  <r>
    <n v="5"/>
    <s v="403-9293516-4577154"/>
    <n v="9293516"/>
    <s v="Women"/>
    <n v="62"/>
    <n v="44899"/>
    <s v="Delivered"/>
    <s v="Myntra"/>
    <s v="JNE2294-KR-A-XXL"/>
    <s v="kurta"/>
    <s v="XXL"/>
    <n v="1"/>
    <s v="INR"/>
    <n v="544"/>
    <s v="GURUGRAM"/>
    <s v="HARYANA"/>
    <n v="122001"/>
    <s v="IN"/>
    <b v="0"/>
  </r>
  <r>
    <n v="27"/>
    <s v="406-8343960-8137102"/>
    <n v="8343960"/>
    <s v="Women"/>
    <n v="62"/>
    <n v="44899"/>
    <s v="Delivered"/>
    <s v="Flipkart"/>
    <s v="JNE3690-TU-XL"/>
    <s v="Top"/>
    <s v="XL"/>
    <n v="1"/>
    <s v="INR"/>
    <n v="484"/>
    <s v="DAVANAGERE"/>
    <s v="KARNATAKA"/>
    <n v="577004"/>
    <s v="IN"/>
    <b v="0"/>
  </r>
  <r>
    <n v="97"/>
    <s v="406-7048232-6973930"/>
    <n v="7048232"/>
    <s v="Women"/>
    <n v="60"/>
    <n v="44899"/>
    <s v="Delivered"/>
    <s v="Myntra"/>
    <s v="JNE3781-KR-S"/>
    <s v="kurta"/>
    <s v="S"/>
    <n v="1"/>
    <s v="INR"/>
    <n v="427"/>
    <s v="HAMIRPUR"/>
    <s v="HIMACHAL PRADESH"/>
    <n v="177005"/>
    <s v="IN"/>
    <b v="0"/>
  </r>
  <r>
    <n v="83"/>
    <s v="407-8980704-1408352"/>
    <n v="8980704"/>
    <s v="Women"/>
    <n v="59"/>
    <n v="44899"/>
    <s v="Cancelled"/>
    <s v="Myntra"/>
    <s v="JNE3487-KR-M"/>
    <s v="kurta"/>
    <s v="M"/>
    <n v="1"/>
    <s v="INR"/>
    <n v="345"/>
    <s v="NOIDA"/>
    <s v="UTTAR PRADESH"/>
    <n v="201304"/>
    <s v="IN"/>
    <b v="0"/>
  </r>
  <r>
    <n v="56"/>
    <s v="408-4675134-5301129"/>
    <n v="4675134"/>
    <s v="Women"/>
    <n v="58"/>
    <n v="44899"/>
    <s v="Delivered"/>
    <s v="Meesho"/>
    <s v="SET209-KR-PP-XXL"/>
    <s v="Set"/>
    <s v="XXL"/>
    <n v="1"/>
    <s v="INR"/>
    <n v="507"/>
    <s v="HYDERABAD"/>
    <s v="TELANGANA"/>
    <n v="500008"/>
    <s v="IN"/>
    <b v="0"/>
  </r>
  <r>
    <n v="80"/>
    <s v="404-8786932-9447520"/>
    <n v="8786932"/>
    <s v="Men"/>
    <n v="55"/>
    <n v="44899"/>
    <s v="Delivered"/>
    <s v="Ajio"/>
    <s v="NW034-TP-PJ-M"/>
    <s v="Set"/>
    <s v="M"/>
    <n v="1"/>
    <s v="INR"/>
    <n v="595"/>
    <s v="BHARUCH"/>
    <s v="GUJARAT"/>
    <n v="392001"/>
    <s v="IN"/>
    <b v="0"/>
  </r>
  <r>
    <n v="84"/>
    <s v="171-2516658-6849136"/>
    <n v="2516658"/>
    <s v="Women"/>
    <n v="55"/>
    <n v="44899"/>
    <s v="Delivered"/>
    <s v="Flipkart"/>
    <s v="JNE3560-KR-M"/>
    <s v="kurta"/>
    <s v="M"/>
    <n v="1"/>
    <s v="INR"/>
    <n v="481"/>
    <s v="CHENNAI"/>
    <s v="TAMIL NADU"/>
    <n v="600077"/>
    <s v="IN"/>
    <b v="0"/>
  </r>
  <r>
    <n v="15"/>
    <s v="407-0442660-2736366"/>
    <n v="442660"/>
    <s v="Women"/>
    <n v="52"/>
    <n v="44899"/>
    <s v="Delivered"/>
    <s v="Amazon"/>
    <s v="SET333-KR-DPT-M"/>
    <s v="Set"/>
    <s v="M"/>
    <n v="1"/>
    <s v="INR"/>
    <n v="967"/>
    <s v="HYDERABAD"/>
    <s v="TELANGANA"/>
    <n v="500098"/>
    <s v="IN"/>
    <b v="0"/>
  </r>
  <r>
    <n v="32"/>
    <s v="408-6866119-6793128"/>
    <n v="6866119"/>
    <s v="Men"/>
    <n v="52"/>
    <n v="44899"/>
    <s v="Delivered"/>
    <s v="Amazon"/>
    <s v="J0414-DR-XXL"/>
    <s v="Western Dress"/>
    <s v="XXL"/>
    <n v="1"/>
    <s v="INR"/>
    <n v="885"/>
    <s v="AHMEDABAD"/>
    <s v="GUJARAT"/>
    <n v="380058"/>
    <s v="IN"/>
    <b v="0"/>
  </r>
  <r>
    <n v="77"/>
    <s v="402-5297818-3665137"/>
    <n v="5297818"/>
    <s v="Women"/>
    <n v="49"/>
    <n v="44899"/>
    <s v="Delivered"/>
    <s v="Flipkart"/>
    <s v="SET403-KR-NP-XL"/>
    <s v="Set"/>
    <s v="XL"/>
    <n v="1"/>
    <s v="INR"/>
    <n v="969"/>
    <s v="VARKALA"/>
    <s v="KERALA"/>
    <n v="695141"/>
    <s v="IN"/>
    <b v="0"/>
  </r>
  <r>
    <n v="6"/>
    <s v="407-1298130-0368305"/>
    <n v="1298130"/>
    <s v="Men"/>
    <n v="49"/>
    <n v="44899"/>
    <s v="Delivered"/>
    <s v="Flipkart"/>
    <s v="JNE3797-KR-XXL"/>
    <s v="Western Dress"/>
    <s v="XXL"/>
    <n v="1"/>
    <s v="INR"/>
    <n v="735"/>
    <s v="SANGLI MIRAJ KUPWAD"/>
    <s v="MAHARASHTRA"/>
    <n v="416436"/>
    <s v="IN"/>
    <b v="0"/>
  </r>
  <r>
    <n v="87"/>
    <s v="402-6702100-7257107"/>
    <n v="6702100"/>
    <s v="Women"/>
    <n v="49"/>
    <n v="44899"/>
    <s v="Returned"/>
    <s v="Myntra"/>
    <s v="JNE3620-KR-S"/>
    <s v="kurta"/>
    <s v="S"/>
    <n v="1"/>
    <s v="INR"/>
    <n v="322"/>
    <s v="NEW DELHI"/>
    <s v="DELHI"/>
    <n v="110084"/>
    <s v="IN"/>
    <b v="0"/>
  </r>
  <r>
    <n v="70"/>
    <s v="403-6014983-8111514"/>
    <n v="6014983"/>
    <s v="Men"/>
    <n v="48"/>
    <n v="44899"/>
    <s v="Delivered"/>
    <s v="Myntra"/>
    <s v="SET272-KR-PP-S"/>
    <s v="Set"/>
    <s v="S"/>
    <n v="1"/>
    <s v="INR"/>
    <n v="852"/>
    <s v="PUNE"/>
    <s v="MAHARASHTRA"/>
    <n v="411021"/>
    <s v="IN"/>
    <b v="0"/>
  </r>
  <r>
    <n v="95"/>
    <s v="405-6859790-7125127"/>
    <n v="6859790"/>
    <s v="Women"/>
    <n v="48"/>
    <n v="44899"/>
    <s v="Delivered"/>
    <s v="Meesho"/>
    <s v="SET024-KR-SP-A-M"/>
    <s v="kurta"/>
    <s v="M"/>
    <n v="1"/>
    <s v="INR"/>
    <n v="631"/>
    <s v="GURUGRAM"/>
    <s v="HARYANA"/>
    <n v="122002"/>
    <s v="IN"/>
    <b v="0"/>
  </r>
  <r>
    <n v="18"/>
    <s v="407-3422488-7373923"/>
    <n v="3422488"/>
    <s v="Women"/>
    <n v="48"/>
    <n v="44899"/>
    <s v="Delivered"/>
    <s v="Others"/>
    <s v="SET184-KR-PP-XS"/>
    <s v="Set"/>
    <s v="XS"/>
    <n v="1"/>
    <s v="INR"/>
    <n v="563"/>
    <s v="SIROHI"/>
    <s v="RAJASTHAN"/>
    <n v="307001"/>
    <s v="IN"/>
    <b v="0"/>
  </r>
  <r>
    <n v="48"/>
    <s v="406-8068610-1108329"/>
    <n v="8068610"/>
    <s v="Women"/>
    <n v="48"/>
    <n v="44899"/>
    <s v="Delivered"/>
    <s v="Nalli"/>
    <s v="JNE3770-KR-S"/>
    <s v="kurta"/>
    <s v="S"/>
    <n v="1"/>
    <s v="INR"/>
    <n v="487"/>
    <s v="PUNE"/>
    <s v="MAHARASHTRA"/>
    <n v="411014"/>
    <s v="IN"/>
    <b v="0"/>
  </r>
  <r>
    <n v="92"/>
    <s v="403-7384618-1017125"/>
    <n v="7384618"/>
    <s v="Women"/>
    <n v="48"/>
    <n v="44899"/>
    <s v="Delivered"/>
    <s v="Flipkart"/>
    <s v="SET203-KR-DPT-L"/>
    <s v="Set"/>
    <s v="L"/>
    <n v="1"/>
    <s v="INR"/>
    <n v="429"/>
    <s v="CHENNAI"/>
    <s v="TAMIL NADU"/>
    <n v="600051"/>
    <s v="IN"/>
    <b v="0"/>
  </r>
  <r>
    <n v="98"/>
    <s v="404-5516090-4385135"/>
    <n v="5516090"/>
    <s v="Men"/>
    <n v="47"/>
    <n v="44899"/>
    <s v="Delivered"/>
    <s v="Others"/>
    <s v="J0338-DR-S"/>
    <s v="Western Dress"/>
    <s v="S"/>
    <n v="1"/>
    <s v="INR"/>
    <n v="855"/>
    <s v="Nayagarh"/>
    <s v="ODISHA"/>
    <n v="752069"/>
    <s v="IN"/>
    <b v="0"/>
  </r>
  <r>
    <n v="60"/>
    <s v="407-0381223-7065145"/>
    <n v="381223"/>
    <s v="Men"/>
    <n v="47"/>
    <n v="44899"/>
    <s v="Delivered"/>
    <s v="Meesho"/>
    <s v="J0095-SET-XL"/>
    <s v="Set"/>
    <s v="XL"/>
    <n v="1"/>
    <s v="INR"/>
    <n v="633"/>
    <s v="CHENNAI"/>
    <s v="TAMIL NADU"/>
    <n v="600066"/>
    <s v="IN"/>
    <b v="0"/>
  </r>
  <r>
    <n v="47"/>
    <s v="408-7694743-7590732"/>
    <n v="7694743"/>
    <s v="Women"/>
    <n v="46"/>
    <n v="44899"/>
    <s v="Delivered"/>
    <s v="Myntra"/>
    <s v="J0092-SET-S"/>
    <s v="Set"/>
    <s v="S"/>
    <n v="1"/>
    <s v="INR"/>
    <n v="833"/>
    <s v="BENGALURU"/>
    <s v="KARNATAKA"/>
    <n v="562107"/>
    <s v="IN"/>
    <b v="0"/>
  </r>
  <r>
    <n v="82"/>
    <s v="408-8573929-1921943"/>
    <n v="8573929"/>
    <s v="Women"/>
    <n v="46"/>
    <n v="44899"/>
    <s v="Delivered"/>
    <s v="Amazon"/>
    <s v="JNE3160-KR-M"/>
    <s v="kurta"/>
    <s v="M"/>
    <n v="1"/>
    <s v="INR"/>
    <n v="729"/>
    <s v="KOLKATA"/>
    <s v="WEST BENGAL"/>
    <n v="700082"/>
    <s v="IN"/>
    <b v="0"/>
  </r>
  <r>
    <n v="69"/>
    <s v="408-3286680-0659521"/>
    <n v="3286680"/>
    <s v="Women"/>
    <n v="46"/>
    <n v="44899"/>
    <s v="Delivered"/>
    <s v="Myntra"/>
    <s v="SAR006"/>
    <s v="Saree"/>
    <s v="Free"/>
    <n v="1"/>
    <s v="INR"/>
    <n v="685"/>
    <s v="Panchkula"/>
    <s v="HARYANA"/>
    <n v="134116"/>
    <s v="IN"/>
    <b v="0"/>
  </r>
  <r>
    <n v="20"/>
    <s v="406-0244536-2177175"/>
    <n v="244536"/>
    <s v="Women"/>
    <n v="46"/>
    <n v="44899"/>
    <s v="Delivered"/>
    <s v="Amazon"/>
    <s v="SET233-KR-PP-M"/>
    <s v="Set"/>
    <s v="M"/>
    <n v="1"/>
    <s v="INR"/>
    <n v="545"/>
    <s v="AMRITSAR"/>
    <s v="PUNJAB"/>
    <n v="143001"/>
    <s v="IN"/>
    <b v="0"/>
  </r>
  <r>
    <n v="76"/>
    <s v="403-9793483-6877106"/>
    <n v="9793483"/>
    <s v="Men"/>
    <n v="45"/>
    <n v="44899"/>
    <s v="Delivered"/>
    <s v="Myntra"/>
    <s v="SET324-KR-NP-XL"/>
    <s v="Set"/>
    <s v="XL"/>
    <n v="1"/>
    <s v="INR"/>
    <n v="597"/>
    <s v="BENGALURU"/>
    <s v="KARNATAKA"/>
    <n v="560021"/>
    <s v="IN"/>
    <b v="0"/>
  </r>
  <r>
    <n v="12"/>
    <s v="404-2648970-9042715"/>
    <n v="2648970"/>
    <s v="Women"/>
    <n v="45"/>
    <n v="44899"/>
    <s v="Delivered"/>
    <s v="Myntra"/>
    <s v="J0181-TP-M"/>
    <s v="Top"/>
    <s v="M"/>
    <n v="1"/>
    <s v="INR"/>
    <n v="399"/>
    <s v="ARAKONAM"/>
    <s v="TAMIL NADU"/>
    <n v="631003"/>
    <s v="IN"/>
    <b v="0"/>
  </r>
  <r>
    <n v="43"/>
    <s v="404-3393819-5081930"/>
    <n v="3393819"/>
    <s v="Women"/>
    <n v="44"/>
    <n v="44899"/>
    <s v="Delivered"/>
    <s v="Myntra"/>
    <s v="SET397-KR-NP-XS"/>
    <s v="Set"/>
    <s v="XS"/>
    <n v="1"/>
    <s v="INR"/>
    <n v="1115"/>
    <s v="PUNE"/>
    <s v="MAHARASHTRA"/>
    <n v="412207"/>
    <s v="IN"/>
    <b v="0"/>
  </r>
  <r>
    <n v="14"/>
    <s v="403-9268874-7296313"/>
    <n v="9268874"/>
    <s v="Men"/>
    <n v="44"/>
    <n v="44899"/>
    <s v="Delivered"/>
    <s v="Myntra"/>
    <s v="SET185-KR-NP-M"/>
    <s v="Set"/>
    <s v="M"/>
    <n v="1"/>
    <s v="INR"/>
    <n v="911"/>
    <s v="BENGALURU"/>
    <s v="KARNATAKA"/>
    <n v="562125"/>
    <s v="IN"/>
    <b v="0"/>
  </r>
  <r>
    <n v="65"/>
    <s v="406-5169174-3536336"/>
    <n v="5169174"/>
    <s v="Women"/>
    <n v="44"/>
    <n v="44899"/>
    <s v="Cancelled"/>
    <s v="Myntra"/>
    <s v="JNE3568-KR-XL"/>
    <s v="kurta"/>
    <s v="XL"/>
    <n v="1"/>
    <s v="INR"/>
    <n v="399"/>
    <s v="KALYAN"/>
    <s v="MAHARASHTRA"/>
    <n v="421306"/>
    <s v="IN"/>
    <b v="0"/>
  </r>
  <r>
    <n v="1"/>
    <s v="171-1029312-3038738"/>
    <n v="1029312"/>
    <s v="Women"/>
    <n v="44"/>
    <n v="44899"/>
    <s v="Delivered"/>
    <s v="Myntra"/>
    <s v="JNE1233-BLUE-KR-031-XXL"/>
    <s v="kurta"/>
    <s v="XXL"/>
    <n v="1"/>
    <s v="INR"/>
    <n v="376"/>
    <s v="MOHALI"/>
    <s v="PUNJAB"/>
    <n v="140301"/>
    <s v="IN"/>
    <b v="0"/>
  </r>
  <r>
    <n v="21"/>
    <s v="404-4376789-3345166"/>
    <n v="4376789"/>
    <s v="Women"/>
    <n v="43"/>
    <n v="44899"/>
    <s v="Delivered"/>
    <s v="Nalli"/>
    <s v="J0231-SKD-XXXL"/>
    <s v="Set"/>
    <s v="3XL"/>
    <n v="1"/>
    <s v="INR"/>
    <n v="1164"/>
    <s v="LUCKNOW"/>
    <s v="UTTAR PRADESH"/>
    <n v="226024"/>
    <s v="IN"/>
    <b v="0"/>
  </r>
  <r>
    <n v="10"/>
    <s v="404-2648970-9042715"/>
    <n v="2648970"/>
    <s v="Women"/>
    <n v="43"/>
    <n v="44899"/>
    <s v="Delivered"/>
    <s v="Myntra"/>
    <s v="JNE3466-KR-L"/>
    <s v="kurta"/>
    <s v="L"/>
    <n v="1"/>
    <s v="INR"/>
    <n v="771"/>
    <s v="VIJAYAWADA"/>
    <s v="ANDHRA PRADESH"/>
    <n v="520002"/>
    <s v="IN"/>
    <b v="0"/>
  </r>
  <r>
    <n v="53"/>
    <s v="403-0817885-3061963"/>
    <n v="817885"/>
    <s v="Women"/>
    <n v="43"/>
    <n v="44899"/>
    <s v="Delivered"/>
    <s v="Others"/>
    <s v="J0113-TP-S"/>
    <s v="Top"/>
    <s v="S"/>
    <n v="1"/>
    <s v="INR"/>
    <n v="540"/>
    <s v="SOUTH DELHI"/>
    <s v="DELHI"/>
    <n v="110017"/>
    <s v="IN"/>
    <b v="0"/>
  </r>
  <r>
    <n v="62"/>
    <s v="403-1785530-0119510"/>
    <n v="1785530"/>
    <s v="Women"/>
    <n v="42"/>
    <n v="44899"/>
    <s v="Delivered"/>
    <s v="Amazon"/>
    <s v="PJNE2100-KR-N-6XL"/>
    <s v="kurta"/>
    <s v="6XL"/>
    <n v="1"/>
    <s v="INR"/>
    <n v="764"/>
    <s v="BENGALURU"/>
    <s v="KARNATAKA"/>
    <n v="560103"/>
    <s v="IN"/>
    <b v="0"/>
  </r>
  <r>
    <n v="38"/>
    <s v="402-6932218-7744338"/>
    <n v="6932218"/>
    <s v="Women"/>
    <n v="41"/>
    <n v="44899"/>
    <s v="Delivered"/>
    <s v="Myntra"/>
    <s v="SET333-KR-DPT-XS"/>
    <s v="Set"/>
    <s v="XS"/>
    <n v="1"/>
    <s v="INR"/>
    <n v="967"/>
    <s v="CHANDIGARH"/>
    <s v="CHANDIGARH"/>
    <n v="160036"/>
    <s v="IN"/>
    <b v="0"/>
  </r>
  <r>
    <n v="37"/>
    <s v="404-9033015-7527503"/>
    <n v="9033015"/>
    <s v="Women"/>
    <n v="41"/>
    <n v="44899"/>
    <s v="Delivered"/>
    <s v="Amazon"/>
    <s v="JNE3368-KR-XL"/>
    <s v="kurta"/>
    <s v="XL"/>
    <n v="1"/>
    <s v="INR"/>
    <n v="449"/>
    <s v="Payyannur"/>
    <s v="KERALA"/>
    <n v="670309"/>
    <s v="IN"/>
    <b v="0"/>
  </r>
  <r>
    <n v="31"/>
    <s v="406-9281717-2212317"/>
    <n v="9281717"/>
    <s v="Men"/>
    <n v="40"/>
    <n v="44899"/>
    <s v="Delivered"/>
    <s v="Amazon"/>
    <s v="JNE3797-KR-XXL"/>
    <s v="Western Dress"/>
    <s v="XXL"/>
    <n v="1"/>
    <s v="INR"/>
    <n v="715"/>
    <s v="GREAT NICOBAR"/>
    <s v="ANDAMAN &amp; NICOBAR "/>
    <n v="744302"/>
    <s v="IN"/>
    <b v="0"/>
  </r>
  <r>
    <n v="34"/>
    <s v="408-2606836-0473931"/>
    <n v="2606836"/>
    <s v="Men"/>
    <n v="39"/>
    <n v="44899"/>
    <s v="Delivered"/>
    <s v="Myntra"/>
    <s v="J0231-SKD-XL"/>
    <s v="Set"/>
    <s v="XL"/>
    <n v="1"/>
    <s v="INR"/>
    <n v="1238"/>
    <s v="GUWAHATI"/>
    <s v="ASSAM"/>
    <n v="781020"/>
    <s v="IN"/>
    <b v="0"/>
  </r>
  <r>
    <n v="54"/>
    <s v="171-2439278-5433152"/>
    <n v="2439278"/>
    <s v="Men"/>
    <n v="39"/>
    <n v="44899"/>
    <s v="Delivered"/>
    <s v="Myntra"/>
    <s v="SET268-KR-NP-XS"/>
    <s v="Set"/>
    <s v="XS"/>
    <n v="1"/>
    <s v="INR"/>
    <n v="698"/>
    <s v="KHALILABAD"/>
    <s v="UTTAR PRADESH"/>
    <n v="272175"/>
    <s v="IN"/>
    <b v="0"/>
  </r>
  <r>
    <n v="41"/>
    <s v="402-0637532-2672317"/>
    <n v="637532"/>
    <s v="Men"/>
    <n v="39"/>
    <n v="44899"/>
    <s v="Delivered"/>
    <s v="Flipkart"/>
    <s v="J0159-DR-L"/>
    <s v="Western Dress"/>
    <s v="L"/>
    <n v="1"/>
    <s v="INR"/>
    <n v="599"/>
    <s v="BENGALURU"/>
    <s v="KARNATAKA"/>
    <n v="560061"/>
    <s v="IN"/>
    <b v="0"/>
  </r>
  <r>
    <n v="42"/>
    <s v="402-0637532-2672317"/>
    <n v="637532"/>
    <s v="Women"/>
    <n v="39"/>
    <n v="44899"/>
    <s v="Delivered"/>
    <s v="Amazon"/>
    <s v="J0334-TP-S"/>
    <s v="Top"/>
    <s v="S"/>
    <n v="1"/>
    <s v="INR"/>
    <n v="545"/>
    <s v="PUNE"/>
    <s v="MAHARASHTRA"/>
    <n v="411051"/>
    <s v="IN"/>
    <b v="0"/>
  </r>
  <r>
    <n v="79"/>
    <s v="406-1756314-4546723"/>
    <n v="1756314"/>
    <s v="Women"/>
    <n v="39"/>
    <n v="44899"/>
    <s v="Delivered"/>
    <s v="Myntra"/>
    <s v="JNE3560-KR-XL"/>
    <s v="kurta"/>
    <s v="XL"/>
    <n v="1"/>
    <s v="INR"/>
    <n v="481"/>
    <s v="GURUGRAM"/>
    <s v="HARYANA"/>
    <n v="122001"/>
    <s v="IN"/>
    <b v="0"/>
  </r>
  <r>
    <n v="58"/>
    <s v="402-9907523-6175562"/>
    <n v="9907523"/>
    <s v="Women"/>
    <n v="38"/>
    <n v="44899"/>
    <s v="Delivered"/>
    <s v="Amazon"/>
    <s v="SAR008"/>
    <s v="Saree"/>
    <s v="Free"/>
    <n v="1"/>
    <s v="INR"/>
    <n v="737"/>
    <s v="MURWARA KATNI"/>
    <s v="MADHYA PRADESH"/>
    <n v="483501"/>
    <s v="IN"/>
    <b v="0"/>
  </r>
  <r>
    <n v="33"/>
    <s v="403-9400852-1350710"/>
    <n v="9400852"/>
    <s v="Women"/>
    <n v="38"/>
    <n v="44899"/>
    <s v="Delivered"/>
    <s v="Others"/>
    <s v="JNE3601-KR-M"/>
    <s v="kurta"/>
    <s v="M"/>
    <n v="1"/>
    <s v="INR"/>
    <n v="301"/>
    <s v="SALEM"/>
    <s v="TAMIL NADU"/>
    <n v="636007"/>
    <s v="IN"/>
    <b v="0"/>
  </r>
  <r>
    <n v="35"/>
    <s v="405-8481179-1130753"/>
    <n v="8481179"/>
    <s v="Men"/>
    <n v="37"/>
    <n v="44899"/>
    <s v="Delivered"/>
    <s v="Amazon"/>
    <s v="SET320-KR-NP-S"/>
    <s v="Set"/>
    <s v="S"/>
    <n v="1"/>
    <s v="INR"/>
    <n v="856"/>
    <s v="CHENNAI"/>
    <s v="TAMIL NADU"/>
    <n v="600119"/>
    <s v="IN"/>
    <b v="0"/>
  </r>
  <r>
    <n v="25"/>
    <s v="402-0398999-0011565"/>
    <n v="398999"/>
    <s v="Women"/>
    <n v="37"/>
    <n v="44899"/>
    <s v="Delivered"/>
    <s v="Amazon"/>
    <s v="SET273-KR-NP-M"/>
    <s v="Set"/>
    <s v="M"/>
    <n v="1"/>
    <s v="INR"/>
    <n v="612"/>
    <s v="HYDERABAD"/>
    <s v="TELANGANA"/>
    <n v="500060"/>
    <s v="IN"/>
    <b v="0"/>
  </r>
  <r>
    <n v="26"/>
    <s v="403-5438780-7231546"/>
    <n v="5438780"/>
    <s v="Women"/>
    <n v="37"/>
    <n v="44899"/>
    <s v="Delivered"/>
    <s v="Others"/>
    <s v="MEN5025-KR-XXL"/>
    <s v="kurta"/>
    <s v="XXL"/>
    <n v="1"/>
    <s v="INR"/>
    <n v="533"/>
    <s v="INDORE"/>
    <s v="MADHYA PRADESH"/>
    <n v="452014"/>
    <s v="IN"/>
    <b v="0"/>
  </r>
  <r>
    <n v="85"/>
    <s v="404-0105497-2446747"/>
    <n v="105497"/>
    <s v="Women"/>
    <n v="37"/>
    <n v="44899"/>
    <s v="Refunded"/>
    <s v="Amazon"/>
    <s v="JNE3373-KR-S"/>
    <s v="kurta"/>
    <s v="S"/>
    <n v="1"/>
    <s v="INR"/>
    <n v="382"/>
    <s v="BHANDARA"/>
    <s v="MAHARASHTRA"/>
    <n v="441701"/>
    <s v="IN"/>
    <b v="0"/>
  </r>
  <r>
    <n v="72"/>
    <s v="406-7030051-2742704"/>
    <n v="7030051"/>
    <s v="Women"/>
    <n v="36"/>
    <n v="44899"/>
    <s v="Delivered"/>
    <s v="Myntra"/>
    <s v="J0094-KR-XXL"/>
    <s v="kurta"/>
    <s v="XXL"/>
    <n v="1"/>
    <s v="INR"/>
    <n v="563"/>
    <s v="NEW DELHI"/>
    <s v="DELHI"/>
    <n v="110084"/>
    <s v="IN"/>
    <b v="0"/>
  </r>
  <r>
    <n v="93"/>
    <s v="403-7384618-1017125"/>
    <n v="7384618"/>
    <s v="Women"/>
    <n v="36"/>
    <n v="44899"/>
    <s v="Delivered"/>
    <s v="Myntra"/>
    <s v="JNE3368-KR-XL"/>
    <s v="kurta"/>
    <s v="XL"/>
    <n v="1"/>
    <s v="INR"/>
    <n v="471"/>
    <s v="VISAKHAPATNAM"/>
    <s v="ANDHRA PRADESH"/>
    <n v="530003"/>
    <s v="IN"/>
    <b v="0"/>
  </r>
  <r>
    <n v="50"/>
    <s v="406-2709798-4585159"/>
    <n v="2709798"/>
    <s v="Men"/>
    <n v="35"/>
    <n v="44899"/>
    <s v="Delivered"/>
    <s v="Others"/>
    <s v="SET210-KR-PP-M"/>
    <s v="Set"/>
    <s v="M"/>
    <n v="1"/>
    <s v="INR"/>
    <n v="558"/>
    <s v="UDUPI"/>
    <s v="KARNATAKA"/>
    <n v="574118"/>
    <s v="IN"/>
    <b v="0"/>
  </r>
  <r>
    <n v="39"/>
    <s v="408-8796291-5026713"/>
    <n v="8796291"/>
    <s v="Women"/>
    <n v="35"/>
    <n v="44899"/>
    <s v="Delivered"/>
    <s v="Amazon"/>
    <s v="JNE3423-KR-XL"/>
    <s v="kurta"/>
    <s v="XL"/>
    <n v="1"/>
    <s v="INR"/>
    <n v="399"/>
    <s v="GURUGRAM"/>
    <s v="HARYANA"/>
    <n v="122001"/>
    <s v="IN"/>
    <b v="0"/>
  </r>
  <r>
    <n v="63"/>
    <s v="403-0824767-1871567"/>
    <n v="824767"/>
    <s v="Women"/>
    <n v="34"/>
    <n v="44899"/>
    <s v="Delivered"/>
    <s v="Others"/>
    <s v="MEN5004-KR-XXXL"/>
    <s v="kurta"/>
    <s v="3XL"/>
    <n v="1"/>
    <s v="INR"/>
    <n v="688"/>
    <s v="CHENNAI"/>
    <s v="TAMIL NADU"/>
    <n v="600061"/>
    <s v="IN"/>
    <b v="0"/>
  </r>
  <r>
    <n v="88"/>
    <s v="404-6243782-8199521"/>
    <n v="6243782"/>
    <s v="Women"/>
    <n v="33"/>
    <n v="44899"/>
    <s v="Delivered"/>
    <s v="Amazon"/>
    <s v="JNE3822-KR-L"/>
    <s v="kurta"/>
    <s v="L"/>
    <n v="1"/>
    <s v="INR"/>
    <n v="449"/>
    <s v="BHATKAL"/>
    <s v="KARNATAKA"/>
    <n v="581320"/>
    <s v="IN"/>
    <b v="0"/>
  </r>
  <r>
    <n v="91"/>
    <s v="403-8575376-3341124"/>
    <n v="8575376"/>
    <s v="Women"/>
    <n v="32"/>
    <n v="44899"/>
    <s v="Delivered"/>
    <s v="Flipkart"/>
    <s v="SET253-KR-NP-L"/>
    <s v="Set"/>
    <s v="L"/>
    <n v="1"/>
    <s v="INR"/>
    <n v="737"/>
    <s v="HYDERABAD"/>
    <s v="TELANGANA"/>
    <n v="500020"/>
    <s v="IN"/>
    <b v="0"/>
  </r>
  <r>
    <n v="74"/>
    <s v="404-7958450-6860328"/>
    <n v="7958450"/>
    <s v="Men"/>
    <n v="32"/>
    <n v="44899"/>
    <s v="Delivered"/>
    <s v="Amazon"/>
    <s v="SET339-KR-NP-XS"/>
    <s v="Set"/>
    <s v="XS"/>
    <n v="1"/>
    <s v="INR"/>
    <n v="702"/>
    <s v="Bengaluru"/>
    <s v="KARNATAKA"/>
    <n v="560095"/>
    <s v="IN"/>
    <b v="0"/>
  </r>
  <r>
    <n v="22"/>
    <s v="408-1943310-9789160"/>
    <n v="1943310"/>
    <s v="Men"/>
    <n v="31"/>
    <n v="44899"/>
    <s v="Refunded"/>
    <s v="Myntra"/>
    <s v="J0339-DR-XXL"/>
    <s v="Western Dress"/>
    <s v="XXL"/>
    <n v="1"/>
    <s v="INR"/>
    <n v="743"/>
    <s v="NEW DELHI"/>
    <s v="DELHI"/>
    <n v="110087"/>
    <s v="IN"/>
    <b v="0"/>
  </r>
  <r>
    <n v="67"/>
    <s v="404-8399604-8880365"/>
    <n v="8399604"/>
    <s v="Women"/>
    <n v="31"/>
    <n v="44899"/>
    <s v="Delivered"/>
    <s v="Amazon"/>
    <s v="JNE3461-KR-XL"/>
    <s v="kurta"/>
    <s v="XL"/>
    <n v="1"/>
    <s v="INR"/>
    <n v="363"/>
    <s v="KOLKATA"/>
    <s v="WEST BENGAL"/>
    <n v="700028"/>
    <s v="IN"/>
    <b v="0"/>
  </r>
  <r>
    <n v="17"/>
    <s v="407-7039962-7080347"/>
    <n v="7039962"/>
    <s v="Men"/>
    <n v="30"/>
    <n v="44899"/>
    <s v="Delivered"/>
    <s v="Meesho"/>
    <s v="SET304-KR-DPT-XL"/>
    <s v="Set"/>
    <s v="XL"/>
    <n v="1"/>
    <s v="INR"/>
    <n v="1115"/>
    <s v="Bhubaneswar"/>
    <s v="ODISHA"/>
    <n v="751022"/>
    <s v="IN"/>
    <b v="0"/>
  </r>
  <r>
    <n v="23"/>
    <s v="403-0950590-5005155"/>
    <n v="950590"/>
    <s v="Men"/>
    <n v="30"/>
    <n v="44899"/>
    <s v="Delivered"/>
    <s v="Myntra"/>
    <s v="SET210-KR-PP-XXXL"/>
    <s v="Set"/>
    <s v="3XL"/>
    <n v="1"/>
    <s v="INR"/>
    <n v="575"/>
    <s v="MADURAI"/>
    <s v="TAMIL NADU"/>
    <n v="625014"/>
    <s v="IN"/>
    <b v="0"/>
  </r>
  <r>
    <n v="46"/>
    <s v="171-4087298-3807569"/>
    <n v="4087298"/>
    <s v="Women"/>
    <n v="30"/>
    <n v="44899"/>
    <s v="Delivered"/>
    <s v="Amazon"/>
    <s v="NW001-TP-PJ-XXL"/>
    <s v="Set"/>
    <s v="XXL"/>
    <n v="1"/>
    <s v="INR"/>
    <n v="563"/>
    <s v="TIRUCHIRAPPALLI"/>
    <s v="TAMIL NADU"/>
    <n v="620101"/>
    <s v="IN"/>
    <b v="0"/>
  </r>
  <r>
    <n v="81"/>
    <s v="408-8573929-1921943"/>
    <n v="8573929"/>
    <s v="Women"/>
    <n v="30"/>
    <n v="44899"/>
    <s v="Delivered"/>
    <s v="Flipkart"/>
    <s v="JNE3518-KR-XXL"/>
    <s v="kurta"/>
    <s v="XXL"/>
    <n v="1"/>
    <s v="INR"/>
    <n v="458"/>
    <s v="MUMBAI"/>
    <s v="MAHARASHTRA"/>
    <n v="400097"/>
    <s v="IN"/>
    <b v="0"/>
  </r>
  <r>
    <n v="2"/>
    <s v="405-2183842-2225946"/>
    <n v="2183842"/>
    <s v="Women"/>
    <n v="29"/>
    <n v="44899"/>
    <s v="Delivered"/>
    <s v="Ajio"/>
    <s v="SET414-KR-NP-L"/>
    <s v="Set"/>
    <s v="L"/>
    <n v="1"/>
    <s v="INR"/>
    <n v="1449"/>
    <s v="GURUGRAM"/>
    <s v="HARYANA"/>
    <n v="122002"/>
    <s v="IN"/>
    <b v="0"/>
  </r>
  <r>
    <n v="57"/>
    <s v="402-9907523-6175562"/>
    <n v="9907523"/>
    <s v="Men"/>
    <n v="27"/>
    <n v="44899"/>
    <s v="Delivered"/>
    <s v="Amazon"/>
    <s v="SET343-KR-NP-XS"/>
    <s v="Set"/>
    <s v="XS"/>
    <n v="1"/>
    <s v="INR"/>
    <n v="916"/>
    <s v="SULTANPUR"/>
    <s v="UTTAR PRADESH"/>
    <n v="228001"/>
    <s v="IN"/>
    <b v="0"/>
  </r>
  <r>
    <n v="51"/>
    <s v="405-4213846-6141157"/>
    <n v="4213846"/>
    <s v="Women"/>
    <n v="27"/>
    <n v="44899"/>
    <s v="Delivered"/>
    <s v="Amazon"/>
    <s v="J0003-SET-M"/>
    <s v="Set"/>
    <s v="M"/>
    <n v="1"/>
    <s v="INR"/>
    <n v="664"/>
    <s v="HYDERABAD"/>
    <s v="TELANGANA"/>
    <n v="500039"/>
    <s v="IN"/>
    <b v="0"/>
  </r>
  <r>
    <n v="71"/>
    <s v="403-6950860-5590722"/>
    <n v="6950860"/>
    <s v="Women"/>
    <n v="26"/>
    <n v="44899"/>
    <s v="Delivered"/>
    <s v="Amazon"/>
    <s v="SAR018"/>
    <s v="Saree"/>
    <s v="Free"/>
    <n v="1"/>
    <s v="INR"/>
    <n v="1075"/>
    <s v="PATNA"/>
    <s v="BIHAR"/>
    <n v="801113"/>
    <s v="IN"/>
    <b v="0"/>
  </r>
  <r>
    <n v="30"/>
    <s v="406-1326018-3426760"/>
    <n v="1326018"/>
    <s v="Men"/>
    <n v="26"/>
    <n v="44899"/>
    <s v="Delivered"/>
    <s v="Amazon"/>
    <s v="SET183-KR-DH-XS"/>
    <s v="Set"/>
    <s v="XS"/>
    <n v="1"/>
    <s v="INR"/>
    <n v="759"/>
    <s v="PRAYAGRAJ"/>
    <s v="UTTAR PRADESH"/>
    <n v="230304"/>
    <s v="IN"/>
    <b v="0"/>
  </r>
  <r>
    <n v="75"/>
    <s v="408-7814128-2203552"/>
    <n v="7814128"/>
    <s v="Women"/>
    <n v="26"/>
    <n v="44899"/>
    <s v="Delivered"/>
    <s v="Nalli"/>
    <s v="SAR003"/>
    <s v="Saree"/>
    <s v="Free"/>
    <n v="1"/>
    <s v="INR"/>
    <n v="476"/>
    <s v="NAVI MUMBAI"/>
    <s v="MAHARASHTRA"/>
    <n v="400705"/>
    <s v="IN"/>
    <b v="0"/>
  </r>
  <r>
    <n v="49"/>
    <s v="171-7917674-9759550"/>
    <n v="7917674"/>
    <s v="Women"/>
    <n v="25"/>
    <n v="44899"/>
    <s v="Delivered"/>
    <s v="Myntra"/>
    <s v="JNE3703-KR-M"/>
    <s v="kurta"/>
    <s v="M"/>
    <n v="1"/>
    <s v="INR"/>
    <n v="292"/>
    <s v="VARANASI"/>
    <s v="UTTAR PRADESH"/>
    <n v="221010"/>
    <s v="IN"/>
    <b v="0"/>
  </r>
  <r>
    <n v="66"/>
    <s v="402-2130722-4734768"/>
    <n v="2130722"/>
    <s v="Women"/>
    <n v="24"/>
    <n v="44899"/>
    <s v="Delivered"/>
    <s v="Myntra"/>
    <s v="J0090-TP-S"/>
    <s v="Top"/>
    <s v="S"/>
    <n v="1"/>
    <s v="INR"/>
    <n v="563"/>
    <s v="AHMEDABAD"/>
    <s v="GUJARAT"/>
    <n v="382470"/>
    <s v="IN"/>
    <b v="0"/>
  </r>
  <r>
    <n v="19"/>
    <s v="171-8974687-6745940"/>
    <n v="8974687"/>
    <s v="Men"/>
    <n v="24"/>
    <n v="44899"/>
    <s v="Delivered"/>
    <s v="Myntra"/>
    <s v="J0161-DR-XXL"/>
    <s v="Western Dress"/>
    <s v="XXL"/>
    <n v="1"/>
    <s v="INR"/>
    <n v="473"/>
    <s v="MUMBAI"/>
    <s v="MAHARASHTRA"/>
    <n v="400097"/>
    <s v="IN"/>
    <b v="0"/>
  </r>
  <r>
    <n v="55"/>
    <s v="405-8874360-4913961"/>
    <n v="8874360"/>
    <s v="Men"/>
    <n v="23"/>
    <n v="44899"/>
    <s v="Delivered"/>
    <s v="Others"/>
    <s v="J0004-SKD-XXL"/>
    <s v="Set"/>
    <s v="XXL"/>
    <n v="1"/>
    <s v="INR"/>
    <n v="1115"/>
    <s v="NEW DELHI"/>
    <s v="DELHI"/>
    <n v="110016"/>
    <s v="IN"/>
    <b v="0"/>
  </r>
  <r>
    <n v="73"/>
    <s v="404-6041386-2803516"/>
    <n v="6041386"/>
    <s v="Men"/>
    <n v="23"/>
    <n v="44899"/>
    <s v="Delivered"/>
    <s v="Flipkart"/>
    <s v="J0283-SET-XXL"/>
    <s v="Set"/>
    <s v="XXL"/>
    <n v="1"/>
    <s v="INR"/>
    <n v="1072"/>
    <s v="KALYAN"/>
    <s v="MAHARASHTRA"/>
    <n v="421201"/>
    <s v="IN"/>
    <b v="0"/>
  </r>
  <r>
    <n v="7"/>
    <s v="407-1298130-0368305"/>
    <n v="1298130"/>
    <s v="Women"/>
    <n v="23"/>
    <n v="44899"/>
    <s v="Delivered"/>
    <s v="Meesho"/>
    <s v="JNE3801-KR-XXL"/>
    <s v="kurta"/>
    <s v="XXL"/>
    <n v="1"/>
    <s v="INR"/>
    <n v="735"/>
    <s v="BENGALURU"/>
    <s v="KARNATAKA"/>
    <n v="560029"/>
    <s v="IN"/>
    <b v="0"/>
  </r>
  <r>
    <n v="44"/>
    <s v="406-5673590-1054739"/>
    <n v="5673590"/>
    <s v="Women"/>
    <n v="22"/>
    <n v="44899"/>
    <s v="Delivered"/>
    <s v="Meesho"/>
    <s v="SET389-KR-NP-XL"/>
    <s v="Set"/>
    <s v="XL"/>
    <n v="1"/>
    <s v="INR"/>
    <n v="648"/>
    <s v="SONIPAT"/>
    <s v="HARYANA"/>
    <n v="131001"/>
    <s v="IN"/>
    <b v="0"/>
  </r>
  <r>
    <n v="89"/>
    <s v="403-3641651-0348348"/>
    <n v="3641651"/>
    <s v="Men"/>
    <n v="22"/>
    <n v="44899"/>
    <s v="Delivered"/>
    <s v="Amazon"/>
    <s v="SET184-KR-PP-L"/>
    <s v="Set"/>
    <s v="L"/>
    <n v="1"/>
    <s v="INR"/>
    <n v="573"/>
    <s v="MUMBAI"/>
    <s v="MAHARASHTRA"/>
    <n v="400098"/>
    <s v="IN"/>
    <b v="0"/>
  </r>
  <r>
    <n v="52"/>
    <s v="407-7381557-9088310"/>
    <n v="7381557"/>
    <s v="Women"/>
    <n v="21"/>
    <n v="44899"/>
    <s v="Delivered"/>
    <s v="Others"/>
    <s v="J0230-SKD-M"/>
    <s v="Set"/>
    <s v="M"/>
    <n v="1"/>
    <s v="INR"/>
    <n v="1112"/>
    <s v="Allahabad"/>
    <s v="UTTAR PRADESH"/>
    <n v="211001"/>
    <s v="IN"/>
    <b v="0"/>
  </r>
  <r>
    <n v="78"/>
    <s v="171-2070545-3786767"/>
    <n v="2070545"/>
    <s v="Women"/>
    <n v="21"/>
    <n v="44899"/>
    <s v="Delivered"/>
    <s v="Flipkart"/>
    <s v="J0349-SET-XS"/>
    <s v="Set"/>
    <s v="XS"/>
    <n v="1"/>
    <s v="INR"/>
    <n v="801"/>
    <s v="BIKANER"/>
    <s v="RAJASTHAN"/>
    <n v="334001"/>
    <s v="IN"/>
    <b v="0"/>
  </r>
  <r>
    <n v="4"/>
    <s v="404-7490807-6300351"/>
    <n v="7490807"/>
    <s v="Women"/>
    <n v="20"/>
    <n v="44899"/>
    <s v="Delivered"/>
    <s v="Amazon"/>
    <s v="SET110-KR-PP-M"/>
    <s v="Set"/>
    <s v="M"/>
    <n v="1"/>
    <s v="INR"/>
    <n v="729"/>
    <s v="THANJAVUR"/>
    <s v="TAMIL NADU"/>
    <n v="613007"/>
    <s v="IN"/>
    <b v="0"/>
  </r>
  <r>
    <n v="28"/>
    <s v="406-0986513-0498758"/>
    <n v="986513"/>
    <s v="Men"/>
    <n v="20"/>
    <n v="44899"/>
    <s v="Delivered"/>
    <s v="Flipkart"/>
    <s v="SET184-KR-PP-XXXL"/>
    <s v="Set"/>
    <s v="3XL"/>
    <n v="1"/>
    <s v="INR"/>
    <n v="563"/>
    <s v="RUDRAPUR"/>
    <s v="UTTARAKHAND"/>
    <n v="263153"/>
    <s v="IN"/>
    <b v="0"/>
  </r>
  <r>
    <n v="64"/>
    <s v="404-8169153-4411563"/>
    <n v="8169153"/>
    <s v="Women"/>
    <n v="20"/>
    <n v="44899"/>
    <s v="Delivered"/>
    <s v="Amazon"/>
    <s v="JNE3567-KR-L"/>
    <s v="kurta"/>
    <s v="L"/>
    <n v="1"/>
    <s v="INR"/>
    <n v="399"/>
    <s v="Bangalore"/>
    <s v="KARNATAKA"/>
    <n v="560054"/>
    <s v="IN"/>
    <b v="0"/>
  </r>
  <r>
    <n v="94"/>
    <s v="403-3542194-2527546"/>
    <n v="3542194"/>
    <s v="Women"/>
    <n v="20"/>
    <n v="44899"/>
    <s v="Delivered"/>
    <s v="Amazon"/>
    <s v="SAR028"/>
    <s v="Saree"/>
    <s v="Free"/>
    <n v="1"/>
    <s v="INR"/>
    <n v="307"/>
    <s v="Perambra"/>
    <s v="KERALA"/>
    <n v="673524"/>
    <s v="IN"/>
    <b v="0"/>
  </r>
  <r>
    <n v="86"/>
    <s v="406-6468339-1490707"/>
    <n v="6468339"/>
    <s v="Men"/>
    <n v="19"/>
    <n v="44899"/>
    <s v="Delivered"/>
    <s v="Amazon"/>
    <s v="SET377-KR-NP-XS"/>
    <s v="Set"/>
    <s v="XS"/>
    <n v="1"/>
    <s v="INR"/>
    <n v="1036"/>
    <s v="MUMBAI"/>
    <s v="MAHARASHTRA"/>
    <n v="400093"/>
    <s v="IN"/>
    <b v="0"/>
  </r>
  <r>
    <n v="24"/>
    <s v="406-3935670-5720350"/>
    <n v="3935670"/>
    <s v="Women"/>
    <n v="19"/>
    <n v="44899"/>
    <s v="Delivered"/>
    <s v="Ajio"/>
    <s v="SET110-KR-PP-XS"/>
    <s v="Set"/>
    <s v="XS"/>
    <n v="1"/>
    <s v="INR"/>
    <n v="788"/>
    <s v="Meerut"/>
    <s v="UTTAR PRADESH"/>
    <n v="250002"/>
    <s v="IN"/>
    <b v="0"/>
  </r>
  <r>
    <n v="99"/>
    <s v="403-0294848-6612317"/>
    <n v="294848"/>
    <s v="Women"/>
    <n v="19"/>
    <n v="44899"/>
    <s v="Delivered"/>
    <s v="Flipkart"/>
    <s v="JNE3365-KR-1052-A-XXL"/>
    <s v="kurta"/>
    <s v="XXL"/>
    <n v="1"/>
    <s v="INR"/>
    <n v="376"/>
    <s v="BENGALURU"/>
    <s v="KARNATAKA"/>
    <n v="560075"/>
    <s v="IN"/>
    <b v="0"/>
  </r>
  <r>
    <n v="90"/>
    <s v="402-7662369-2719545"/>
    <n v="7662369"/>
    <s v="Women"/>
    <n v="18"/>
    <n v="44899"/>
    <s v="Delivered"/>
    <s v="Myntra"/>
    <s v="SET366-KR-NP-S"/>
    <s v="Set"/>
    <s v="S"/>
    <n v="1"/>
    <s v="INR"/>
    <n v="1163"/>
    <s v="RANCHI"/>
    <s v="JHARKHAND"/>
    <n v="834008"/>
    <s v="IN"/>
    <b v="0"/>
  </r>
  <r>
    <n v="13"/>
    <s v="408-0265357-4939534"/>
    <n v="265357"/>
    <s v="Women"/>
    <n v="18"/>
    <n v="44899"/>
    <s v="Delivered"/>
    <s v="Amazon"/>
    <s v="SET217-KR-PP-XL"/>
    <s v="Set"/>
    <s v="XL"/>
    <n v="1"/>
    <s v="INR"/>
    <n v="786"/>
    <s v="GUWAHATI"/>
    <s v="ASSAM"/>
    <n v="781017"/>
    <s v="IN"/>
    <b v="0"/>
  </r>
  <r>
    <n v="16"/>
    <s v="406-7482261-1657136"/>
    <n v="7482261"/>
    <s v="Women"/>
    <n v="18"/>
    <n v="44899"/>
    <s v="Delivered"/>
    <s v="Nalli"/>
    <s v="J0124-TP-L"/>
    <s v="Top"/>
    <s v="L"/>
    <n v="1"/>
    <s v="INR"/>
    <n v="523"/>
    <s v="NEW DELHI"/>
    <s v="DELHI"/>
    <n v="110062"/>
    <s v="IN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100" totalsRowShown="0">
  <sortState ref="A2:V99">
    <sortCondition descending="1" ref="E1"/>
  </sortState>
  <tableColumns count="21">
    <tableColumn id="1" name="index"/>
    <tableColumn id="2" name="Order ID"/>
    <tableColumn id="3" name="Cust ID"/>
    <tableColumn id="4" name="Gender"/>
    <tableColumn id="5" name="Age"/>
    <tableColumn id="8" name="age group"/>
    <tableColumn id="7" name="Date" dataDxfId="0"/>
    <tableColumn id="9" name="Status"/>
    <tableColumn id="10" name="Channel "/>
    <tableColumn id="11" name="SKU"/>
    <tableColumn id="12" name="Category"/>
    <tableColumn id="13" name="Size"/>
    <tableColumn id="14" name="Qty"/>
    <tableColumn id="15" name="currency"/>
    <tableColumn id="16" name="Amount"/>
    <tableColumn id="17" name="ship-city"/>
    <tableColumn id="18" name="ship-state"/>
    <tableColumn id="19" name="ship-postal-code" dataDxfId="2"/>
    <tableColumn id="20" name="\/"/>
    <tableColumn id="21" name="B2B"/>
    <tableColumn id="6" name="Column1" dataDxfId="1">
      <calculatedColumnFormula>IFERROR(Table1[[#This Row],[ship-postal-code]],"not correct")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dd@fdjk" TargetMode="External"/><Relationship Id="rId2" Type="http://schemas.openxmlformats.org/officeDocument/2006/relationships/hyperlink" Target="mailto:deep@kum" TargetMode="External"/><Relationship Id="rId1" Type="http://schemas.openxmlformats.org/officeDocument/2006/relationships/hyperlink" Target="mailto:raj@kumnar" TargetMode="External"/><Relationship Id="rId4" Type="http://schemas.openxmlformats.org/officeDocument/2006/relationships/hyperlink" Target="mailto:sdfk@f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0"/>
  <sheetViews>
    <sheetView tabSelected="1" topLeftCell="AA6" zoomScale="205" zoomScaleNormal="205" workbookViewId="0">
      <selection activeCell="AF11" sqref="AF11"/>
    </sheetView>
  </sheetViews>
  <sheetFormatPr defaultRowHeight="14.4" x14ac:dyDescent="0.3"/>
  <cols>
    <col min="2" max="2" width="17.6640625" customWidth="1"/>
    <col min="3" max="3" width="22.88671875" customWidth="1"/>
    <col min="4" max="4" width="9" customWidth="1"/>
    <col min="7" max="7" width="18.44140625" style="16" customWidth="1"/>
    <col min="8" max="8" width="12.88671875" customWidth="1"/>
    <col min="9" max="9" width="10.21875" customWidth="1"/>
    <col min="11" max="11" width="10.44140625" customWidth="1"/>
    <col min="14" max="14" width="10.21875" customWidth="1"/>
    <col min="15" max="15" width="9.77734375" customWidth="1"/>
    <col min="16" max="16" width="18.109375" customWidth="1"/>
    <col min="17" max="17" width="11.109375" customWidth="1"/>
    <col min="18" max="18" width="16.88671875" style="13" customWidth="1"/>
    <col min="21" max="21" width="18.33203125" customWidth="1"/>
    <col min="22" max="22" width="16" customWidth="1"/>
    <col min="25" max="25" width="14.44140625" customWidth="1"/>
    <col min="32" max="32" width="15.1093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346</v>
      </c>
      <c r="G1" s="1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3" t="s">
        <v>16</v>
      </c>
      <c r="S1" t="s">
        <v>17</v>
      </c>
      <c r="T1" t="s">
        <v>18</v>
      </c>
      <c r="U1" t="s">
        <v>347</v>
      </c>
    </row>
    <row r="2" spans="1:34" x14ac:dyDescent="0.3">
      <c r="A2">
        <v>29</v>
      </c>
      <c r="B2" t="s">
        <v>19</v>
      </c>
      <c r="C2">
        <v>947452</v>
      </c>
      <c r="D2" t="s">
        <v>20</v>
      </c>
      <c r="E2">
        <v>77</v>
      </c>
      <c r="F2" t="s">
        <v>367</v>
      </c>
      <c r="G2" s="16">
        <v>44899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1</v>
      </c>
      <c r="N2" t="s">
        <v>26</v>
      </c>
      <c r="O2">
        <v>735</v>
      </c>
      <c r="P2" t="s">
        <v>27</v>
      </c>
      <c r="Q2" t="s">
        <v>28</v>
      </c>
      <c r="R2" s="13">
        <v>600103</v>
      </c>
      <c r="S2" t="s">
        <v>29</v>
      </c>
      <c r="T2" t="b">
        <v>0</v>
      </c>
      <c r="U2">
        <f>IFERROR(Table1[[#This Row],[ship-postal-code]],"not correct")</f>
        <v>600103</v>
      </c>
      <c r="AG2" t="s">
        <v>361</v>
      </c>
      <c r="AH2" t="s">
        <v>365</v>
      </c>
    </row>
    <row r="3" spans="1:34" x14ac:dyDescent="0.3">
      <c r="A3">
        <v>11</v>
      </c>
      <c r="B3" t="s">
        <v>30</v>
      </c>
      <c r="C3">
        <v>2648970</v>
      </c>
      <c r="D3" t="s">
        <v>31</v>
      </c>
      <c r="E3">
        <v>76</v>
      </c>
      <c r="F3" t="str">
        <f>IF(Table1[[#This Row],[Age]]&gt;50,"Senior",IF(Table1[[#This Row],[Age]]&gt;21,"Adults","Teenager"))</f>
        <v>Senior</v>
      </c>
      <c r="G3" s="16">
        <v>44899</v>
      </c>
      <c r="H3" t="s">
        <v>21</v>
      </c>
      <c r="I3" t="s">
        <v>32</v>
      </c>
      <c r="J3" t="s">
        <v>33</v>
      </c>
      <c r="K3" t="s">
        <v>34</v>
      </c>
      <c r="L3" t="s">
        <v>35</v>
      </c>
      <c r="M3">
        <v>1</v>
      </c>
      <c r="N3" t="s">
        <v>26</v>
      </c>
      <c r="O3">
        <v>517</v>
      </c>
      <c r="P3" t="s">
        <v>36</v>
      </c>
      <c r="Q3" t="s">
        <v>37</v>
      </c>
      <c r="S3" t="s">
        <v>29</v>
      </c>
      <c r="T3" t="b">
        <v>0</v>
      </c>
      <c r="U3" t="s">
        <v>348</v>
      </c>
      <c r="V3" s="1" t="s">
        <v>321</v>
      </c>
      <c r="W3">
        <f>SUM(O:O)</f>
        <v>66643</v>
      </c>
      <c r="Y3" s="1" t="s">
        <v>330</v>
      </c>
      <c r="AG3" t="s">
        <v>362</v>
      </c>
      <c r="AH3" t="s">
        <v>366</v>
      </c>
    </row>
    <row r="4" spans="1:34" x14ac:dyDescent="0.3">
      <c r="A4">
        <v>59</v>
      </c>
      <c r="B4" t="s">
        <v>38</v>
      </c>
      <c r="C4">
        <v>7643005</v>
      </c>
      <c r="D4" t="s">
        <v>20</v>
      </c>
      <c r="E4">
        <v>75</v>
      </c>
      <c r="F4" t="str">
        <f>IF(Table1[[#This Row],[Age]]&gt;50,"Senior",IF(Table1[[#This Row],[Age]]&gt;21,"Adults","Teenager"))</f>
        <v>Senior</v>
      </c>
      <c r="G4" s="16">
        <v>44899</v>
      </c>
      <c r="H4" t="s">
        <v>21</v>
      </c>
      <c r="I4" t="s">
        <v>22</v>
      </c>
      <c r="J4" t="s">
        <v>39</v>
      </c>
      <c r="K4" t="s">
        <v>40</v>
      </c>
      <c r="L4" t="s">
        <v>41</v>
      </c>
      <c r="M4">
        <v>1</v>
      </c>
      <c r="N4" t="s">
        <v>26</v>
      </c>
      <c r="O4">
        <v>988</v>
      </c>
      <c r="P4" t="s">
        <v>42</v>
      </c>
      <c r="Q4" t="s">
        <v>43</v>
      </c>
      <c r="R4" s="13" t="e">
        <f>400063/0</f>
        <v>#DIV/0!</v>
      </c>
      <c r="S4" t="s">
        <v>29</v>
      </c>
      <c r="T4" t="b">
        <v>0</v>
      </c>
      <c r="U4" t="str">
        <f>IFERROR(Table1[[#This Row],[ship-postal-code]],"not correct")</f>
        <v>not correct</v>
      </c>
      <c r="V4" s="1" t="s">
        <v>317</v>
      </c>
      <c r="W4">
        <f>AVERAGE(Table1[Amount])</f>
        <v>673.16161616161617</v>
      </c>
      <c r="Y4" s="1" t="s">
        <v>331</v>
      </c>
      <c r="AB4" s="12">
        <v>36617</v>
      </c>
      <c r="AC4" s="12"/>
      <c r="AG4" t="s">
        <v>363</v>
      </c>
    </row>
    <row r="5" spans="1:34" x14ac:dyDescent="0.3">
      <c r="A5">
        <v>68</v>
      </c>
      <c r="B5" t="s">
        <v>44</v>
      </c>
      <c r="C5">
        <v>8213196</v>
      </c>
      <c r="D5" t="s">
        <v>20</v>
      </c>
      <c r="E5">
        <v>75</v>
      </c>
      <c r="F5" t="str">
        <f>IF(Table1[[#This Row],[Age]]&gt;50,"Senior",IF(Table1[[#This Row],[Age]]&gt;21,"Adults","Teenager"))</f>
        <v>Senior</v>
      </c>
      <c r="G5" s="16">
        <v>44899</v>
      </c>
      <c r="H5" t="s">
        <v>21</v>
      </c>
      <c r="I5" t="s">
        <v>45</v>
      </c>
      <c r="J5" t="s">
        <v>46</v>
      </c>
      <c r="K5" t="s">
        <v>40</v>
      </c>
      <c r="L5" t="s">
        <v>35</v>
      </c>
      <c r="M5">
        <v>1</v>
      </c>
      <c r="N5" t="s">
        <v>26</v>
      </c>
      <c r="O5">
        <v>667</v>
      </c>
      <c r="P5" t="s">
        <v>47</v>
      </c>
      <c r="Q5" t="s">
        <v>48</v>
      </c>
      <c r="R5" s="13">
        <v>827001</v>
      </c>
      <c r="S5" t="s">
        <v>29</v>
      </c>
      <c r="T5" t="b">
        <v>0</v>
      </c>
      <c r="U5">
        <f>IFERROR(Table1[[#This Row],[ship-postal-code]],"not correct")</f>
        <v>827001</v>
      </c>
      <c r="V5" s="1" t="s">
        <v>318</v>
      </c>
      <c r="W5">
        <f>MIN(O:O)</f>
        <v>292</v>
      </c>
      <c r="Y5" s="1" t="s">
        <v>332</v>
      </c>
      <c r="AG5" t="s">
        <v>0</v>
      </c>
    </row>
    <row r="6" spans="1:34" x14ac:dyDescent="0.3">
      <c r="A6">
        <v>9</v>
      </c>
      <c r="B6" t="s">
        <v>49</v>
      </c>
      <c r="C6">
        <v>2935263</v>
      </c>
      <c r="D6" t="s">
        <v>31</v>
      </c>
      <c r="E6">
        <v>75</v>
      </c>
      <c r="F6" t="str">
        <f>IF(Table1[[#This Row],[Age]]&gt;50,"Senior",IF(Table1[[#This Row],[Age]]&gt;21,"Adults","Teenager"))</f>
        <v>Senior</v>
      </c>
      <c r="G6" s="16">
        <v>44899</v>
      </c>
      <c r="H6" t="s">
        <v>21</v>
      </c>
      <c r="I6" t="s">
        <v>32</v>
      </c>
      <c r="J6" t="s">
        <v>50</v>
      </c>
      <c r="K6" t="s">
        <v>34</v>
      </c>
      <c r="L6" t="s">
        <v>51</v>
      </c>
      <c r="M6">
        <v>1</v>
      </c>
      <c r="N6" t="s">
        <v>26</v>
      </c>
      <c r="O6">
        <v>385</v>
      </c>
      <c r="P6" t="s">
        <v>52</v>
      </c>
      <c r="Q6" t="s">
        <v>53</v>
      </c>
      <c r="R6" s="13">
        <v>562149</v>
      </c>
      <c r="S6" t="s">
        <v>29</v>
      </c>
      <c r="T6" t="b">
        <v>0</v>
      </c>
      <c r="U6">
        <f>IFERROR(Table1[[#This Row],[ship-postal-code]],"not correct")</f>
        <v>562149</v>
      </c>
      <c r="V6" s="1" t="s">
        <v>319</v>
      </c>
      <c r="W6">
        <f>MAX(O:O)</f>
        <v>1449</v>
      </c>
      <c r="Y6" s="1" t="s">
        <v>333</v>
      </c>
      <c r="AG6" t="s">
        <v>364</v>
      </c>
    </row>
    <row r="7" spans="1:34" x14ac:dyDescent="0.3">
      <c r="A7">
        <v>36</v>
      </c>
      <c r="B7" t="s">
        <v>54</v>
      </c>
      <c r="C7">
        <v>9686095</v>
      </c>
      <c r="D7" t="s">
        <v>31</v>
      </c>
      <c r="E7">
        <v>73</v>
      </c>
      <c r="F7" t="str">
        <f>IF(Table1[[#This Row],[Age]]&gt;50,"Senior",IF(Table1[[#This Row],[Age]]&gt;21,"Adults","Teenager"))</f>
        <v>Senior</v>
      </c>
      <c r="G7" s="16">
        <v>44899</v>
      </c>
      <c r="H7" t="s">
        <v>21</v>
      </c>
      <c r="I7" t="s">
        <v>22</v>
      </c>
      <c r="J7" t="s">
        <v>55</v>
      </c>
      <c r="K7" t="s">
        <v>40</v>
      </c>
      <c r="L7" t="s">
        <v>56</v>
      </c>
      <c r="M7">
        <v>1</v>
      </c>
      <c r="N7" t="s">
        <v>26</v>
      </c>
      <c r="O7">
        <v>650</v>
      </c>
      <c r="P7" t="s">
        <v>57</v>
      </c>
      <c r="Q7" t="s">
        <v>58</v>
      </c>
      <c r="R7" s="13">
        <v>390021</v>
      </c>
      <c r="S7" t="s">
        <v>29</v>
      </c>
      <c r="T7" t="b">
        <v>0</v>
      </c>
      <c r="U7">
        <f>IFERROR(Table1[[#This Row],[ship-postal-code]],"not correct")</f>
        <v>390021</v>
      </c>
      <c r="V7" s="1" t="s">
        <v>320</v>
      </c>
      <c r="W7">
        <f>COUNT(O:O)</f>
        <v>99</v>
      </c>
      <c r="Y7" t="s">
        <v>334</v>
      </c>
      <c r="AD7" s="14" t="s">
        <v>358</v>
      </c>
      <c r="AE7" s="14" t="s">
        <v>357</v>
      </c>
      <c r="AF7" s="15" t="s">
        <v>359</v>
      </c>
    </row>
    <row r="8" spans="1:34" x14ac:dyDescent="0.3">
      <c r="A8">
        <v>40</v>
      </c>
      <c r="B8" t="s">
        <v>59</v>
      </c>
      <c r="C8">
        <v>9654105</v>
      </c>
      <c r="D8" t="s">
        <v>31</v>
      </c>
      <c r="E8">
        <v>72</v>
      </c>
      <c r="F8" t="str">
        <f>IF(Table1[[#This Row],[Age]]&gt;50,"Senior",IF(Table1[[#This Row],[Age]]&gt;21,"Adults","Teenager"))</f>
        <v>Senior</v>
      </c>
      <c r="G8" s="16">
        <v>44899</v>
      </c>
      <c r="H8" t="s">
        <v>21</v>
      </c>
      <c r="I8" t="s">
        <v>22</v>
      </c>
      <c r="J8" t="s">
        <v>60</v>
      </c>
      <c r="K8" t="s">
        <v>40</v>
      </c>
      <c r="L8" t="s">
        <v>61</v>
      </c>
      <c r="M8">
        <v>1</v>
      </c>
      <c r="N8" t="s">
        <v>26</v>
      </c>
      <c r="O8">
        <v>969</v>
      </c>
      <c r="P8" t="s">
        <v>62</v>
      </c>
      <c r="Q8" t="s">
        <v>63</v>
      </c>
      <c r="R8" s="13">
        <v>160062</v>
      </c>
      <c r="S8" t="s">
        <v>29</v>
      </c>
      <c r="T8" t="b">
        <v>0</v>
      </c>
      <c r="U8">
        <f>IFERROR(Table1[[#This Row],[ship-postal-code]],"not correct")</f>
        <v>160062</v>
      </c>
      <c r="Y8" t="s">
        <v>335</v>
      </c>
      <c r="AA8" s="15" t="s">
        <v>351</v>
      </c>
      <c r="AB8" s="15" t="s">
        <v>360</v>
      </c>
      <c r="AC8" s="15"/>
      <c r="AD8">
        <f>SUMIFS(O:O,D:D,AA8,I:I,$AB$8)</f>
        <v>6754</v>
      </c>
      <c r="AE8" s="12">
        <f>AVERAGEIFS(O:O,D:D,AA8,I:I,$AB$8)</f>
        <v>750.44444444444446</v>
      </c>
      <c r="AF8">
        <f>COUNTIFS(D:D,AA8,I:I,$AB$8)</f>
        <v>9</v>
      </c>
    </row>
    <row r="9" spans="1:34" x14ac:dyDescent="0.3">
      <c r="A9">
        <v>8</v>
      </c>
      <c r="B9" t="s">
        <v>64</v>
      </c>
      <c r="C9">
        <v>5561216</v>
      </c>
      <c r="D9" t="s">
        <v>31</v>
      </c>
      <c r="E9">
        <v>70</v>
      </c>
      <c r="F9" t="str">
        <f>IF(Table1[[#This Row],[Age]]&gt;50,"Senior",IF(Table1[[#This Row],[Age]]&gt;21,"Adults","Teenager"))</f>
        <v>Senior</v>
      </c>
      <c r="G9" s="16">
        <v>44899</v>
      </c>
      <c r="H9" t="s">
        <v>21</v>
      </c>
      <c r="I9" t="s">
        <v>65</v>
      </c>
      <c r="J9" t="s">
        <v>66</v>
      </c>
      <c r="K9" t="s">
        <v>34</v>
      </c>
      <c r="L9" t="s">
        <v>61</v>
      </c>
      <c r="M9">
        <v>1</v>
      </c>
      <c r="N9" t="s">
        <v>26</v>
      </c>
      <c r="O9">
        <v>435</v>
      </c>
      <c r="P9" t="s">
        <v>67</v>
      </c>
      <c r="Q9" t="s">
        <v>68</v>
      </c>
      <c r="R9" s="13">
        <v>122001</v>
      </c>
      <c r="S9" t="s">
        <v>29</v>
      </c>
      <c r="T9" t="b">
        <v>0</v>
      </c>
      <c r="U9">
        <f>IFERROR(Table1[[#This Row],[ship-postal-code]],"not correct")</f>
        <v>122001</v>
      </c>
      <c r="Y9" t="s">
        <v>336</v>
      </c>
      <c r="AA9" s="15" t="s">
        <v>352</v>
      </c>
      <c r="AB9" s="15"/>
      <c r="AC9" s="15"/>
      <c r="AD9">
        <f>SUMIFS(O:O,D:D,AA9,I:I,$AB$8)</f>
        <v>11169</v>
      </c>
      <c r="AE9" s="12">
        <f>AVERAGEIFS(O:O,D:D,AA9,I:I,$AB$8)</f>
        <v>587.84210526315792</v>
      </c>
      <c r="AF9">
        <f>COUNTIFS(D:D,AA9,I:I,$AB$8)</f>
        <v>19</v>
      </c>
    </row>
    <row r="10" spans="1:34" x14ac:dyDescent="0.3">
      <c r="A10">
        <v>3</v>
      </c>
      <c r="B10" t="s">
        <v>69</v>
      </c>
      <c r="C10">
        <v>1641533</v>
      </c>
      <c r="D10" t="s">
        <v>31</v>
      </c>
      <c r="E10">
        <v>67</v>
      </c>
      <c r="F10" t="str">
        <f>IF(Table1[[#This Row],[Age]]&gt;50,"Senior",IF(Table1[[#This Row],[Age]]&gt;21,"Adults","Teenager"))</f>
        <v>Senior</v>
      </c>
      <c r="G10" s="16">
        <v>44899</v>
      </c>
      <c r="H10" t="s">
        <v>21</v>
      </c>
      <c r="I10" t="s">
        <v>45</v>
      </c>
      <c r="J10" t="s">
        <v>70</v>
      </c>
      <c r="K10" t="s">
        <v>40</v>
      </c>
      <c r="L10" t="s">
        <v>35</v>
      </c>
      <c r="M10">
        <v>1</v>
      </c>
      <c r="N10" t="s">
        <v>26</v>
      </c>
      <c r="O10">
        <v>453</v>
      </c>
      <c r="P10" t="s">
        <v>71</v>
      </c>
      <c r="Q10" t="s">
        <v>72</v>
      </c>
      <c r="R10" s="13">
        <v>700029</v>
      </c>
      <c r="S10" t="s">
        <v>29</v>
      </c>
      <c r="T10" t="b">
        <v>0</v>
      </c>
      <c r="U10">
        <f>IFERROR(Table1[[#This Row],[ship-postal-code]],"not correct")</f>
        <v>700029</v>
      </c>
      <c r="Y10" t="s">
        <v>337</v>
      </c>
    </row>
    <row r="11" spans="1:34" x14ac:dyDescent="0.3">
      <c r="A11">
        <v>96</v>
      </c>
      <c r="B11" t="s">
        <v>73</v>
      </c>
      <c r="C11">
        <v>347306</v>
      </c>
      <c r="D11" t="s">
        <v>31</v>
      </c>
      <c r="E11">
        <v>66</v>
      </c>
      <c r="F11" t="str">
        <f>IF(Table1[[#This Row],[Age]]&gt;50,"Senior",IF(Table1[[#This Row],[Age]]&gt;21,"Adults","Teenager"))</f>
        <v>Senior</v>
      </c>
      <c r="G11" s="16">
        <v>44899</v>
      </c>
      <c r="H11" t="s">
        <v>21</v>
      </c>
      <c r="I11" t="s">
        <v>32</v>
      </c>
      <c r="J11" t="s">
        <v>74</v>
      </c>
      <c r="K11" t="s">
        <v>34</v>
      </c>
      <c r="L11" t="s">
        <v>61</v>
      </c>
      <c r="M11">
        <v>1</v>
      </c>
      <c r="N11" t="s">
        <v>26</v>
      </c>
      <c r="O11">
        <v>517</v>
      </c>
      <c r="P11" t="s">
        <v>75</v>
      </c>
      <c r="Q11" t="s">
        <v>76</v>
      </c>
      <c r="R11" s="13">
        <v>500090</v>
      </c>
      <c r="S11" t="s">
        <v>29</v>
      </c>
      <c r="T11" t="b">
        <v>0</v>
      </c>
      <c r="U11">
        <f>IFERROR(Table1[[#This Row],[ship-postal-code]],"not correct")</f>
        <v>500090</v>
      </c>
      <c r="AA11" t="s">
        <v>368</v>
      </c>
      <c r="AC11" t="s">
        <v>372</v>
      </c>
      <c r="AD11" s="14" t="s">
        <v>358</v>
      </c>
      <c r="AE11" s="14" t="s">
        <v>357</v>
      </c>
      <c r="AF11" s="15" t="s">
        <v>359</v>
      </c>
    </row>
    <row r="12" spans="1:34" x14ac:dyDescent="0.3">
      <c r="A12">
        <v>45</v>
      </c>
      <c r="B12" t="s">
        <v>77</v>
      </c>
      <c r="C12">
        <v>5846829</v>
      </c>
      <c r="D12" t="s">
        <v>31</v>
      </c>
      <c r="E12">
        <v>64</v>
      </c>
      <c r="F12" t="str">
        <f>IF(Table1[[#This Row],[Age]]&gt;50,"Senior",IF(Table1[[#This Row],[Age]]&gt;21,"Adults","Teenager"))</f>
        <v>Senior</v>
      </c>
      <c r="G12" s="16">
        <v>44899</v>
      </c>
      <c r="H12" t="s">
        <v>21</v>
      </c>
      <c r="I12" t="s">
        <v>22</v>
      </c>
      <c r="J12" t="s">
        <v>78</v>
      </c>
      <c r="K12" t="s">
        <v>40</v>
      </c>
      <c r="L12" t="s">
        <v>35</v>
      </c>
      <c r="M12">
        <v>1</v>
      </c>
      <c r="N12" t="s">
        <v>26</v>
      </c>
      <c r="O12">
        <v>999</v>
      </c>
      <c r="P12" t="s">
        <v>79</v>
      </c>
      <c r="Q12" t="s">
        <v>80</v>
      </c>
      <c r="R12" s="13">
        <v>524002</v>
      </c>
      <c r="S12" t="s">
        <v>29</v>
      </c>
      <c r="T12" t="b">
        <v>0</v>
      </c>
      <c r="U12">
        <f>IFERROR(Table1[[#This Row],[ship-postal-code]],"not correct")</f>
        <v>524002</v>
      </c>
      <c r="AA12" s="15" t="s">
        <v>369</v>
      </c>
      <c r="AB12" s="15" t="s">
        <v>360</v>
      </c>
      <c r="AC12" s="15">
        <f>SUMIFS(O:O,F:F,AA12,I:I,$AB$12)</f>
        <v>2436</v>
      </c>
      <c r="AD12">
        <f>SUMIF(F:F,AA12,O:O)</f>
        <v>12714</v>
      </c>
      <c r="AE12" s="12"/>
    </row>
    <row r="13" spans="1:34" x14ac:dyDescent="0.3">
      <c r="A13">
        <v>61</v>
      </c>
      <c r="B13" t="s">
        <v>81</v>
      </c>
      <c r="C13">
        <v>8538186</v>
      </c>
      <c r="D13" t="s">
        <v>31</v>
      </c>
      <c r="E13">
        <v>62</v>
      </c>
      <c r="F13" t="str">
        <f>IF(Table1[[#This Row],[Age]]&gt;50,"Senior",IF(Table1[[#This Row],[Age]]&gt;21,"Adults","Teenager"))</f>
        <v>Senior</v>
      </c>
      <c r="G13" s="16">
        <v>44899</v>
      </c>
      <c r="H13" t="s">
        <v>21</v>
      </c>
      <c r="I13" t="s">
        <v>32</v>
      </c>
      <c r="J13" t="s">
        <v>82</v>
      </c>
      <c r="K13" t="s">
        <v>40</v>
      </c>
      <c r="L13" t="s">
        <v>61</v>
      </c>
      <c r="M13">
        <v>1</v>
      </c>
      <c r="N13" t="s">
        <v>26</v>
      </c>
      <c r="O13">
        <v>899</v>
      </c>
      <c r="P13" t="s">
        <v>83</v>
      </c>
      <c r="Q13" t="s">
        <v>68</v>
      </c>
      <c r="R13" s="13">
        <v>123029</v>
      </c>
      <c r="S13" t="s">
        <v>29</v>
      </c>
      <c r="T13" t="b">
        <v>0</v>
      </c>
      <c r="U13">
        <f>IFERROR(Table1[[#This Row],[ship-postal-code]],"not correct")</f>
        <v>123029</v>
      </c>
      <c r="AA13" s="15" t="s">
        <v>370</v>
      </c>
      <c r="AB13" s="15"/>
      <c r="AC13" s="15">
        <f t="shared" ref="AC13:AC14" si="0">SUMIFS(O:O,F:F,AA13,I:I,$AB$12)</f>
        <v>14324</v>
      </c>
      <c r="AD13">
        <f t="shared" ref="AD13:AD17" si="1">SUMIF(F:F,AA13,O:O)</f>
        <v>44611</v>
      </c>
      <c r="AE13" s="12"/>
    </row>
    <row r="14" spans="1:34" x14ac:dyDescent="0.3">
      <c r="A14">
        <v>5</v>
      </c>
      <c r="B14" t="s">
        <v>84</v>
      </c>
      <c r="C14">
        <v>9293516</v>
      </c>
      <c r="D14" t="s">
        <v>31</v>
      </c>
      <c r="E14">
        <v>62</v>
      </c>
      <c r="F14" t="str">
        <f>IF(Table1[[#This Row],[Age]]&gt;50,"Senior",IF(Table1[[#This Row],[Age]]&gt;21,"Adults","Teenager"))</f>
        <v>Senior</v>
      </c>
      <c r="G14" s="16">
        <v>44899</v>
      </c>
      <c r="H14" t="s">
        <v>21</v>
      </c>
      <c r="I14" t="s">
        <v>45</v>
      </c>
      <c r="J14" t="s">
        <v>85</v>
      </c>
      <c r="K14" t="s">
        <v>34</v>
      </c>
      <c r="L14" t="s">
        <v>25</v>
      </c>
      <c r="M14">
        <v>1</v>
      </c>
      <c r="N14" t="s">
        <v>26</v>
      </c>
      <c r="O14">
        <v>544</v>
      </c>
      <c r="P14" t="s">
        <v>67</v>
      </c>
      <c r="Q14" t="s">
        <v>68</v>
      </c>
      <c r="R14" s="13">
        <v>122001</v>
      </c>
      <c r="S14" t="s">
        <v>29</v>
      </c>
      <c r="T14" t="b">
        <v>0</v>
      </c>
      <c r="U14">
        <f>IFERROR(Table1[[#This Row],[ship-postal-code]],"not correct")</f>
        <v>122001</v>
      </c>
      <c r="W14" s="14" t="s">
        <v>353</v>
      </c>
      <c r="X14" t="s">
        <v>351</v>
      </c>
      <c r="Y14" t="s">
        <v>354</v>
      </c>
      <c r="Z14" t="s">
        <v>356</v>
      </c>
      <c r="AA14" s="15" t="s">
        <v>371</v>
      </c>
      <c r="AC14" s="15">
        <f t="shared" si="0"/>
        <v>1163</v>
      </c>
      <c r="AD14">
        <f t="shared" si="1"/>
        <v>8583</v>
      </c>
    </row>
    <row r="15" spans="1:34" x14ac:dyDescent="0.3">
      <c r="A15">
        <v>27</v>
      </c>
      <c r="B15" t="s">
        <v>86</v>
      </c>
      <c r="C15">
        <v>8343960</v>
      </c>
      <c r="D15" t="s">
        <v>31</v>
      </c>
      <c r="E15">
        <v>62</v>
      </c>
      <c r="F15" t="str">
        <f>IF(Table1[[#This Row],[Age]]&gt;50,"Senior",IF(Table1[[#This Row],[Age]]&gt;21,"Adults","Teenager"))</f>
        <v>Senior</v>
      </c>
      <c r="G15" s="16">
        <v>44899</v>
      </c>
      <c r="H15" t="s">
        <v>21</v>
      </c>
      <c r="I15" t="s">
        <v>22</v>
      </c>
      <c r="J15" t="s">
        <v>87</v>
      </c>
      <c r="K15" t="s">
        <v>88</v>
      </c>
      <c r="L15" t="s">
        <v>51</v>
      </c>
      <c r="M15">
        <v>1</v>
      </c>
      <c r="N15" t="s">
        <v>26</v>
      </c>
      <c r="O15">
        <v>484</v>
      </c>
      <c r="P15" t="s">
        <v>89</v>
      </c>
      <c r="Q15" t="s">
        <v>53</v>
      </c>
      <c r="R15" s="13">
        <v>577004</v>
      </c>
      <c r="S15" t="s">
        <v>29</v>
      </c>
      <c r="T15" t="b">
        <v>0</v>
      </c>
      <c r="U15">
        <f>IFERROR(Table1[[#This Row],[ship-postal-code]],"not correct")</f>
        <v>577004</v>
      </c>
      <c r="Y15" t="s">
        <v>355</v>
      </c>
      <c r="Z15">
        <f>SUMIF(I:I,Z14,O:O)</f>
        <v>12045</v>
      </c>
      <c r="AC15" s="15"/>
      <c r="AD15">
        <f t="shared" si="1"/>
        <v>0</v>
      </c>
    </row>
    <row r="16" spans="1:34" x14ac:dyDescent="0.3">
      <c r="A16">
        <v>97</v>
      </c>
      <c r="B16" t="s">
        <v>90</v>
      </c>
      <c r="C16">
        <v>7048232</v>
      </c>
      <c r="D16" t="s">
        <v>31</v>
      </c>
      <c r="E16">
        <v>60</v>
      </c>
      <c r="F16" t="str">
        <f>IF(Table1[[#This Row],[Age]]&gt;50,"Senior",IF(Table1[[#This Row],[Age]]&gt;21,"Adults","Teenager"))</f>
        <v>Senior</v>
      </c>
      <c r="G16" s="16">
        <v>44899</v>
      </c>
      <c r="H16" t="s">
        <v>21</v>
      </c>
      <c r="I16" t="s">
        <v>45</v>
      </c>
      <c r="J16" t="s">
        <v>91</v>
      </c>
      <c r="K16" t="s">
        <v>34</v>
      </c>
      <c r="L16" t="s">
        <v>35</v>
      </c>
      <c r="M16">
        <v>1</v>
      </c>
      <c r="N16" t="s">
        <v>26</v>
      </c>
      <c r="O16">
        <v>427</v>
      </c>
      <c r="P16" t="s">
        <v>92</v>
      </c>
      <c r="Q16" t="s">
        <v>93</v>
      </c>
      <c r="R16" s="13">
        <v>177005</v>
      </c>
      <c r="S16" t="s">
        <v>29</v>
      </c>
      <c r="T16" t="b">
        <v>0</v>
      </c>
      <c r="U16">
        <f>IFERROR(Table1[[#This Row],[ship-postal-code]],"not correct")</f>
        <v>177005</v>
      </c>
      <c r="V16" s="1" t="s">
        <v>349</v>
      </c>
      <c r="W16">
        <f>SUMIF(D:D,X14,O:O)</f>
        <v>22759</v>
      </c>
      <c r="AC16" s="15"/>
      <c r="AD16">
        <f t="shared" si="1"/>
        <v>0</v>
      </c>
    </row>
    <row r="17" spans="1:30" x14ac:dyDescent="0.3">
      <c r="A17">
        <v>83</v>
      </c>
      <c r="B17" t="s">
        <v>94</v>
      </c>
      <c r="C17">
        <v>8980704</v>
      </c>
      <c r="D17" t="s">
        <v>31</v>
      </c>
      <c r="E17">
        <v>59</v>
      </c>
      <c r="F17" t="str">
        <f>IF(Table1[[#This Row],[Age]]&gt;50,"Senior",IF(Table1[[#This Row],[Age]]&gt;21,"Adults","Teenager"))</f>
        <v>Senior</v>
      </c>
      <c r="G17" s="16">
        <v>44899</v>
      </c>
      <c r="H17" t="s">
        <v>95</v>
      </c>
      <c r="I17" t="s">
        <v>45</v>
      </c>
      <c r="J17" t="s">
        <v>96</v>
      </c>
      <c r="K17" t="s">
        <v>34</v>
      </c>
      <c r="L17" t="s">
        <v>61</v>
      </c>
      <c r="M17">
        <v>1</v>
      </c>
      <c r="N17" t="s">
        <v>26</v>
      </c>
      <c r="O17">
        <v>345</v>
      </c>
      <c r="P17" t="s">
        <v>97</v>
      </c>
      <c r="Q17" t="s">
        <v>98</v>
      </c>
      <c r="R17" s="13">
        <v>201304</v>
      </c>
      <c r="S17" t="s">
        <v>29</v>
      </c>
      <c r="T17" t="b">
        <v>0</v>
      </c>
      <c r="U17">
        <f>IFERROR(Table1[[#This Row],[ship-postal-code]],"not correct")</f>
        <v>201304</v>
      </c>
      <c r="V17" s="1" t="s">
        <v>350</v>
      </c>
      <c r="W17">
        <f>SUMIF(D:D,"Women",O:O)</f>
        <v>43884</v>
      </c>
      <c r="AC17" s="15"/>
      <c r="AD17">
        <f t="shared" si="1"/>
        <v>0</v>
      </c>
    </row>
    <row r="18" spans="1:30" x14ac:dyDescent="0.3">
      <c r="A18">
        <v>56</v>
      </c>
      <c r="B18" t="s">
        <v>99</v>
      </c>
      <c r="C18">
        <v>4675134</v>
      </c>
      <c r="D18" t="s">
        <v>31</v>
      </c>
      <c r="E18">
        <v>58</v>
      </c>
      <c r="F18" t="str">
        <f>IF(Table1[[#This Row],[Age]]&gt;50,"Senior",IF(Table1[[#This Row],[Age]]&gt;21,"Adults","Teenager"))</f>
        <v>Senior</v>
      </c>
      <c r="G18" s="16">
        <v>44899</v>
      </c>
      <c r="H18" t="s">
        <v>21</v>
      </c>
      <c r="I18" t="s">
        <v>100</v>
      </c>
      <c r="J18" t="s">
        <v>101</v>
      </c>
      <c r="K18" t="s">
        <v>40</v>
      </c>
      <c r="L18" t="s">
        <v>25</v>
      </c>
      <c r="M18">
        <v>1</v>
      </c>
      <c r="N18" t="s">
        <v>26</v>
      </c>
      <c r="O18">
        <v>507</v>
      </c>
      <c r="P18" t="s">
        <v>75</v>
      </c>
      <c r="Q18" t="s">
        <v>76</v>
      </c>
      <c r="R18" s="13">
        <v>500008</v>
      </c>
      <c r="S18" t="s">
        <v>29</v>
      </c>
      <c r="T18" t="b">
        <v>0</v>
      </c>
      <c r="U18">
        <f>IFERROR(Table1[[#This Row],[ship-postal-code]],"not correct")</f>
        <v>500008</v>
      </c>
    </row>
    <row r="19" spans="1:30" x14ac:dyDescent="0.3">
      <c r="A19">
        <v>80</v>
      </c>
      <c r="B19" t="s">
        <v>102</v>
      </c>
      <c r="C19">
        <v>8786932</v>
      </c>
      <c r="D19" t="s">
        <v>20</v>
      </c>
      <c r="E19">
        <v>55</v>
      </c>
      <c r="F19" t="str">
        <f>IF(Table1[[#This Row],[Age]]&gt;50,"Senior",IF(Table1[[#This Row],[Age]]&gt;21,"Adults","Teenager"))</f>
        <v>Senior</v>
      </c>
      <c r="G19" s="16">
        <v>44899</v>
      </c>
      <c r="H19" t="s">
        <v>21</v>
      </c>
      <c r="I19" t="s">
        <v>103</v>
      </c>
      <c r="J19" t="s">
        <v>104</v>
      </c>
      <c r="K19" t="s">
        <v>40</v>
      </c>
      <c r="L19" t="s">
        <v>61</v>
      </c>
      <c r="M19">
        <v>1</v>
      </c>
      <c r="N19" t="s">
        <v>26</v>
      </c>
      <c r="O19">
        <v>595</v>
      </c>
      <c r="P19" t="s">
        <v>105</v>
      </c>
      <c r="Q19" t="s">
        <v>58</v>
      </c>
      <c r="R19" s="13">
        <v>392001</v>
      </c>
      <c r="S19" t="s">
        <v>29</v>
      </c>
      <c r="T19" t="b">
        <v>0</v>
      </c>
      <c r="U19">
        <f>IFERROR(Table1[[#This Row],[ship-postal-code]],"not correct")</f>
        <v>392001</v>
      </c>
    </row>
    <row r="20" spans="1:30" x14ac:dyDescent="0.3">
      <c r="A20">
        <v>84</v>
      </c>
      <c r="B20" t="s">
        <v>106</v>
      </c>
      <c r="C20">
        <v>2516658</v>
      </c>
      <c r="D20" t="s">
        <v>31</v>
      </c>
      <c r="E20">
        <v>55</v>
      </c>
      <c r="F20" t="str">
        <f>IF(Table1[[#This Row],[Age]]&gt;50,"Senior",IF(Table1[[#This Row],[Age]]&gt;21,"Adults","Teenager"))</f>
        <v>Senior</v>
      </c>
      <c r="G20" s="16">
        <v>44899</v>
      </c>
      <c r="H20" t="s">
        <v>21</v>
      </c>
      <c r="I20" t="s">
        <v>22</v>
      </c>
      <c r="J20" t="s">
        <v>107</v>
      </c>
      <c r="K20" t="s">
        <v>34</v>
      </c>
      <c r="L20" t="s">
        <v>61</v>
      </c>
      <c r="M20">
        <v>1</v>
      </c>
      <c r="N20" t="s">
        <v>26</v>
      </c>
      <c r="O20">
        <v>481</v>
      </c>
      <c r="P20" t="s">
        <v>27</v>
      </c>
      <c r="Q20" t="s">
        <v>28</v>
      </c>
      <c r="R20" s="13">
        <v>600077</v>
      </c>
      <c r="S20" t="s">
        <v>29</v>
      </c>
      <c r="T20" t="b">
        <v>0</v>
      </c>
      <c r="U20">
        <f>IFERROR(Table1[[#This Row],[ship-postal-code]],"not correct")</f>
        <v>600077</v>
      </c>
    </row>
    <row r="21" spans="1:30" x14ac:dyDescent="0.3">
      <c r="A21">
        <v>15</v>
      </c>
      <c r="B21" t="s">
        <v>108</v>
      </c>
      <c r="C21">
        <v>442660</v>
      </c>
      <c r="D21" t="s">
        <v>31</v>
      </c>
      <c r="E21">
        <v>52</v>
      </c>
      <c r="F21" t="str">
        <f>IF(Table1[[#This Row],[Age]]&gt;50,"Senior",IF(Table1[[#This Row],[Age]]&gt;21,"Adults","Teenager"))</f>
        <v>Senior</v>
      </c>
      <c r="G21" s="16">
        <v>44899</v>
      </c>
      <c r="H21" t="s">
        <v>21</v>
      </c>
      <c r="I21" t="s">
        <v>32</v>
      </c>
      <c r="J21" t="s">
        <v>109</v>
      </c>
      <c r="K21" t="s">
        <v>40</v>
      </c>
      <c r="L21" t="s">
        <v>61</v>
      </c>
      <c r="M21">
        <v>1</v>
      </c>
      <c r="N21" t="s">
        <v>26</v>
      </c>
      <c r="O21">
        <v>967</v>
      </c>
      <c r="P21" t="s">
        <v>75</v>
      </c>
      <c r="Q21" t="s">
        <v>76</v>
      </c>
      <c r="R21" s="13">
        <v>500098</v>
      </c>
      <c r="S21" t="s">
        <v>29</v>
      </c>
      <c r="T21" t="b">
        <v>0</v>
      </c>
      <c r="U21">
        <f>IFERROR(Table1[[#This Row],[ship-postal-code]],"not correct")</f>
        <v>500098</v>
      </c>
    </row>
    <row r="22" spans="1:30" x14ac:dyDescent="0.3">
      <c r="A22">
        <v>32</v>
      </c>
      <c r="B22" t="s">
        <v>110</v>
      </c>
      <c r="C22">
        <v>6866119</v>
      </c>
      <c r="D22" t="s">
        <v>20</v>
      </c>
      <c r="E22">
        <v>52</v>
      </c>
      <c r="F22" t="str">
        <f>IF(Table1[[#This Row],[Age]]&gt;50,"Senior",IF(Table1[[#This Row],[Age]]&gt;21,"Adults","Teenager"))</f>
        <v>Senior</v>
      </c>
      <c r="G22" s="16">
        <v>44899</v>
      </c>
      <c r="H22" t="s">
        <v>21</v>
      </c>
      <c r="I22" t="s">
        <v>32</v>
      </c>
      <c r="J22" t="s">
        <v>111</v>
      </c>
      <c r="K22" t="s">
        <v>24</v>
      </c>
      <c r="L22" t="s">
        <v>25</v>
      </c>
      <c r="M22">
        <v>1</v>
      </c>
      <c r="N22" t="s">
        <v>26</v>
      </c>
      <c r="O22">
        <v>885</v>
      </c>
      <c r="P22" t="s">
        <v>112</v>
      </c>
      <c r="Q22" t="s">
        <v>58</v>
      </c>
      <c r="R22" s="13">
        <v>380058</v>
      </c>
      <c r="S22" t="s">
        <v>29</v>
      </c>
      <c r="T22" t="b">
        <v>0</v>
      </c>
      <c r="U22">
        <f>IFERROR(Table1[[#This Row],[ship-postal-code]],"not correct")</f>
        <v>380058</v>
      </c>
    </row>
    <row r="23" spans="1:30" x14ac:dyDescent="0.3">
      <c r="A23">
        <v>77</v>
      </c>
      <c r="B23" t="s">
        <v>113</v>
      </c>
      <c r="C23">
        <v>5297818</v>
      </c>
      <c r="D23" t="s">
        <v>31</v>
      </c>
      <c r="E23">
        <v>49</v>
      </c>
      <c r="F23" t="str">
        <f>IF(Table1[[#This Row],[Age]]&gt;50,"Senior",IF(Table1[[#This Row],[Age]]&gt;21,"Adults","Teenager"))</f>
        <v>Adults</v>
      </c>
      <c r="G23" s="16">
        <v>44899</v>
      </c>
      <c r="H23" t="s">
        <v>21</v>
      </c>
      <c r="I23" t="s">
        <v>22</v>
      </c>
      <c r="J23" t="s">
        <v>114</v>
      </c>
      <c r="K23" t="s">
        <v>40</v>
      </c>
      <c r="L23" t="s">
        <v>51</v>
      </c>
      <c r="M23">
        <v>1</v>
      </c>
      <c r="N23" t="s">
        <v>26</v>
      </c>
      <c r="O23">
        <v>969</v>
      </c>
      <c r="P23" t="s">
        <v>115</v>
      </c>
      <c r="Q23" t="s">
        <v>37</v>
      </c>
      <c r="R23" s="13">
        <v>695141</v>
      </c>
      <c r="S23" t="s">
        <v>29</v>
      </c>
      <c r="T23" t="b">
        <v>0</v>
      </c>
      <c r="U23">
        <f>IFERROR(Table1[[#This Row],[ship-postal-code]],"not correct")</f>
        <v>695141</v>
      </c>
    </row>
    <row r="24" spans="1:30" x14ac:dyDescent="0.3">
      <c r="A24">
        <v>6</v>
      </c>
      <c r="B24" t="s">
        <v>116</v>
      </c>
      <c r="C24">
        <v>1298130</v>
      </c>
      <c r="D24" t="s">
        <v>20</v>
      </c>
      <c r="E24">
        <v>49</v>
      </c>
      <c r="F24" t="str">
        <f>IF(Table1[[#This Row],[Age]]&gt;50,"Senior",IF(Table1[[#This Row],[Age]]&gt;21,"Adults","Teenager"))</f>
        <v>Adults</v>
      </c>
      <c r="G24" s="16">
        <v>44899</v>
      </c>
      <c r="H24" t="s">
        <v>21</v>
      </c>
      <c r="I24" t="s">
        <v>22</v>
      </c>
      <c r="J24" t="s">
        <v>23</v>
      </c>
      <c r="K24" t="s">
        <v>24</v>
      </c>
      <c r="L24" t="s">
        <v>25</v>
      </c>
      <c r="M24">
        <v>1</v>
      </c>
      <c r="N24" t="s">
        <v>26</v>
      </c>
      <c r="O24">
        <v>735</v>
      </c>
      <c r="P24" t="s">
        <v>117</v>
      </c>
      <c r="Q24" t="s">
        <v>43</v>
      </c>
      <c r="R24" s="13">
        <v>416436</v>
      </c>
      <c r="S24" t="s">
        <v>29</v>
      </c>
      <c r="T24" t="b">
        <v>0</v>
      </c>
      <c r="U24">
        <f>IFERROR(Table1[[#This Row],[ship-postal-code]],"not correct")</f>
        <v>416436</v>
      </c>
    </row>
    <row r="25" spans="1:30" x14ac:dyDescent="0.3">
      <c r="A25">
        <v>87</v>
      </c>
      <c r="B25" t="s">
        <v>118</v>
      </c>
      <c r="C25">
        <v>6702100</v>
      </c>
      <c r="D25" t="s">
        <v>31</v>
      </c>
      <c r="E25">
        <v>49</v>
      </c>
      <c r="F25" t="str">
        <f>IF(Table1[[#This Row],[Age]]&gt;50,"Senior",IF(Table1[[#This Row],[Age]]&gt;21,"Adults","Teenager"))</f>
        <v>Adults</v>
      </c>
      <c r="G25" s="16">
        <v>44899</v>
      </c>
      <c r="H25" t="s">
        <v>119</v>
      </c>
      <c r="I25" t="s">
        <v>45</v>
      </c>
      <c r="J25" t="s">
        <v>120</v>
      </c>
      <c r="K25" t="s">
        <v>34</v>
      </c>
      <c r="L25" t="s">
        <v>35</v>
      </c>
      <c r="M25">
        <v>1</v>
      </c>
      <c r="N25" t="s">
        <v>26</v>
      </c>
      <c r="O25">
        <v>322</v>
      </c>
      <c r="P25" t="s">
        <v>121</v>
      </c>
      <c r="Q25" t="s">
        <v>122</v>
      </c>
      <c r="R25" s="13">
        <v>110084</v>
      </c>
      <c r="S25" t="s">
        <v>29</v>
      </c>
      <c r="T25" t="b">
        <v>0</v>
      </c>
      <c r="U25">
        <f>IFERROR(Table1[[#This Row],[ship-postal-code]],"not correct")</f>
        <v>110084</v>
      </c>
    </row>
    <row r="26" spans="1:30" x14ac:dyDescent="0.3">
      <c r="A26">
        <v>70</v>
      </c>
      <c r="B26" t="s">
        <v>123</v>
      </c>
      <c r="C26">
        <v>6014983</v>
      </c>
      <c r="D26" t="s">
        <v>20</v>
      </c>
      <c r="E26">
        <v>48</v>
      </c>
      <c r="F26" t="str">
        <f>IF(Table1[[#This Row],[Age]]&gt;50,"Senior",IF(Table1[[#This Row],[Age]]&gt;21,"Adults","Teenager"))</f>
        <v>Adults</v>
      </c>
      <c r="G26" s="16">
        <v>44899</v>
      </c>
      <c r="H26" t="s">
        <v>21</v>
      </c>
      <c r="I26" t="s">
        <v>45</v>
      </c>
      <c r="J26" t="s">
        <v>124</v>
      </c>
      <c r="K26" t="s">
        <v>40</v>
      </c>
      <c r="L26" t="s">
        <v>35</v>
      </c>
      <c r="M26">
        <v>1</v>
      </c>
      <c r="N26" t="s">
        <v>26</v>
      </c>
      <c r="O26">
        <v>852</v>
      </c>
      <c r="P26" t="s">
        <v>125</v>
      </c>
      <c r="Q26" t="s">
        <v>43</v>
      </c>
      <c r="R26" s="13">
        <v>411021</v>
      </c>
      <c r="S26" t="s">
        <v>29</v>
      </c>
      <c r="T26" t="b">
        <v>0</v>
      </c>
      <c r="U26">
        <f>IFERROR(Table1[[#This Row],[ship-postal-code]],"not correct")</f>
        <v>411021</v>
      </c>
    </row>
    <row r="27" spans="1:30" x14ac:dyDescent="0.3">
      <c r="A27">
        <v>95</v>
      </c>
      <c r="B27" t="s">
        <v>126</v>
      </c>
      <c r="C27">
        <v>6859790</v>
      </c>
      <c r="D27" t="s">
        <v>31</v>
      </c>
      <c r="E27">
        <v>48</v>
      </c>
      <c r="F27" t="str">
        <f>IF(Table1[[#This Row],[Age]]&gt;50,"Senior",IF(Table1[[#This Row],[Age]]&gt;21,"Adults","Teenager"))</f>
        <v>Adults</v>
      </c>
      <c r="G27" s="16">
        <v>44899</v>
      </c>
      <c r="H27" t="s">
        <v>21</v>
      </c>
      <c r="I27" t="s">
        <v>100</v>
      </c>
      <c r="J27" t="s">
        <v>127</v>
      </c>
      <c r="K27" t="s">
        <v>34</v>
      </c>
      <c r="L27" t="s">
        <v>61</v>
      </c>
      <c r="M27">
        <v>1</v>
      </c>
      <c r="N27" t="s">
        <v>26</v>
      </c>
      <c r="O27">
        <v>631</v>
      </c>
      <c r="P27" t="s">
        <v>67</v>
      </c>
      <c r="Q27" t="s">
        <v>68</v>
      </c>
      <c r="R27" s="13">
        <v>122002</v>
      </c>
      <c r="S27" t="s">
        <v>29</v>
      </c>
      <c r="T27" t="b">
        <v>0</v>
      </c>
      <c r="U27">
        <f>IFERROR(Table1[[#This Row],[ship-postal-code]],"not correct")</f>
        <v>122002</v>
      </c>
    </row>
    <row r="28" spans="1:30" x14ac:dyDescent="0.3">
      <c r="A28">
        <v>18</v>
      </c>
      <c r="B28" t="s">
        <v>128</v>
      </c>
      <c r="C28">
        <v>3422488</v>
      </c>
      <c r="D28" t="s">
        <v>31</v>
      </c>
      <c r="E28">
        <v>48</v>
      </c>
      <c r="F28" t="str">
        <f>IF(Table1[[#This Row],[Age]]&gt;50,"Senior",IF(Table1[[#This Row],[Age]]&gt;21,"Adults","Teenager"))</f>
        <v>Adults</v>
      </c>
      <c r="G28" s="16">
        <v>44899</v>
      </c>
      <c r="H28" t="s">
        <v>21</v>
      </c>
      <c r="I28" t="s">
        <v>65</v>
      </c>
      <c r="J28" t="s">
        <v>129</v>
      </c>
      <c r="K28" t="s">
        <v>40</v>
      </c>
      <c r="L28" t="s">
        <v>130</v>
      </c>
      <c r="M28">
        <v>1</v>
      </c>
      <c r="N28" t="s">
        <v>26</v>
      </c>
      <c r="O28">
        <v>563</v>
      </c>
      <c r="P28" t="s">
        <v>131</v>
      </c>
      <c r="Q28" t="s">
        <v>132</v>
      </c>
      <c r="R28" s="13">
        <v>307001</v>
      </c>
      <c r="S28" t="s">
        <v>29</v>
      </c>
      <c r="T28" t="b">
        <v>0</v>
      </c>
      <c r="U28">
        <f>IFERROR(Table1[[#This Row],[ship-postal-code]],"not correct")</f>
        <v>307001</v>
      </c>
    </row>
    <row r="29" spans="1:30" x14ac:dyDescent="0.3">
      <c r="A29">
        <v>48</v>
      </c>
      <c r="B29" t="s">
        <v>133</v>
      </c>
      <c r="C29">
        <v>8068610</v>
      </c>
      <c r="D29" t="s">
        <v>31</v>
      </c>
      <c r="E29">
        <v>48</v>
      </c>
      <c r="F29" t="str">
        <f>IF(Table1[[#This Row],[Age]]&gt;50,"Senior",IF(Table1[[#This Row],[Age]]&gt;21,"Adults","Teenager"))</f>
        <v>Adults</v>
      </c>
      <c r="G29" s="16">
        <v>44899</v>
      </c>
      <c r="H29" t="s">
        <v>21</v>
      </c>
      <c r="I29" t="s">
        <v>134</v>
      </c>
      <c r="J29" t="s">
        <v>135</v>
      </c>
      <c r="K29" t="s">
        <v>34</v>
      </c>
      <c r="L29" t="s">
        <v>35</v>
      </c>
      <c r="M29">
        <v>1</v>
      </c>
      <c r="N29" t="s">
        <v>26</v>
      </c>
      <c r="O29">
        <v>487</v>
      </c>
      <c r="P29" t="s">
        <v>125</v>
      </c>
      <c r="Q29" t="s">
        <v>43</v>
      </c>
      <c r="R29" s="13">
        <v>411014</v>
      </c>
      <c r="S29" t="s">
        <v>29</v>
      </c>
      <c r="T29" t="b">
        <v>0</v>
      </c>
      <c r="U29">
        <f>IFERROR(Table1[[#This Row],[ship-postal-code]],"not correct")</f>
        <v>411014</v>
      </c>
    </row>
    <row r="30" spans="1:30" x14ac:dyDescent="0.3">
      <c r="A30">
        <v>92</v>
      </c>
      <c r="B30" t="s">
        <v>136</v>
      </c>
      <c r="C30">
        <v>7384618</v>
      </c>
      <c r="D30" t="s">
        <v>31</v>
      </c>
      <c r="E30">
        <v>48</v>
      </c>
      <c r="F30" t="str">
        <f>IF(Table1[[#This Row],[Age]]&gt;50,"Senior",IF(Table1[[#This Row],[Age]]&gt;21,"Adults","Teenager"))</f>
        <v>Adults</v>
      </c>
      <c r="G30" s="16">
        <v>44899</v>
      </c>
      <c r="H30" t="s">
        <v>21</v>
      </c>
      <c r="I30" t="s">
        <v>22</v>
      </c>
      <c r="J30" t="s">
        <v>137</v>
      </c>
      <c r="K30" t="s">
        <v>40</v>
      </c>
      <c r="L30" t="s">
        <v>56</v>
      </c>
      <c r="M30">
        <v>1</v>
      </c>
      <c r="N30" t="s">
        <v>26</v>
      </c>
      <c r="O30">
        <v>429</v>
      </c>
      <c r="P30" t="s">
        <v>27</v>
      </c>
      <c r="Q30" t="s">
        <v>28</v>
      </c>
      <c r="R30" s="13">
        <v>600051</v>
      </c>
      <c r="S30" t="s">
        <v>29</v>
      </c>
      <c r="T30" t="b">
        <v>0</v>
      </c>
      <c r="U30">
        <f>IFERROR(Table1[[#This Row],[ship-postal-code]],"not correct")</f>
        <v>600051</v>
      </c>
    </row>
    <row r="31" spans="1:30" x14ac:dyDescent="0.3">
      <c r="A31">
        <v>98</v>
      </c>
      <c r="B31" t="s">
        <v>138</v>
      </c>
      <c r="C31">
        <v>5516090</v>
      </c>
      <c r="D31" t="s">
        <v>20</v>
      </c>
      <c r="E31">
        <v>47</v>
      </c>
      <c r="F31" t="str">
        <f>IF(Table1[[#This Row],[Age]]&gt;50,"Senior",IF(Table1[[#This Row],[Age]]&gt;21,"Adults","Teenager"))</f>
        <v>Adults</v>
      </c>
      <c r="G31" s="16">
        <v>44899</v>
      </c>
      <c r="H31" t="s">
        <v>21</v>
      </c>
      <c r="I31" t="s">
        <v>65</v>
      </c>
      <c r="J31" t="s">
        <v>139</v>
      </c>
      <c r="K31" t="s">
        <v>24</v>
      </c>
      <c r="L31" t="s">
        <v>35</v>
      </c>
      <c r="M31">
        <v>1</v>
      </c>
      <c r="N31" t="s">
        <v>26</v>
      </c>
      <c r="O31">
        <v>855</v>
      </c>
      <c r="P31" t="s">
        <v>140</v>
      </c>
      <c r="Q31" t="s">
        <v>141</v>
      </c>
      <c r="R31" s="13">
        <v>752069</v>
      </c>
      <c r="S31" t="s">
        <v>29</v>
      </c>
      <c r="T31" t="b">
        <v>0</v>
      </c>
      <c r="U31">
        <f>IFERROR(Table1[[#This Row],[ship-postal-code]],"not correct")</f>
        <v>752069</v>
      </c>
    </row>
    <row r="32" spans="1:30" x14ac:dyDescent="0.3">
      <c r="A32">
        <v>60</v>
      </c>
      <c r="B32" t="s">
        <v>142</v>
      </c>
      <c r="C32">
        <v>381223</v>
      </c>
      <c r="D32" t="s">
        <v>20</v>
      </c>
      <c r="E32">
        <v>47</v>
      </c>
      <c r="F32" t="str">
        <f>IF(Table1[[#This Row],[Age]]&gt;50,"Senior",IF(Table1[[#This Row],[Age]]&gt;21,"Adults","Teenager"))</f>
        <v>Adults</v>
      </c>
      <c r="G32" s="16">
        <v>44899</v>
      </c>
      <c r="H32" t="s">
        <v>21</v>
      </c>
      <c r="I32" t="s">
        <v>100</v>
      </c>
      <c r="J32" t="s">
        <v>143</v>
      </c>
      <c r="K32" t="s">
        <v>40</v>
      </c>
      <c r="L32" t="s">
        <v>51</v>
      </c>
      <c r="M32">
        <v>1</v>
      </c>
      <c r="N32" t="s">
        <v>26</v>
      </c>
      <c r="O32">
        <v>633</v>
      </c>
      <c r="P32" t="s">
        <v>27</v>
      </c>
      <c r="Q32" t="s">
        <v>28</v>
      </c>
      <c r="R32" s="13">
        <v>600066</v>
      </c>
      <c r="S32" t="s">
        <v>29</v>
      </c>
      <c r="T32" t="b">
        <v>0</v>
      </c>
      <c r="U32">
        <f>IFERROR(Table1[[#This Row],[ship-postal-code]],"not correct")</f>
        <v>600066</v>
      </c>
    </row>
    <row r="33" spans="1:21" x14ac:dyDescent="0.3">
      <c r="A33">
        <v>47</v>
      </c>
      <c r="B33" t="s">
        <v>144</v>
      </c>
      <c r="C33">
        <v>7694743</v>
      </c>
      <c r="D33" t="s">
        <v>31</v>
      </c>
      <c r="E33">
        <v>46</v>
      </c>
      <c r="F33" t="str">
        <f>IF(Table1[[#This Row],[Age]]&gt;50,"Senior",IF(Table1[[#This Row],[Age]]&gt;21,"Adults","Teenager"))</f>
        <v>Adults</v>
      </c>
      <c r="G33" s="16">
        <v>44899</v>
      </c>
      <c r="H33" t="s">
        <v>21</v>
      </c>
      <c r="I33" t="s">
        <v>45</v>
      </c>
      <c r="J33" t="s">
        <v>145</v>
      </c>
      <c r="K33" t="s">
        <v>40</v>
      </c>
      <c r="L33" t="s">
        <v>35</v>
      </c>
      <c r="M33">
        <v>1</v>
      </c>
      <c r="N33" t="s">
        <v>26</v>
      </c>
      <c r="O33">
        <v>833</v>
      </c>
      <c r="P33" t="s">
        <v>52</v>
      </c>
      <c r="Q33" t="s">
        <v>53</v>
      </c>
      <c r="R33" s="13">
        <v>562107</v>
      </c>
      <c r="S33" t="s">
        <v>29</v>
      </c>
      <c r="T33" t="b">
        <v>0</v>
      </c>
      <c r="U33">
        <f>IFERROR(Table1[[#This Row],[ship-postal-code]],"not correct")</f>
        <v>562107</v>
      </c>
    </row>
    <row r="34" spans="1:21" x14ac:dyDescent="0.3">
      <c r="A34">
        <v>82</v>
      </c>
      <c r="B34" t="s">
        <v>146</v>
      </c>
      <c r="C34">
        <v>8573929</v>
      </c>
      <c r="D34" t="s">
        <v>31</v>
      </c>
      <c r="E34">
        <v>46</v>
      </c>
      <c r="F34" t="str">
        <f>IF(Table1[[#This Row],[Age]]&gt;50,"Senior",IF(Table1[[#This Row],[Age]]&gt;21,"Adults","Teenager"))</f>
        <v>Adults</v>
      </c>
      <c r="G34" s="16">
        <v>44899</v>
      </c>
      <c r="H34" t="s">
        <v>21</v>
      </c>
      <c r="I34" t="s">
        <v>32</v>
      </c>
      <c r="J34" t="s">
        <v>147</v>
      </c>
      <c r="K34" t="s">
        <v>34</v>
      </c>
      <c r="L34" t="s">
        <v>61</v>
      </c>
      <c r="M34">
        <v>1</v>
      </c>
      <c r="N34" t="s">
        <v>26</v>
      </c>
      <c r="O34">
        <v>729</v>
      </c>
      <c r="P34" t="s">
        <v>148</v>
      </c>
      <c r="Q34" t="s">
        <v>72</v>
      </c>
      <c r="R34" s="13">
        <v>700082</v>
      </c>
      <c r="S34" t="s">
        <v>29</v>
      </c>
      <c r="T34" t="b">
        <v>0</v>
      </c>
      <c r="U34">
        <f>IFERROR(Table1[[#This Row],[ship-postal-code]],"not correct")</f>
        <v>700082</v>
      </c>
    </row>
    <row r="35" spans="1:21" x14ac:dyDescent="0.3">
      <c r="A35">
        <v>69</v>
      </c>
      <c r="B35" t="s">
        <v>149</v>
      </c>
      <c r="C35">
        <v>3286680</v>
      </c>
      <c r="D35" t="s">
        <v>31</v>
      </c>
      <c r="E35">
        <v>46</v>
      </c>
      <c r="F35" t="str">
        <f>IF(Table1[[#This Row],[Age]]&gt;50,"Senior",IF(Table1[[#This Row],[Age]]&gt;21,"Adults","Teenager"))</f>
        <v>Adults</v>
      </c>
      <c r="G35" s="16">
        <v>44899</v>
      </c>
      <c r="H35" t="s">
        <v>21</v>
      </c>
      <c r="I35" t="s">
        <v>45</v>
      </c>
      <c r="J35" t="s">
        <v>150</v>
      </c>
      <c r="K35" t="s">
        <v>151</v>
      </c>
      <c r="L35" t="s">
        <v>152</v>
      </c>
      <c r="M35">
        <v>1</v>
      </c>
      <c r="N35" t="s">
        <v>26</v>
      </c>
      <c r="O35">
        <v>685</v>
      </c>
      <c r="P35" t="s">
        <v>153</v>
      </c>
      <c r="Q35" t="s">
        <v>68</v>
      </c>
      <c r="R35" s="13">
        <v>134116</v>
      </c>
      <c r="S35" t="s">
        <v>29</v>
      </c>
      <c r="T35" t="b">
        <v>0</v>
      </c>
      <c r="U35">
        <f>IFERROR(Table1[[#This Row],[ship-postal-code]],"not correct")</f>
        <v>134116</v>
      </c>
    </row>
    <row r="36" spans="1:21" x14ac:dyDescent="0.3">
      <c r="A36">
        <v>20</v>
      </c>
      <c r="B36" t="s">
        <v>154</v>
      </c>
      <c r="C36">
        <v>244536</v>
      </c>
      <c r="D36" t="s">
        <v>31</v>
      </c>
      <c r="E36">
        <v>46</v>
      </c>
      <c r="F36" t="str">
        <f>IF(Table1[[#This Row],[Age]]&gt;50,"Senior",IF(Table1[[#This Row],[Age]]&gt;21,"Adults","Teenager"))</f>
        <v>Adults</v>
      </c>
      <c r="G36" s="16">
        <v>44899</v>
      </c>
      <c r="H36" t="s">
        <v>21</v>
      </c>
      <c r="I36" t="s">
        <v>32</v>
      </c>
      <c r="J36" t="s">
        <v>155</v>
      </c>
      <c r="K36" t="s">
        <v>40</v>
      </c>
      <c r="L36" t="s">
        <v>61</v>
      </c>
      <c r="M36">
        <v>1</v>
      </c>
      <c r="N36" t="s">
        <v>26</v>
      </c>
      <c r="O36">
        <v>545</v>
      </c>
      <c r="P36" t="s">
        <v>156</v>
      </c>
      <c r="Q36" t="s">
        <v>63</v>
      </c>
      <c r="R36" s="13">
        <v>143001</v>
      </c>
      <c r="S36" t="s">
        <v>29</v>
      </c>
      <c r="T36" t="b">
        <v>0</v>
      </c>
      <c r="U36">
        <f>IFERROR(Table1[[#This Row],[ship-postal-code]],"not correct")</f>
        <v>143001</v>
      </c>
    </row>
    <row r="37" spans="1:21" x14ac:dyDescent="0.3">
      <c r="A37">
        <v>76</v>
      </c>
      <c r="B37" t="s">
        <v>157</v>
      </c>
      <c r="C37">
        <v>9793483</v>
      </c>
      <c r="D37" t="s">
        <v>20</v>
      </c>
      <c r="E37">
        <v>45</v>
      </c>
      <c r="F37" t="str">
        <f>IF(Table1[[#This Row],[Age]]&gt;50,"Senior",IF(Table1[[#This Row],[Age]]&gt;21,"Adults","Teenager"))</f>
        <v>Adults</v>
      </c>
      <c r="G37" s="16">
        <v>44899</v>
      </c>
      <c r="H37" t="s">
        <v>21</v>
      </c>
      <c r="I37" t="s">
        <v>45</v>
      </c>
      <c r="J37" t="s">
        <v>158</v>
      </c>
      <c r="K37" t="s">
        <v>40</v>
      </c>
      <c r="L37" t="s">
        <v>51</v>
      </c>
      <c r="M37">
        <v>1</v>
      </c>
      <c r="N37" t="s">
        <v>26</v>
      </c>
      <c r="O37">
        <v>597</v>
      </c>
      <c r="P37" t="s">
        <v>52</v>
      </c>
      <c r="Q37" t="s">
        <v>53</v>
      </c>
      <c r="R37" s="13">
        <v>560021</v>
      </c>
      <c r="S37" t="s">
        <v>29</v>
      </c>
      <c r="T37" t="b">
        <v>0</v>
      </c>
      <c r="U37">
        <f>IFERROR(Table1[[#This Row],[ship-postal-code]],"not correct")</f>
        <v>560021</v>
      </c>
    </row>
    <row r="38" spans="1:21" x14ac:dyDescent="0.3">
      <c r="A38">
        <v>12</v>
      </c>
      <c r="B38" t="s">
        <v>30</v>
      </c>
      <c r="C38">
        <v>2648970</v>
      </c>
      <c r="D38" t="s">
        <v>31</v>
      </c>
      <c r="E38">
        <v>45</v>
      </c>
      <c r="F38" t="str">
        <f>IF(Table1[[#This Row],[Age]]&gt;50,"Senior",IF(Table1[[#This Row],[Age]]&gt;21,"Adults","Teenager"))</f>
        <v>Adults</v>
      </c>
      <c r="G38" s="16">
        <v>44899</v>
      </c>
      <c r="H38" t="s">
        <v>21</v>
      </c>
      <c r="I38" t="s">
        <v>45</v>
      </c>
      <c r="J38" t="s">
        <v>159</v>
      </c>
      <c r="K38" t="s">
        <v>88</v>
      </c>
      <c r="L38" t="s">
        <v>61</v>
      </c>
      <c r="M38">
        <v>1</v>
      </c>
      <c r="N38" t="s">
        <v>26</v>
      </c>
      <c r="O38">
        <v>399</v>
      </c>
      <c r="P38" t="s">
        <v>160</v>
      </c>
      <c r="Q38" t="s">
        <v>28</v>
      </c>
      <c r="R38" s="13">
        <v>631003</v>
      </c>
      <c r="S38" t="s">
        <v>29</v>
      </c>
      <c r="T38" t="b">
        <v>0</v>
      </c>
      <c r="U38">
        <f>IFERROR(Table1[[#This Row],[ship-postal-code]],"not correct")</f>
        <v>631003</v>
      </c>
    </row>
    <row r="39" spans="1:21" x14ac:dyDescent="0.3">
      <c r="A39">
        <v>43</v>
      </c>
      <c r="B39" t="s">
        <v>161</v>
      </c>
      <c r="C39">
        <v>3393819</v>
      </c>
      <c r="D39" t="s">
        <v>31</v>
      </c>
      <c r="E39">
        <v>44</v>
      </c>
      <c r="F39" t="str">
        <f>IF(Table1[[#This Row],[Age]]&gt;50,"Senior",IF(Table1[[#This Row],[Age]]&gt;21,"Adults","Teenager"))</f>
        <v>Adults</v>
      </c>
      <c r="G39" s="16">
        <v>44899</v>
      </c>
      <c r="H39" t="s">
        <v>21</v>
      </c>
      <c r="I39" t="s">
        <v>45</v>
      </c>
      <c r="J39" t="s">
        <v>162</v>
      </c>
      <c r="K39" t="s">
        <v>40</v>
      </c>
      <c r="L39" t="s">
        <v>130</v>
      </c>
      <c r="M39">
        <v>1</v>
      </c>
      <c r="N39" t="s">
        <v>26</v>
      </c>
      <c r="O39">
        <v>1115</v>
      </c>
      <c r="P39" t="s">
        <v>125</v>
      </c>
      <c r="Q39" t="s">
        <v>43</v>
      </c>
      <c r="R39" s="13">
        <v>412207</v>
      </c>
      <c r="S39" t="s">
        <v>29</v>
      </c>
      <c r="T39" t="b">
        <v>0</v>
      </c>
      <c r="U39">
        <f>IFERROR(Table1[[#This Row],[ship-postal-code]],"not correct")</f>
        <v>412207</v>
      </c>
    </row>
    <row r="40" spans="1:21" x14ac:dyDescent="0.3">
      <c r="A40">
        <v>14</v>
      </c>
      <c r="B40" t="s">
        <v>163</v>
      </c>
      <c r="C40">
        <v>9268874</v>
      </c>
      <c r="D40" t="s">
        <v>20</v>
      </c>
      <c r="E40">
        <v>44</v>
      </c>
      <c r="F40" t="str">
        <f>IF(Table1[[#This Row],[Age]]&gt;50,"Senior",IF(Table1[[#This Row],[Age]]&gt;21,"Adults","Teenager"))</f>
        <v>Adults</v>
      </c>
      <c r="G40" s="16">
        <v>44899</v>
      </c>
      <c r="H40" t="s">
        <v>21</v>
      </c>
      <c r="I40" t="s">
        <v>45</v>
      </c>
      <c r="J40" t="s">
        <v>164</v>
      </c>
      <c r="K40" t="s">
        <v>40</v>
      </c>
      <c r="L40" t="s">
        <v>61</v>
      </c>
      <c r="M40">
        <v>1</v>
      </c>
      <c r="N40" t="s">
        <v>26</v>
      </c>
      <c r="O40">
        <v>911</v>
      </c>
      <c r="P40" t="s">
        <v>52</v>
      </c>
      <c r="Q40" t="s">
        <v>53</v>
      </c>
      <c r="R40" s="13">
        <v>562125</v>
      </c>
      <c r="S40" t="s">
        <v>29</v>
      </c>
      <c r="T40" t="b">
        <v>0</v>
      </c>
      <c r="U40">
        <f>IFERROR(Table1[[#This Row],[ship-postal-code]],"not correct")</f>
        <v>562125</v>
      </c>
    </row>
    <row r="41" spans="1:21" x14ac:dyDescent="0.3">
      <c r="A41">
        <v>65</v>
      </c>
      <c r="B41" t="s">
        <v>165</v>
      </c>
      <c r="C41">
        <v>5169174</v>
      </c>
      <c r="D41" t="s">
        <v>31</v>
      </c>
      <c r="E41">
        <v>44</v>
      </c>
      <c r="F41" t="str">
        <f>IF(Table1[[#This Row],[Age]]&gt;50,"Senior",IF(Table1[[#This Row],[Age]]&gt;21,"Adults","Teenager"))</f>
        <v>Adults</v>
      </c>
      <c r="G41" s="16">
        <v>44899</v>
      </c>
      <c r="H41" t="s">
        <v>95</v>
      </c>
      <c r="I41" t="s">
        <v>45</v>
      </c>
      <c r="J41" t="s">
        <v>166</v>
      </c>
      <c r="K41" t="s">
        <v>34</v>
      </c>
      <c r="L41" t="s">
        <v>51</v>
      </c>
      <c r="M41">
        <v>1</v>
      </c>
      <c r="N41" t="s">
        <v>26</v>
      </c>
      <c r="O41">
        <v>399</v>
      </c>
      <c r="P41" t="s">
        <v>167</v>
      </c>
      <c r="Q41" t="s">
        <v>43</v>
      </c>
      <c r="R41" s="13">
        <v>421306</v>
      </c>
      <c r="S41" t="s">
        <v>29</v>
      </c>
      <c r="T41" t="b">
        <v>0</v>
      </c>
      <c r="U41">
        <f>IFERROR(Table1[[#This Row],[ship-postal-code]],"not correct")</f>
        <v>421306</v>
      </c>
    </row>
    <row r="42" spans="1:21" x14ac:dyDescent="0.3">
      <c r="A42">
        <v>1</v>
      </c>
      <c r="B42" t="s">
        <v>168</v>
      </c>
      <c r="C42">
        <v>1029312</v>
      </c>
      <c r="D42" t="s">
        <v>31</v>
      </c>
      <c r="E42">
        <v>44</v>
      </c>
      <c r="F42" t="str">
        <f>IF(Table1[[#This Row],[Age]]&gt;50,"Senior",IF(Table1[[#This Row],[Age]]&gt;21,"Adults","Teenager"))</f>
        <v>Adults</v>
      </c>
      <c r="G42" s="16">
        <v>44899</v>
      </c>
      <c r="H42" t="s">
        <v>21</v>
      </c>
      <c r="I42" t="s">
        <v>45</v>
      </c>
      <c r="J42" t="s">
        <v>169</v>
      </c>
      <c r="K42" t="s">
        <v>34</v>
      </c>
      <c r="L42" t="s">
        <v>25</v>
      </c>
      <c r="M42">
        <v>1</v>
      </c>
      <c r="N42" t="s">
        <v>26</v>
      </c>
      <c r="O42">
        <v>376</v>
      </c>
      <c r="P42" t="s">
        <v>62</v>
      </c>
      <c r="Q42" t="s">
        <v>63</v>
      </c>
      <c r="R42" s="13">
        <v>140301</v>
      </c>
      <c r="S42" t="s">
        <v>29</v>
      </c>
      <c r="T42" t="b">
        <v>0</v>
      </c>
      <c r="U42">
        <f>IFERROR(Table1[[#This Row],[ship-postal-code]],"not correct")</f>
        <v>140301</v>
      </c>
    </row>
    <row r="43" spans="1:21" x14ac:dyDescent="0.3">
      <c r="A43">
        <v>21</v>
      </c>
      <c r="B43" t="s">
        <v>170</v>
      </c>
      <c r="C43">
        <v>4376789</v>
      </c>
      <c r="D43" t="s">
        <v>31</v>
      </c>
      <c r="E43">
        <v>43</v>
      </c>
      <c r="F43" t="str">
        <f>IF(Table1[[#This Row],[Age]]&gt;50,"Senior",IF(Table1[[#This Row],[Age]]&gt;21,"Adults","Teenager"))</f>
        <v>Adults</v>
      </c>
      <c r="G43" s="16">
        <v>44899</v>
      </c>
      <c r="H43" t="s">
        <v>21</v>
      </c>
      <c r="I43" t="s">
        <v>134</v>
      </c>
      <c r="J43" t="s">
        <v>171</v>
      </c>
      <c r="K43" t="s">
        <v>40</v>
      </c>
      <c r="L43" t="s">
        <v>41</v>
      </c>
      <c r="M43">
        <v>1</v>
      </c>
      <c r="N43" t="s">
        <v>26</v>
      </c>
      <c r="O43">
        <v>1164</v>
      </c>
      <c r="P43" t="s">
        <v>172</v>
      </c>
      <c r="Q43" t="s">
        <v>98</v>
      </c>
      <c r="R43" s="13">
        <v>226024</v>
      </c>
      <c r="S43" t="s">
        <v>29</v>
      </c>
      <c r="T43" t="b">
        <v>0</v>
      </c>
      <c r="U43">
        <f>IFERROR(Table1[[#This Row],[ship-postal-code]],"not correct")</f>
        <v>226024</v>
      </c>
    </row>
    <row r="44" spans="1:21" x14ac:dyDescent="0.3">
      <c r="A44">
        <v>10</v>
      </c>
      <c r="B44" t="s">
        <v>30</v>
      </c>
      <c r="C44">
        <v>2648970</v>
      </c>
      <c r="D44" t="s">
        <v>31</v>
      </c>
      <c r="E44">
        <v>43</v>
      </c>
      <c r="F44" t="str">
        <f>IF(Table1[[#This Row],[Age]]&gt;50,"Senior",IF(Table1[[#This Row],[Age]]&gt;21,"Adults","Teenager"))</f>
        <v>Adults</v>
      </c>
      <c r="G44" s="16">
        <v>44899</v>
      </c>
      <c r="H44" t="s">
        <v>21</v>
      </c>
      <c r="I44" t="s">
        <v>45</v>
      </c>
      <c r="J44" t="s">
        <v>173</v>
      </c>
      <c r="K44" t="s">
        <v>34</v>
      </c>
      <c r="L44" t="s">
        <v>56</v>
      </c>
      <c r="M44">
        <v>1</v>
      </c>
      <c r="N44" t="s">
        <v>26</v>
      </c>
      <c r="O44">
        <v>771</v>
      </c>
      <c r="P44" t="s">
        <v>174</v>
      </c>
      <c r="Q44" t="s">
        <v>80</v>
      </c>
      <c r="R44" s="13">
        <v>520002</v>
      </c>
      <c r="S44" t="s">
        <v>29</v>
      </c>
      <c r="T44" t="b">
        <v>0</v>
      </c>
      <c r="U44">
        <f>IFERROR(Table1[[#This Row],[ship-postal-code]],"not correct")</f>
        <v>520002</v>
      </c>
    </row>
    <row r="45" spans="1:21" x14ac:dyDescent="0.3">
      <c r="A45">
        <v>53</v>
      </c>
      <c r="B45" t="s">
        <v>175</v>
      </c>
      <c r="C45">
        <v>817885</v>
      </c>
      <c r="D45" t="s">
        <v>31</v>
      </c>
      <c r="E45">
        <v>43</v>
      </c>
      <c r="F45" t="str">
        <f>IF(Table1[[#This Row],[Age]]&gt;50,"Senior",IF(Table1[[#This Row],[Age]]&gt;21,"Adults","Teenager"))</f>
        <v>Adults</v>
      </c>
      <c r="G45" s="16">
        <v>44899</v>
      </c>
      <c r="H45" t="s">
        <v>21</v>
      </c>
      <c r="I45" t="s">
        <v>65</v>
      </c>
      <c r="J45" t="s">
        <v>176</v>
      </c>
      <c r="K45" t="s">
        <v>88</v>
      </c>
      <c r="L45" t="s">
        <v>35</v>
      </c>
      <c r="M45">
        <v>1</v>
      </c>
      <c r="N45" t="s">
        <v>26</v>
      </c>
      <c r="O45">
        <v>540</v>
      </c>
      <c r="P45" t="s">
        <v>177</v>
      </c>
      <c r="Q45" t="s">
        <v>122</v>
      </c>
      <c r="R45" s="13">
        <v>110017</v>
      </c>
      <c r="S45" t="s">
        <v>29</v>
      </c>
      <c r="T45" t="b">
        <v>0</v>
      </c>
      <c r="U45">
        <f>IFERROR(Table1[[#This Row],[ship-postal-code]],"not correct")</f>
        <v>110017</v>
      </c>
    </row>
    <row r="46" spans="1:21" x14ac:dyDescent="0.3">
      <c r="A46">
        <v>62</v>
      </c>
      <c r="B46" t="s">
        <v>178</v>
      </c>
      <c r="C46">
        <v>1785530</v>
      </c>
      <c r="D46" t="s">
        <v>31</v>
      </c>
      <c r="E46">
        <v>42</v>
      </c>
      <c r="F46" t="str">
        <f>IF(Table1[[#This Row],[Age]]&gt;50,"Senior",IF(Table1[[#This Row],[Age]]&gt;21,"Adults","Teenager"))</f>
        <v>Adults</v>
      </c>
      <c r="G46" s="16">
        <v>44899</v>
      </c>
      <c r="H46" t="s">
        <v>21</v>
      </c>
      <c r="I46" t="s">
        <v>32</v>
      </c>
      <c r="J46" t="s">
        <v>179</v>
      </c>
      <c r="K46" t="s">
        <v>34</v>
      </c>
      <c r="L46" t="s">
        <v>180</v>
      </c>
      <c r="M46">
        <v>1</v>
      </c>
      <c r="N46" t="s">
        <v>26</v>
      </c>
      <c r="O46">
        <v>764</v>
      </c>
      <c r="P46" t="s">
        <v>52</v>
      </c>
      <c r="Q46" t="s">
        <v>53</v>
      </c>
      <c r="R46" s="13">
        <v>560103</v>
      </c>
      <c r="S46" t="s">
        <v>29</v>
      </c>
      <c r="T46" t="b">
        <v>0</v>
      </c>
      <c r="U46">
        <f>IFERROR(Table1[[#This Row],[ship-postal-code]],"not correct")</f>
        <v>560103</v>
      </c>
    </row>
    <row r="47" spans="1:21" x14ac:dyDescent="0.3">
      <c r="A47">
        <v>38</v>
      </c>
      <c r="B47" t="s">
        <v>181</v>
      </c>
      <c r="C47">
        <v>6932218</v>
      </c>
      <c r="D47" t="s">
        <v>31</v>
      </c>
      <c r="E47">
        <v>41</v>
      </c>
      <c r="F47" t="str">
        <f>IF(Table1[[#This Row],[Age]]&gt;50,"Senior",IF(Table1[[#This Row],[Age]]&gt;21,"Adults","Teenager"))</f>
        <v>Adults</v>
      </c>
      <c r="G47" s="16">
        <v>44899</v>
      </c>
      <c r="H47" t="s">
        <v>21</v>
      </c>
      <c r="I47" t="s">
        <v>45</v>
      </c>
      <c r="J47" t="s">
        <v>182</v>
      </c>
      <c r="K47" t="s">
        <v>40</v>
      </c>
      <c r="L47" t="s">
        <v>130</v>
      </c>
      <c r="M47">
        <v>1</v>
      </c>
      <c r="N47" t="s">
        <v>26</v>
      </c>
      <c r="O47">
        <v>967</v>
      </c>
      <c r="P47" t="s">
        <v>183</v>
      </c>
      <c r="Q47" t="s">
        <v>183</v>
      </c>
      <c r="R47" s="13">
        <v>160036</v>
      </c>
      <c r="S47" t="s">
        <v>29</v>
      </c>
      <c r="T47" t="b">
        <v>0</v>
      </c>
      <c r="U47">
        <f>IFERROR(Table1[[#This Row],[ship-postal-code]],"not correct")</f>
        <v>160036</v>
      </c>
    </row>
    <row r="48" spans="1:21" x14ac:dyDescent="0.3">
      <c r="A48">
        <v>37</v>
      </c>
      <c r="B48" t="s">
        <v>184</v>
      </c>
      <c r="C48">
        <v>9033015</v>
      </c>
      <c r="D48" t="s">
        <v>31</v>
      </c>
      <c r="E48">
        <v>41</v>
      </c>
      <c r="F48" t="str">
        <f>IF(Table1[[#This Row],[Age]]&gt;50,"Senior",IF(Table1[[#This Row],[Age]]&gt;21,"Adults","Teenager"))</f>
        <v>Adults</v>
      </c>
      <c r="G48" s="16">
        <v>44899</v>
      </c>
      <c r="H48" t="s">
        <v>21</v>
      </c>
      <c r="I48" t="s">
        <v>32</v>
      </c>
      <c r="J48" t="s">
        <v>185</v>
      </c>
      <c r="K48" t="s">
        <v>34</v>
      </c>
      <c r="L48" t="s">
        <v>51</v>
      </c>
      <c r="M48">
        <v>1</v>
      </c>
      <c r="N48" t="s">
        <v>26</v>
      </c>
      <c r="O48">
        <v>449</v>
      </c>
      <c r="P48" t="s">
        <v>186</v>
      </c>
      <c r="Q48" t="s">
        <v>37</v>
      </c>
      <c r="R48" s="13">
        <v>670309</v>
      </c>
      <c r="S48" t="s">
        <v>29</v>
      </c>
      <c r="T48" t="b">
        <v>0</v>
      </c>
      <c r="U48">
        <f>IFERROR(Table1[[#This Row],[ship-postal-code]],"not correct")</f>
        <v>670309</v>
      </c>
    </row>
    <row r="49" spans="1:21" x14ac:dyDescent="0.3">
      <c r="A49">
        <v>31</v>
      </c>
      <c r="B49" t="s">
        <v>187</v>
      </c>
      <c r="C49">
        <v>9281717</v>
      </c>
      <c r="D49" t="s">
        <v>20</v>
      </c>
      <c r="E49">
        <v>40</v>
      </c>
      <c r="F49" t="str">
        <f>IF(Table1[[#This Row],[Age]]&gt;50,"Senior",IF(Table1[[#This Row],[Age]]&gt;21,"Adults","Teenager"))</f>
        <v>Adults</v>
      </c>
      <c r="G49" s="16">
        <v>44899</v>
      </c>
      <c r="H49" t="s">
        <v>21</v>
      </c>
      <c r="I49" t="s">
        <v>32</v>
      </c>
      <c r="J49" t="s">
        <v>23</v>
      </c>
      <c r="K49" t="s">
        <v>24</v>
      </c>
      <c r="L49" t="s">
        <v>25</v>
      </c>
      <c r="M49">
        <v>1</v>
      </c>
      <c r="N49" t="s">
        <v>26</v>
      </c>
      <c r="O49">
        <v>715</v>
      </c>
      <c r="P49" t="s">
        <v>188</v>
      </c>
      <c r="Q49" t="s">
        <v>189</v>
      </c>
      <c r="R49" s="13">
        <v>744302</v>
      </c>
      <c r="S49" t="s">
        <v>29</v>
      </c>
      <c r="T49" t="b">
        <v>0</v>
      </c>
      <c r="U49">
        <f>IFERROR(Table1[[#This Row],[ship-postal-code]],"not correct")</f>
        <v>744302</v>
      </c>
    </row>
    <row r="50" spans="1:21" x14ac:dyDescent="0.3">
      <c r="A50">
        <v>34</v>
      </c>
      <c r="B50" t="s">
        <v>190</v>
      </c>
      <c r="C50">
        <v>2606836</v>
      </c>
      <c r="D50" t="s">
        <v>20</v>
      </c>
      <c r="E50">
        <v>39</v>
      </c>
      <c r="F50" t="str">
        <f>IF(Table1[[#This Row],[Age]]&gt;50,"Senior",IF(Table1[[#This Row],[Age]]&gt;21,"Adults","Teenager"))</f>
        <v>Adults</v>
      </c>
      <c r="G50" s="16">
        <v>44899</v>
      </c>
      <c r="H50" t="s">
        <v>21</v>
      </c>
      <c r="I50" t="s">
        <v>45</v>
      </c>
      <c r="J50" t="s">
        <v>191</v>
      </c>
      <c r="K50" t="s">
        <v>40</v>
      </c>
      <c r="L50" t="s">
        <v>51</v>
      </c>
      <c r="M50">
        <v>1</v>
      </c>
      <c r="N50" t="s">
        <v>26</v>
      </c>
      <c r="O50">
        <v>1238</v>
      </c>
      <c r="P50" t="s">
        <v>192</v>
      </c>
      <c r="Q50" t="s">
        <v>193</v>
      </c>
      <c r="R50" s="13">
        <v>781020</v>
      </c>
      <c r="S50" t="s">
        <v>29</v>
      </c>
      <c r="T50" t="b">
        <v>0</v>
      </c>
      <c r="U50">
        <f>IFERROR(Table1[[#This Row],[ship-postal-code]],"not correct")</f>
        <v>781020</v>
      </c>
    </row>
    <row r="51" spans="1:21" x14ac:dyDescent="0.3">
      <c r="A51">
        <v>54</v>
      </c>
      <c r="B51" t="s">
        <v>194</v>
      </c>
      <c r="C51">
        <v>2439278</v>
      </c>
      <c r="D51" t="s">
        <v>20</v>
      </c>
      <c r="E51">
        <v>39</v>
      </c>
      <c r="F51" t="str">
        <f>IF(Table1[[#This Row],[Age]]&gt;50,"Senior",IF(Table1[[#This Row],[Age]]&gt;21,"Adults","Teenager"))</f>
        <v>Adults</v>
      </c>
      <c r="G51" s="16">
        <v>44899</v>
      </c>
      <c r="H51" t="s">
        <v>21</v>
      </c>
      <c r="I51" t="s">
        <v>45</v>
      </c>
      <c r="J51" t="s">
        <v>195</v>
      </c>
      <c r="K51" t="s">
        <v>40</v>
      </c>
      <c r="L51" t="s">
        <v>130</v>
      </c>
      <c r="M51">
        <v>1</v>
      </c>
      <c r="N51" t="s">
        <v>26</v>
      </c>
      <c r="O51">
        <v>698</v>
      </c>
      <c r="P51" t="s">
        <v>196</v>
      </c>
      <c r="Q51" t="s">
        <v>98</v>
      </c>
      <c r="R51" s="13">
        <v>272175</v>
      </c>
      <c r="S51" t="s">
        <v>29</v>
      </c>
      <c r="T51" t="b">
        <v>0</v>
      </c>
      <c r="U51">
        <f>IFERROR(Table1[[#This Row],[ship-postal-code]],"not correct")</f>
        <v>272175</v>
      </c>
    </row>
    <row r="52" spans="1:21" x14ac:dyDescent="0.3">
      <c r="A52">
        <v>41</v>
      </c>
      <c r="B52" t="s">
        <v>197</v>
      </c>
      <c r="C52">
        <v>637532</v>
      </c>
      <c r="D52" t="s">
        <v>20</v>
      </c>
      <c r="E52">
        <v>39</v>
      </c>
      <c r="F52" t="str">
        <f>IF(Table1[[#This Row],[Age]]&gt;50,"Senior",IF(Table1[[#This Row],[Age]]&gt;21,"Adults","Teenager"))</f>
        <v>Adults</v>
      </c>
      <c r="G52" s="16">
        <v>44899</v>
      </c>
      <c r="H52" t="s">
        <v>21</v>
      </c>
      <c r="I52" t="s">
        <v>22</v>
      </c>
      <c r="J52" t="s">
        <v>198</v>
      </c>
      <c r="K52" t="s">
        <v>24</v>
      </c>
      <c r="L52" t="s">
        <v>56</v>
      </c>
      <c r="M52">
        <v>1</v>
      </c>
      <c r="N52" t="s">
        <v>26</v>
      </c>
      <c r="O52">
        <v>599</v>
      </c>
      <c r="P52" t="s">
        <v>52</v>
      </c>
      <c r="Q52" t="s">
        <v>53</v>
      </c>
      <c r="R52" s="13">
        <v>560061</v>
      </c>
      <c r="S52" t="s">
        <v>29</v>
      </c>
      <c r="T52" t="b">
        <v>0</v>
      </c>
      <c r="U52">
        <f>IFERROR(Table1[[#This Row],[ship-postal-code]],"not correct")</f>
        <v>560061</v>
      </c>
    </row>
    <row r="53" spans="1:21" x14ac:dyDescent="0.3">
      <c r="A53">
        <v>42</v>
      </c>
      <c r="B53" t="s">
        <v>197</v>
      </c>
      <c r="C53">
        <v>637532</v>
      </c>
      <c r="D53" t="s">
        <v>31</v>
      </c>
      <c r="E53">
        <v>39</v>
      </c>
      <c r="F53" t="str">
        <f>IF(Table1[[#This Row],[Age]]&gt;50,"Senior",IF(Table1[[#This Row],[Age]]&gt;21,"Adults","Teenager"))</f>
        <v>Adults</v>
      </c>
      <c r="G53" s="16">
        <v>44899</v>
      </c>
      <c r="H53" t="s">
        <v>21</v>
      </c>
      <c r="I53" t="s">
        <v>32</v>
      </c>
      <c r="J53" t="s">
        <v>199</v>
      </c>
      <c r="K53" t="s">
        <v>88</v>
      </c>
      <c r="L53" t="s">
        <v>35</v>
      </c>
      <c r="M53">
        <v>1</v>
      </c>
      <c r="N53" t="s">
        <v>26</v>
      </c>
      <c r="O53">
        <v>545</v>
      </c>
      <c r="P53" t="s">
        <v>125</v>
      </c>
      <c r="Q53" t="s">
        <v>43</v>
      </c>
      <c r="R53" s="13">
        <v>411051</v>
      </c>
      <c r="S53" t="s">
        <v>29</v>
      </c>
      <c r="T53" t="b">
        <v>0</v>
      </c>
      <c r="U53">
        <f>IFERROR(Table1[[#This Row],[ship-postal-code]],"not correct")</f>
        <v>411051</v>
      </c>
    </row>
    <row r="54" spans="1:21" x14ac:dyDescent="0.3">
      <c r="A54">
        <v>79</v>
      </c>
      <c r="B54" t="s">
        <v>200</v>
      </c>
      <c r="C54">
        <v>1756314</v>
      </c>
      <c r="D54" t="s">
        <v>31</v>
      </c>
      <c r="E54">
        <v>39</v>
      </c>
      <c r="F54" t="str">
        <f>IF(Table1[[#This Row],[Age]]&gt;50,"Senior",IF(Table1[[#This Row],[Age]]&gt;21,"Adults","Teenager"))</f>
        <v>Adults</v>
      </c>
      <c r="G54" s="16">
        <v>44899</v>
      </c>
      <c r="H54" t="s">
        <v>21</v>
      </c>
      <c r="I54" t="s">
        <v>45</v>
      </c>
      <c r="J54" t="s">
        <v>201</v>
      </c>
      <c r="K54" t="s">
        <v>34</v>
      </c>
      <c r="L54" t="s">
        <v>51</v>
      </c>
      <c r="M54">
        <v>1</v>
      </c>
      <c r="N54" t="s">
        <v>26</v>
      </c>
      <c r="O54">
        <v>481</v>
      </c>
      <c r="P54" t="s">
        <v>67</v>
      </c>
      <c r="Q54" t="s">
        <v>68</v>
      </c>
      <c r="R54" s="13">
        <v>122001</v>
      </c>
      <c r="S54" t="s">
        <v>29</v>
      </c>
      <c r="T54" t="b">
        <v>0</v>
      </c>
      <c r="U54">
        <f>IFERROR(Table1[[#This Row],[ship-postal-code]],"not correct")</f>
        <v>122001</v>
      </c>
    </row>
    <row r="55" spans="1:21" x14ac:dyDescent="0.3">
      <c r="A55">
        <v>58</v>
      </c>
      <c r="B55" t="s">
        <v>202</v>
      </c>
      <c r="C55">
        <v>9907523</v>
      </c>
      <c r="D55" t="s">
        <v>31</v>
      </c>
      <c r="E55">
        <v>38</v>
      </c>
      <c r="F55" t="str">
        <f>IF(Table1[[#This Row],[Age]]&gt;50,"Senior",IF(Table1[[#This Row],[Age]]&gt;21,"Adults","Teenager"))</f>
        <v>Adults</v>
      </c>
      <c r="G55" s="16">
        <v>44899</v>
      </c>
      <c r="H55" t="s">
        <v>21</v>
      </c>
      <c r="I55" t="s">
        <v>32</v>
      </c>
      <c r="J55" t="s">
        <v>203</v>
      </c>
      <c r="K55" t="s">
        <v>151</v>
      </c>
      <c r="L55" t="s">
        <v>152</v>
      </c>
      <c r="M55">
        <v>1</v>
      </c>
      <c r="N55" t="s">
        <v>26</v>
      </c>
      <c r="O55">
        <v>737</v>
      </c>
      <c r="P55" t="s">
        <v>204</v>
      </c>
      <c r="Q55" t="s">
        <v>205</v>
      </c>
      <c r="R55" s="13">
        <v>483501</v>
      </c>
      <c r="S55" t="s">
        <v>29</v>
      </c>
      <c r="T55" t="b">
        <v>0</v>
      </c>
      <c r="U55">
        <f>IFERROR(Table1[[#This Row],[ship-postal-code]],"not correct")</f>
        <v>483501</v>
      </c>
    </row>
    <row r="56" spans="1:21" x14ac:dyDescent="0.3">
      <c r="A56">
        <v>33</v>
      </c>
      <c r="B56" t="s">
        <v>206</v>
      </c>
      <c r="C56">
        <v>9400852</v>
      </c>
      <c r="D56" t="s">
        <v>31</v>
      </c>
      <c r="E56">
        <v>38</v>
      </c>
      <c r="F56" t="str">
        <f>IF(Table1[[#This Row],[Age]]&gt;50,"Senior",IF(Table1[[#This Row],[Age]]&gt;21,"Adults","Teenager"))</f>
        <v>Adults</v>
      </c>
      <c r="G56" s="16">
        <v>44899</v>
      </c>
      <c r="H56" t="s">
        <v>21</v>
      </c>
      <c r="I56" t="s">
        <v>65</v>
      </c>
      <c r="J56" t="s">
        <v>207</v>
      </c>
      <c r="K56" t="s">
        <v>34</v>
      </c>
      <c r="L56" t="s">
        <v>61</v>
      </c>
      <c r="M56">
        <v>1</v>
      </c>
      <c r="N56" t="s">
        <v>26</v>
      </c>
      <c r="O56">
        <v>301</v>
      </c>
      <c r="P56" t="s">
        <v>208</v>
      </c>
      <c r="Q56" t="s">
        <v>28</v>
      </c>
      <c r="R56" s="13">
        <v>636007</v>
      </c>
      <c r="S56" t="s">
        <v>29</v>
      </c>
      <c r="T56" t="b">
        <v>0</v>
      </c>
      <c r="U56">
        <f>IFERROR(Table1[[#This Row],[ship-postal-code]],"not correct")</f>
        <v>636007</v>
      </c>
    </row>
    <row r="57" spans="1:21" x14ac:dyDescent="0.3">
      <c r="A57">
        <v>35</v>
      </c>
      <c r="B57" t="s">
        <v>209</v>
      </c>
      <c r="C57">
        <v>8481179</v>
      </c>
      <c r="D57" t="s">
        <v>20</v>
      </c>
      <c r="E57">
        <v>37</v>
      </c>
      <c r="F57" t="str">
        <f>IF(Table1[[#This Row],[Age]]&gt;50,"Senior",IF(Table1[[#This Row],[Age]]&gt;21,"Adults","Teenager"))</f>
        <v>Adults</v>
      </c>
      <c r="G57" s="16">
        <v>44899</v>
      </c>
      <c r="H57" t="s">
        <v>21</v>
      </c>
      <c r="I57" t="s">
        <v>32</v>
      </c>
      <c r="J57" t="s">
        <v>210</v>
      </c>
      <c r="K57" t="s">
        <v>40</v>
      </c>
      <c r="L57" t="s">
        <v>35</v>
      </c>
      <c r="M57">
        <v>1</v>
      </c>
      <c r="N57" t="s">
        <v>26</v>
      </c>
      <c r="O57">
        <v>856</v>
      </c>
      <c r="P57" t="s">
        <v>27</v>
      </c>
      <c r="Q57" t="s">
        <v>28</v>
      </c>
      <c r="R57" s="13">
        <v>600119</v>
      </c>
      <c r="S57" t="s">
        <v>29</v>
      </c>
      <c r="T57" t="b">
        <v>0</v>
      </c>
      <c r="U57">
        <f>IFERROR(Table1[[#This Row],[ship-postal-code]],"not correct")</f>
        <v>600119</v>
      </c>
    </row>
    <row r="58" spans="1:21" x14ac:dyDescent="0.3">
      <c r="A58">
        <v>25</v>
      </c>
      <c r="B58" t="s">
        <v>211</v>
      </c>
      <c r="C58">
        <v>398999</v>
      </c>
      <c r="D58" t="s">
        <v>31</v>
      </c>
      <c r="E58">
        <v>37</v>
      </c>
      <c r="F58" t="str">
        <f>IF(Table1[[#This Row],[Age]]&gt;50,"Senior",IF(Table1[[#This Row],[Age]]&gt;21,"Adults","Teenager"))</f>
        <v>Adults</v>
      </c>
      <c r="G58" s="16">
        <v>44899</v>
      </c>
      <c r="H58" t="s">
        <v>21</v>
      </c>
      <c r="I58" t="s">
        <v>32</v>
      </c>
      <c r="J58" t="s">
        <v>212</v>
      </c>
      <c r="K58" t="s">
        <v>40</v>
      </c>
      <c r="L58" t="s">
        <v>61</v>
      </c>
      <c r="M58">
        <v>1</v>
      </c>
      <c r="N58" t="s">
        <v>26</v>
      </c>
      <c r="O58">
        <v>612</v>
      </c>
      <c r="P58" t="s">
        <v>75</v>
      </c>
      <c r="Q58" t="s">
        <v>76</v>
      </c>
      <c r="R58" s="13">
        <v>500060</v>
      </c>
      <c r="S58" t="s">
        <v>29</v>
      </c>
      <c r="T58" t="b">
        <v>0</v>
      </c>
      <c r="U58">
        <f>IFERROR(Table1[[#This Row],[ship-postal-code]],"not correct")</f>
        <v>500060</v>
      </c>
    </row>
    <row r="59" spans="1:21" x14ac:dyDescent="0.3">
      <c r="A59">
        <v>26</v>
      </c>
      <c r="B59" t="s">
        <v>213</v>
      </c>
      <c r="C59">
        <v>5438780</v>
      </c>
      <c r="D59" t="s">
        <v>31</v>
      </c>
      <c r="E59">
        <v>37</v>
      </c>
      <c r="F59" t="str">
        <f>IF(Table1[[#This Row],[Age]]&gt;50,"Senior",IF(Table1[[#This Row],[Age]]&gt;21,"Adults","Teenager"))</f>
        <v>Adults</v>
      </c>
      <c r="G59" s="16">
        <v>44899</v>
      </c>
      <c r="H59" t="s">
        <v>21</v>
      </c>
      <c r="I59" t="s">
        <v>65</v>
      </c>
      <c r="J59" t="s">
        <v>214</v>
      </c>
      <c r="K59" t="s">
        <v>34</v>
      </c>
      <c r="L59" t="s">
        <v>25</v>
      </c>
      <c r="M59">
        <v>1</v>
      </c>
      <c r="N59" t="s">
        <v>26</v>
      </c>
      <c r="O59">
        <v>533</v>
      </c>
      <c r="P59" t="s">
        <v>215</v>
      </c>
      <c r="Q59" t="s">
        <v>205</v>
      </c>
      <c r="R59" s="13">
        <v>452014</v>
      </c>
      <c r="S59" t="s">
        <v>29</v>
      </c>
      <c r="T59" t="b">
        <v>0</v>
      </c>
      <c r="U59">
        <f>IFERROR(Table1[[#This Row],[ship-postal-code]],"not correct")</f>
        <v>452014</v>
      </c>
    </row>
    <row r="60" spans="1:21" x14ac:dyDescent="0.3">
      <c r="A60">
        <v>85</v>
      </c>
      <c r="B60" t="s">
        <v>216</v>
      </c>
      <c r="C60">
        <v>105497</v>
      </c>
      <c r="D60" t="s">
        <v>31</v>
      </c>
      <c r="E60">
        <v>37</v>
      </c>
      <c r="F60" t="str">
        <f>IF(Table1[[#This Row],[Age]]&gt;50,"Senior",IF(Table1[[#This Row],[Age]]&gt;21,"Adults","Teenager"))</f>
        <v>Adults</v>
      </c>
      <c r="G60" s="16">
        <v>44899</v>
      </c>
      <c r="H60" t="s">
        <v>217</v>
      </c>
      <c r="I60" t="s">
        <v>32</v>
      </c>
      <c r="J60" t="s">
        <v>218</v>
      </c>
      <c r="K60" t="s">
        <v>34</v>
      </c>
      <c r="L60" t="s">
        <v>35</v>
      </c>
      <c r="M60">
        <v>1</v>
      </c>
      <c r="N60" t="s">
        <v>26</v>
      </c>
      <c r="O60">
        <v>382</v>
      </c>
      <c r="P60" t="s">
        <v>219</v>
      </c>
      <c r="Q60" t="s">
        <v>43</v>
      </c>
      <c r="R60" s="13">
        <v>441701</v>
      </c>
      <c r="S60" t="s">
        <v>29</v>
      </c>
      <c r="T60" t="b">
        <v>0</v>
      </c>
      <c r="U60">
        <f>IFERROR(Table1[[#This Row],[ship-postal-code]],"not correct")</f>
        <v>441701</v>
      </c>
    </row>
    <row r="61" spans="1:21" x14ac:dyDescent="0.3">
      <c r="A61">
        <v>72</v>
      </c>
      <c r="B61" t="s">
        <v>220</v>
      </c>
      <c r="C61">
        <v>7030051</v>
      </c>
      <c r="D61" t="s">
        <v>31</v>
      </c>
      <c r="E61">
        <v>36</v>
      </c>
      <c r="F61" t="str">
        <f>IF(Table1[[#This Row],[Age]]&gt;50,"Senior",IF(Table1[[#This Row],[Age]]&gt;21,"Adults","Teenager"))</f>
        <v>Adults</v>
      </c>
      <c r="G61" s="16">
        <v>44899</v>
      </c>
      <c r="H61" t="s">
        <v>21</v>
      </c>
      <c r="I61" t="s">
        <v>45</v>
      </c>
      <c r="J61" t="s">
        <v>221</v>
      </c>
      <c r="K61" t="s">
        <v>34</v>
      </c>
      <c r="L61" t="s">
        <v>25</v>
      </c>
      <c r="M61">
        <v>1</v>
      </c>
      <c r="N61" t="s">
        <v>26</v>
      </c>
      <c r="O61">
        <v>563</v>
      </c>
      <c r="P61" t="s">
        <v>121</v>
      </c>
      <c r="Q61" t="s">
        <v>122</v>
      </c>
      <c r="R61" s="13">
        <v>110084</v>
      </c>
      <c r="S61" t="s">
        <v>29</v>
      </c>
      <c r="T61" t="b">
        <v>0</v>
      </c>
      <c r="U61">
        <f>IFERROR(Table1[[#This Row],[ship-postal-code]],"not correct")</f>
        <v>110084</v>
      </c>
    </row>
    <row r="62" spans="1:21" x14ac:dyDescent="0.3">
      <c r="A62">
        <v>93</v>
      </c>
      <c r="B62" t="s">
        <v>136</v>
      </c>
      <c r="C62">
        <v>7384618</v>
      </c>
      <c r="D62" t="s">
        <v>31</v>
      </c>
      <c r="E62">
        <v>36</v>
      </c>
      <c r="F62" t="str">
        <f>IF(Table1[[#This Row],[Age]]&gt;50,"Senior",IF(Table1[[#This Row],[Age]]&gt;21,"Adults","Teenager"))</f>
        <v>Adults</v>
      </c>
      <c r="G62" s="16">
        <v>44899</v>
      </c>
      <c r="H62" t="s">
        <v>21</v>
      </c>
      <c r="I62" t="s">
        <v>45</v>
      </c>
      <c r="J62" t="s">
        <v>185</v>
      </c>
      <c r="K62" t="s">
        <v>34</v>
      </c>
      <c r="L62" t="s">
        <v>51</v>
      </c>
      <c r="M62">
        <v>1</v>
      </c>
      <c r="N62" t="s">
        <v>26</v>
      </c>
      <c r="O62">
        <v>471</v>
      </c>
      <c r="P62" t="s">
        <v>222</v>
      </c>
      <c r="Q62" t="s">
        <v>80</v>
      </c>
      <c r="R62" s="13">
        <v>530003</v>
      </c>
      <c r="S62" t="s">
        <v>29</v>
      </c>
      <c r="T62" t="b">
        <v>0</v>
      </c>
      <c r="U62">
        <f>IFERROR(Table1[[#This Row],[ship-postal-code]],"not correct")</f>
        <v>530003</v>
      </c>
    </row>
    <row r="63" spans="1:21" x14ac:dyDescent="0.3">
      <c r="A63">
        <v>50</v>
      </c>
      <c r="B63" t="s">
        <v>223</v>
      </c>
      <c r="C63">
        <v>2709798</v>
      </c>
      <c r="D63" t="s">
        <v>20</v>
      </c>
      <c r="E63">
        <v>35</v>
      </c>
      <c r="F63" t="str">
        <f>IF(Table1[[#This Row],[Age]]&gt;50,"Senior",IF(Table1[[#This Row],[Age]]&gt;21,"Adults","Teenager"))</f>
        <v>Adults</v>
      </c>
      <c r="G63" s="16">
        <v>44899</v>
      </c>
      <c r="H63" t="s">
        <v>21</v>
      </c>
      <c r="I63" t="s">
        <v>65</v>
      </c>
      <c r="J63" t="s">
        <v>224</v>
      </c>
      <c r="K63" t="s">
        <v>40</v>
      </c>
      <c r="L63" t="s">
        <v>61</v>
      </c>
      <c r="M63">
        <v>1</v>
      </c>
      <c r="N63" t="s">
        <v>26</v>
      </c>
      <c r="O63">
        <v>558</v>
      </c>
      <c r="P63" t="s">
        <v>225</v>
      </c>
      <c r="Q63" t="s">
        <v>53</v>
      </c>
      <c r="R63" s="13">
        <v>574118</v>
      </c>
      <c r="S63" t="s">
        <v>29</v>
      </c>
      <c r="T63" t="b">
        <v>0</v>
      </c>
      <c r="U63">
        <f>IFERROR(Table1[[#This Row],[ship-postal-code]],"not correct")</f>
        <v>574118</v>
      </c>
    </row>
    <row r="64" spans="1:21" x14ac:dyDescent="0.3">
      <c r="A64">
        <v>39</v>
      </c>
      <c r="B64" t="s">
        <v>226</v>
      </c>
      <c r="C64">
        <v>8796291</v>
      </c>
      <c r="D64" t="s">
        <v>31</v>
      </c>
      <c r="E64">
        <v>35</v>
      </c>
      <c r="F64" t="str">
        <f>IF(Table1[[#This Row],[Age]]&gt;50,"Senior",IF(Table1[[#This Row],[Age]]&gt;21,"Adults","Teenager"))</f>
        <v>Adults</v>
      </c>
      <c r="G64" s="16">
        <v>44899</v>
      </c>
      <c r="H64" t="s">
        <v>21</v>
      </c>
      <c r="I64" t="s">
        <v>32</v>
      </c>
      <c r="J64" t="s">
        <v>227</v>
      </c>
      <c r="K64" t="s">
        <v>34</v>
      </c>
      <c r="L64" t="s">
        <v>51</v>
      </c>
      <c r="M64">
        <v>1</v>
      </c>
      <c r="N64" t="s">
        <v>26</v>
      </c>
      <c r="O64">
        <v>399</v>
      </c>
      <c r="P64" t="s">
        <v>67</v>
      </c>
      <c r="Q64" t="s">
        <v>68</v>
      </c>
      <c r="R64" s="13">
        <v>122001</v>
      </c>
      <c r="S64" t="s">
        <v>29</v>
      </c>
      <c r="T64" t="b">
        <v>0</v>
      </c>
      <c r="U64">
        <f>IFERROR(Table1[[#This Row],[ship-postal-code]],"not correct")</f>
        <v>122001</v>
      </c>
    </row>
    <row r="65" spans="1:21" x14ac:dyDescent="0.3">
      <c r="A65">
        <v>63</v>
      </c>
      <c r="B65" t="s">
        <v>228</v>
      </c>
      <c r="C65">
        <v>824767</v>
      </c>
      <c r="D65" t="s">
        <v>31</v>
      </c>
      <c r="E65">
        <v>34</v>
      </c>
      <c r="F65" t="str">
        <f>IF(Table1[[#This Row],[Age]]&gt;50,"Senior",IF(Table1[[#This Row],[Age]]&gt;21,"Adults","Teenager"))</f>
        <v>Adults</v>
      </c>
      <c r="G65" s="16">
        <v>44899</v>
      </c>
      <c r="H65" t="s">
        <v>21</v>
      </c>
      <c r="I65" t="s">
        <v>65</v>
      </c>
      <c r="J65" t="s">
        <v>229</v>
      </c>
      <c r="K65" t="s">
        <v>34</v>
      </c>
      <c r="L65" t="s">
        <v>41</v>
      </c>
      <c r="M65">
        <v>1</v>
      </c>
      <c r="N65" t="s">
        <v>26</v>
      </c>
      <c r="O65">
        <v>688</v>
      </c>
      <c r="P65" t="s">
        <v>27</v>
      </c>
      <c r="Q65" t="s">
        <v>28</v>
      </c>
      <c r="R65" s="13">
        <v>600061</v>
      </c>
      <c r="S65" t="s">
        <v>29</v>
      </c>
      <c r="T65" t="b">
        <v>0</v>
      </c>
      <c r="U65">
        <f>IFERROR(Table1[[#This Row],[ship-postal-code]],"not correct")</f>
        <v>600061</v>
      </c>
    </row>
    <row r="66" spans="1:21" x14ac:dyDescent="0.3">
      <c r="A66">
        <v>88</v>
      </c>
      <c r="B66" t="s">
        <v>230</v>
      </c>
      <c r="C66">
        <v>6243782</v>
      </c>
      <c r="D66" t="s">
        <v>31</v>
      </c>
      <c r="E66">
        <v>33</v>
      </c>
      <c r="F66" t="str">
        <f>IF(Table1[[#This Row],[Age]]&gt;50,"Senior",IF(Table1[[#This Row],[Age]]&gt;21,"Adults","Teenager"))</f>
        <v>Adults</v>
      </c>
      <c r="G66" s="16">
        <v>44899</v>
      </c>
      <c r="H66" t="s">
        <v>21</v>
      </c>
      <c r="I66" t="s">
        <v>32</v>
      </c>
      <c r="J66" t="s">
        <v>231</v>
      </c>
      <c r="K66" t="s">
        <v>34</v>
      </c>
      <c r="L66" t="s">
        <v>56</v>
      </c>
      <c r="M66">
        <v>1</v>
      </c>
      <c r="N66" t="s">
        <v>26</v>
      </c>
      <c r="O66">
        <v>449</v>
      </c>
      <c r="P66" t="s">
        <v>232</v>
      </c>
      <c r="Q66" t="s">
        <v>53</v>
      </c>
      <c r="R66" s="13">
        <v>581320</v>
      </c>
      <c r="S66" t="s">
        <v>29</v>
      </c>
      <c r="T66" t="b">
        <v>0</v>
      </c>
      <c r="U66">
        <f>IFERROR(Table1[[#This Row],[ship-postal-code]],"not correct")</f>
        <v>581320</v>
      </c>
    </row>
    <row r="67" spans="1:21" x14ac:dyDescent="0.3">
      <c r="A67">
        <v>91</v>
      </c>
      <c r="B67" t="s">
        <v>233</v>
      </c>
      <c r="C67">
        <v>8575376</v>
      </c>
      <c r="D67" t="s">
        <v>31</v>
      </c>
      <c r="E67">
        <v>32</v>
      </c>
      <c r="F67" t="str">
        <f>IF(Table1[[#This Row],[Age]]&gt;50,"Senior",IF(Table1[[#This Row],[Age]]&gt;21,"Adults","Teenager"))</f>
        <v>Adults</v>
      </c>
      <c r="G67" s="16">
        <v>44899</v>
      </c>
      <c r="H67" t="s">
        <v>21</v>
      </c>
      <c r="I67" t="s">
        <v>22</v>
      </c>
      <c r="J67" t="s">
        <v>234</v>
      </c>
      <c r="K67" t="s">
        <v>40</v>
      </c>
      <c r="L67" t="s">
        <v>56</v>
      </c>
      <c r="M67">
        <v>1</v>
      </c>
      <c r="N67" t="s">
        <v>26</v>
      </c>
      <c r="O67">
        <v>737</v>
      </c>
      <c r="P67" t="s">
        <v>75</v>
      </c>
      <c r="Q67" t="s">
        <v>76</v>
      </c>
      <c r="R67" s="13">
        <v>500020</v>
      </c>
      <c r="S67" t="s">
        <v>29</v>
      </c>
      <c r="T67" t="b">
        <v>0</v>
      </c>
      <c r="U67">
        <f>IFERROR(Table1[[#This Row],[ship-postal-code]],"not correct")</f>
        <v>500020</v>
      </c>
    </row>
    <row r="68" spans="1:21" x14ac:dyDescent="0.3">
      <c r="A68">
        <v>74</v>
      </c>
      <c r="B68" t="s">
        <v>235</v>
      </c>
      <c r="C68">
        <v>7958450</v>
      </c>
      <c r="D68" t="s">
        <v>20</v>
      </c>
      <c r="E68">
        <v>32</v>
      </c>
      <c r="F68" t="str">
        <f>IF(Table1[[#This Row],[Age]]&gt;50,"Senior",IF(Table1[[#This Row],[Age]]&gt;21,"Adults","Teenager"))</f>
        <v>Adults</v>
      </c>
      <c r="G68" s="16">
        <v>44899</v>
      </c>
      <c r="H68" t="s">
        <v>21</v>
      </c>
      <c r="I68" t="s">
        <v>32</v>
      </c>
      <c r="J68" t="s">
        <v>236</v>
      </c>
      <c r="K68" t="s">
        <v>40</v>
      </c>
      <c r="L68" t="s">
        <v>130</v>
      </c>
      <c r="M68">
        <v>1</v>
      </c>
      <c r="N68" t="s">
        <v>26</v>
      </c>
      <c r="O68">
        <v>702</v>
      </c>
      <c r="P68" t="s">
        <v>237</v>
      </c>
      <c r="Q68" t="s">
        <v>53</v>
      </c>
      <c r="R68" s="13">
        <v>560095</v>
      </c>
      <c r="S68" t="s">
        <v>29</v>
      </c>
      <c r="T68" t="b">
        <v>0</v>
      </c>
      <c r="U68">
        <f>IFERROR(Table1[[#This Row],[ship-postal-code]],"not correct")</f>
        <v>560095</v>
      </c>
    </row>
    <row r="69" spans="1:21" x14ac:dyDescent="0.3">
      <c r="A69">
        <v>22</v>
      </c>
      <c r="B69" t="s">
        <v>238</v>
      </c>
      <c r="C69">
        <v>1943310</v>
      </c>
      <c r="D69" t="s">
        <v>20</v>
      </c>
      <c r="E69">
        <v>31</v>
      </c>
      <c r="F69" t="str">
        <f>IF(Table1[[#This Row],[Age]]&gt;50,"Senior",IF(Table1[[#This Row],[Age]]&gt;21,"Adults","Teenager"))</f>
        <v>Adults</v>
      </c>
      <c r="G69" s="16">
        <v>44899</v>
      </c>
      <c r="H69" t="s">
        <v>217</v>
      </c>
      <c r="I69" t="s">
        <v>45</v>
      </c>
      <c r="J69" t="s">
        <v>239</v>
      </c>
      <c r="K69" t="s">
        <v>24</v>
      </c>
      <c r="L69" t="s">
        <v>25</v>
      </c>
      <c r="M69">
        <v>1</v>
      </c>
      <c r="N69" t="s">
        <v>26</v>
      </c>
      <c r="O69">
        <v>743</v>
      </c>
      <c r="P69" t="s">
        <v>121</v>
      </c>
      <c r="Q69" t="s">
        <v>122</v>
      </c>
      <c r="R69" s="13">
        <v>110087</v>
      </c>
      <c r="S69" t="s">
        <v>29</v>
      </c>
      <c r="T69" t="b">
        <v>0</v>
      </c>
      <c r="U69">
        <f>IFERROR(Table1[[#This Row],[ship-postal-code]],"not correct")</f>
        <v>110087</v>
      </c>
    </row>
    <row r="70" spans="1:21" x14ac:dyDescent="0.3">
      <c r="A70">
        <v>67</v>
      </c>
      <c r="B70" t="s">
        <v>240</v>
      </c>
      <c r="C70">
        <v>8399604</v>
      </c>
      <c r="D70" t="s">
        <v>31</v>
      </c>
      <c r="E70">
        <v>31</v>
      </c>
      <c r="F70" t="str">
        <f>IF(Table1[[#This Row],[Age]]&gt;50,"Senior",IF(Table1[[#This Row],[Age]]&gt;21,"Adults","Teenager"))</f>
        <v>Adults</v>
      </c>
      <c r="G70" s="16">
        <v>44899</v>
      </c>
      <c r="H70" t="s">
        <v>21</v>
      </c>
      <c r="I70" t="s">
        <v>32</v>
      </c>
      <c r="J70" t="s">
        <v>241</v>
      </c>
      <c r="K70" t="s">
        <v>34</v>
      </c>
      <c r="L70" t="s">
        <v>51</v>
      </c>
      <c r="M70">
        <v>1</v>
      </c>
      <c r="N70" t="s">
        <v>26</v>
      </c>
      <c r="O70">
        <v>363</v>
      </c>
      <c r="P70" t="s">
        <v>71</v>
      </c>
      <c r="Q70" t="s">
        <v>72</v>
      </c>
      <c r="R70" s="13">
        <v>700028</v>
      </c>
      <c r="S70" t="s">
        <v>29</v>
      </c>
      <c r="T70" t="b">
        <v>0</v>
      </c>
      <c r="U70">
        <f>IFERROR(Table1[[#This Row],[ship-postal-code]],"not correct")</f>
        <v>700028</v>
      </c>
    </row>
    <row r="71" spans="1:21" x14ac:dyDescent="0.3">
      <c r="A71">
        <v>17</v>
      </c>
      <c r="B71" t="s">
        <v>242</v>
      </c>
      <c r="C71">
        <v>7039962</v>
      </c>
      <c r="D71" t="s">
        <v>20</v>
      </c>
      <c r="E71">
        <v>30</v>
      </c>
      <c r="F71" t="str">
        <f>IF(Table1[[#This Row],[Age]]&gt;50,"Senior",IF(Table1[[#This Row],[Age]]&gt;21,"Adults","Teenager"))</f>
        <v>Adults</v>
      </c>
      <c r="G71" s="16">
        <v>44899</v>
      </c>
      <c r="H71" t="s">
        <v>21</v>
      </c>
      <c r="I71" t="s">
        <v>100</v>
      </c>
      <c r="J71" t="s">
        <v>243</v>
      </c>
      <c r="K71" t="s">
        <v>40</v>
      </c>
      <c r="L71" t="s">
        <v>51</v>
      </c>
      <c r="M71">
        <v>1</v>
      </c>
      <c r="N71" t="s">
        <v>26</v>
      </c>
      <c r="O71">
        <v>1115</v>
      </c>
      <c r="P71" t="s">
        <v>244</v>
      </c>
      <c r="Q71" t="s">
        <v>141</v>
      </c>
      <c r="R71" s="13">
        <v>751022</v>
      </c>
      <c r="S71" t="s">
        <v>29</v>
      </c>
      <c r="T71" t="b">
        <v>0</v>
      </c>
      <c r="U71">
        <f>IFERROR(Table1[[#This Row],[ship-postal-code]],"not correct")</f>
        <v>751022</v>
      </c>
    </row>
    <row r="72" spans="1:21" x14ac:dyDescent="0.3">
      <c r="A72">
        <v>23</v>
      </c>
      <c r="B72" t="s">
        <v>245</v>
      </c>
      <c r="C72">
        <v>950590</v>
      </c>
      <c r="D72" t="s">
        <v>20</v>
      </c>
      <c r="E72">
        <v>30</v>
      </c>
      <c r="F72" t="str">
        <f>IF(Table1[[#This Row],[Age]]&gt;50,"Senior",IF(Table1[[#This Row],[Age]]&gt;21,"Adults","Teenager"))</f>
        <v>Adults</v>
      </c>
      <c r="G72" s="16">
        <v>44899</v>
      </c>
      <c r="H72" t="s">
        <v>21</v>
      </c>
      <c r="I72" t="s">
        <v>45</v>
      </c>
      <c r="J72" t="s">
        <v>246</v>
      </c>
      <c r="K72" t="s">
        <v>40</v>
      </c>
      <c r="L72" t="s">
        <v>41</v>
      </c>
      <c r="M72">
        <v>1</v>
      </c>
      <c r="N72" t="s">
        <v>26</v>
      </c>
      <c r="O72">
        <v>575</v>
      </c>
      <c r="P72" t="s">
        <v>247</v>
      </c>
      <c r="Q72" t="s">
        <v>28</v>
      </c>
      <c r="R72" s="13">
        <v>625014</v>
      </c>
      <c r="S72" t="s">
        <v>29</v>
      </c>
      <c r="T72" t="b">
        <v>0</v>
      </c>
      <c r="U72">
        <f>IFERROR(Table1[[#This Row],[ship-postal-code]],"not correct")</f>
        <v>625014</v>
      </c>
    </row>
    <row r="73" spans="1:21" x14ac:dyDescent="0.3">
      <c r="A73">
        <v>46</v>
      </c>
      <c r="B73" t="s">
        <v>248</v>
      </c>
      <c r="C73">
        <v>4087298</v>
      </c>
      <c r="D73" t="s">
        <v>31</v>
      </c>
      <c r="E73">
        <v>30</v>
      </c>
      <c r="F73" t="str">
        <f>IF(Table1[[#This Row],[Age]]&gt;50,"Senior",IF(Table1[[#This Row],[Age]]&gt;21,"Adults","Teenager"))</f>
        <v>Adults</v>
      </c>
      <c r="G73" s="16">
        <v>44899</v>
      </c>
      <c r="H73" t="s">
        <v>21</v>
      </c>
      <c r="I73" t="s">
        <v>32</v>
      </c>
      <c r="J73" t="s">
        <v>249</v>
      </c>
      <c r="K73" t="s">
        <v>40</v>
      </c>
      <c r="L73" t="s">
        <v>25</v>
      </c>
      <c r="M73">
        <v>1</v>
      </c>
      <c r="N73" t="s">
        <v>26</v>
      </c>
      <c r="O73">
        <v>563</v>
      </c>
      <c r="P73" t="s">
        <v>250</v>
      </c>
      <c r="Q73" t="s">
        <v>28</v>
      </c>
      <c r="R73" s="13">
        <v>620101</v>
      </c>
      <c r="S73" t="s">
        <v>29</v>
      </c>
      <c r="T73" t="b">
        <v>0</v>
      </c>
      <c r="U73">
        <f>IFERROR(Table1[[#This Row],[ship-postal-code]],"not correct")</f>
        <v>620101</v>
      </c>
    </row>
    <row r="74" spans="1:21" x14ac:dyDescent="0.3">
      <c r="A74">
        <v>81</v>
      </c>
      <c r="B74" t="s">
        <v>146</v>
      </c>
      <c r="C74">
        <v>8573929</v>
      </c>
      <c r="D74" t="s">
        <v>31</v>
      </c>
      <c r="E74">
        <v>30</v>
      </c>
      <c r="F74" t="str">
        <f>IF(Table1[[#This Row],[Age]]&gt;50,"Senior",IF(Table1[[#This Row],[Age]]&gt;21,"Adults","Teenager"))</f>
        <v>Adults</v>
      </c>
      <c r="G74" s="16">
        <v>44899</v>
      </c>
      <c r="H74" t="s">
        <v>21</v>
      </c>
      <c r="I74" t="s">
        <v>22</v>
      </c>
      <c r="J74" t="s">
        <v>251</v>
      </c>
      <c r="K74" t="s">
        <v>34</v>
      </c>
      <c r="L74" t="s">
        <v>25</v>
      </c>
      <c r="M74">
        <v>1</v>
      </c>
      <c r="N74" t="s">
        <v>26</v>
      </c>
      <c r="O74">
        <v>458</v>
      </c>
      <c r="P74" t="s">
        <v>42</v>
      </c>
      <c r="Q74" t="s">
        <v>43</v>
      </c>
      <c r="R74" s="13">
        <v>400097</v>
      </c>
      <c r="S74" t="s">
        <v>29</v>
      </c>
      <c r="T74" t="b">
        <v>0</v>
      </c>
      <c r="U74">
        <f>IFERROR(Table1[[#This Row],[ship-postal-code]],"not correct")</f>
        <v>400097</v>
      </c>
    </row>
    <row r="75" spans="1:21" x14ac:dyDescent="0.3">
      <c r="A75">
        <v>2</v>
      </c>
      <c r="B75" t="s">
        <v>252</v>
      </c>
      <c r="C75">
        <v>2183842</v>
      </c>
      <c r="D75" t="s">
        <v>31</v>
      </c>
      <c r="E75">
        <v>29</v>
      </c>
      <c r="F75" t="str">
        <f>IF(Table1[[#This Row],[Age]]&gt;50,"Senior",IF(Table1[[#This Row],[Age]]&gt;21,"Adults","Teenager"))</f>
        <v>Adults</v>
      </c>
      <c r="G75" s="16">
        <v>44899</v>
      </c>
      <c r="H75" t="s">
        <v>21</v>
      </c>
      <c r="I75" t="s">
        <v>103</v>
      </c>
      <c r="J75" t="s">
        <v>253</v>
      </c>
      <c r="K75" t="s">
        <v>40</v>
      </c>
      <c r="L75" t="s">
        <v>56</v>
      </c>
      <c r="M75">
        <v>1</v>
      </c>
      <c r="N75" t="s">
        <v>26</v>
      </c>
      <c r="O75">
        <v>1449</v>
      </c>
      <c r="P75" t="s">
        <v>67</v>
      </c>
      <c r="Q75" t="s">
        <v>68</v>
      </c>
      <c r="R75" s="13">
        <v>122002</v>
      </c>
      <c r="S75" t="s">
        <v>29</v>
      </c>
      <c r="T75" t="b">
        <v>0</v>
      </c>
      <c r="U75">
        <f>IFERROR(Table1[[#This Row],[ship-postal-code]],"not correct")</f>
        <v>122002</v>
      </c>
    </row>
    <row r="76" spans="1:21" x14ac:dyDescent="0.3">
      <c r="A76">
        <v>57</v>
      </c>
      <c r="B76" t="s">
        <v>202</v>
      </c>
      <c r="C76">
        <v>9907523</v>
      </c>
      <c r="D76" t="s">
        <v>20</v>
      </c>
      <c r="E76">
        <v>27</v>
      </c>
      <c r="F76" t="str">
        <f>IF(Table1[[#This Row],[Age]]&gt;50,"Senior",IF(Table1[[#This Row],[Age]]&gt;21,"Adults","Teenager"))</f>
        <v>Adults</v>
      </c>
      <c r="G76" s="16">
        <v>44899</v>
      </c>
      <c r="H76" t="s">
        <v>21</v>
      </c>
      <c r="I76" t="s">
        <v>32</v>
      </c>
      <c r="J76" t="s">
        <v>254</v>
      </c>
      <c r="K76" t="s">
        <v>40</v>
      </c>
      <c r="L76" t="s">
        <v>130</v>
      </c>
      <c r="M76">
        <v>1</v>
      </c>
      <c r="N76" t="s">
        <v>26</v>
      </c>
      <c r="O76">
        <v>916</v>
      </c>
      <c r="P76" t="s">
        <v>255</v>
      </c>
      <c r="Q76" t="s">
        <v>98</v>
      </c>
      <c r="R76" s="13">
        <v>228001</v>
      </c>
      <c r="S76" t="s">
        <v>29</v>
      </c>
      <c r="T76" t="b">
        <v>0</v>
      </c>
      <c r="U76">
        <f>IFERROR(Table1[[#This Row],[ship-postal-code]],"not correct")</f>
        <v>228001</v>
      </c>
    </row>
    <row r="77" spans="1:21" x14ac:dyDescent="0.3">
      <c r="A77">
        <v>51</v>
      </c>
      <c r="B77" t="s">
        <v>256</v>
      </c>
      <c r="C77">
        <v>4213846</v>
      </c>
      <c r="D77" t="s">
        <v>31</v>
      </c>
      <c r="E77">
        <v>27</v>
      </c>
      <c r="F77" t="str">
        <f>IF(Table1[[#This Row],[Age]]&gt;50,"Senior",IF(Table1[[#This Row],[Age]]&gt;21,"Adults","Teenager"))</f>
        <v>Adults</v>
      </c>
      <c r="G77" s="16">
        <v>44899</v>
      </c>
      <c r="H77" t="s">
        <v>21</v>
      </c>
      <c r="I77" t="s">
        <v>32</v>
      </c>
      <c r="J77" t="s">
        <v>257</v>
      </c>
      <c r="K77" t="s">
        <v>40</v>
      </c>
      <c r="L77" t="s">
        <v>61</v>
      </c>
      <c r="M77">
        <v>1</v>
      </c>
      <c r="N77" t="s">
        <v>26</v>
      </c>
      <c r="O77">
        <v>664</v>
      </c>
      <c r="P77" t="s">
        <v>75</v>
      </c>
      <c r="Q77" t="s">
        <v>76</v>
      </c>
      <c r="R77" s="13">
        <v>500039</v>
      </c>
      <c r="S77" t="s">
        <v>29</v>
      </c>
      <c r="T77" t="b">
        <v>0</v>
      </c>
      <c r="U77">
        <f>IFERROR(Table1[[#This Row],[ship-postal-code]],"not correct")</f>
        <v>500039</v>
      </c>
    </row>
    <row r="78" spans="1:21" x14ac:dyDescent="0.3">
      <c r="A78">
        <v>71</v>
      </c>
      <c r="B78" t="s">
        <v>258</v>
      </c>
      <c r="C78">
        <v>6950860</v>
      </c>
      <c r="D78" t="s">
        <v>31</v>
      </c>
      <c r="E78">
        <v>26</v>
      </c>
      <c r="F78" t="str">
        <f>IF(Table1[[#This Row],[Age]]&gt;50,"Senior",IF(Table1[[#This Row],[Age]]&gt;21,"Adults","Teenager"))</f>
        <v>Adults</v>
      </c>
      <c r="G78" s="16">
        <v>44899</v>
      </c>
      <c r="H78" t="s">
        <v>21</v>
      </c>
      <c r="I78" t="s">
        <v>32</v>
      </c>
      <c r="J78" t="s">
        <v>259</v>
      </c>
      <c r="K78" t="s">
        <v>151</v>
      </c>
      <c r="L78" t="s">
        <v>152</v>
      </c>
      <c r="M78">
        <v>1</v>
      </c>
      <c r="N78" t="s">
        <v>26</v>
      </c>
      <c r="O78">
        <v>1075</v>
      </c>
      <c r="P78" t="s">
        <v>260</v>
      </c>
      <c r="Q78" t="s">
        <v>261</v>
      </c>
      <c r="R78" s="13">
        <v>801113</v>
      </c>
      <c r="S78" t="s">
        <v>29</v>
      </c>
      <c r="T78" t="b">
        <v>0</v>
      </c>
      <c r="U78">
        <f>IFERROR(Table1[[#This Row],[ship-postal-code]],"not correct")</f>
        <v>801113</v>
      </c>
    </row>
    <row r="79" spans="1:21" x14ac:dyDescent="0.3">
      <c r="A79">
        <v>30</v>
      </c>
      <c r="B79" t="s">
        <v>262</v>
      </c>
      <c r="C79">
        <v>1326018</v>
      </c>
      <c r="D79" t="s">
        <v>20</v>
      </c>
      <c r="E79">
        <v>26</v>
      </c>
      <c r="F79" t="str">
        <f>IF(Table1[[#This Row],[Age]]&gt;50,"Senior",IF(Table1[[#This Row],[Age]]&gt;21,"Adults","Teenager"))</f>
        <v>Adults</v>
      </c>
      <c r="G79" s="16">
        <v>44899</v>
      </c>
      <c r="H79" t="s">
        <v>21</v>
      </c>
      <c r="I79" t="s">
        <v>32</v>
      </c>
      <c r="J79" t="s">
        <v>263</v>
      </c>
      <c r="K79" t="s">
        <v>40</v>
      </c>
      <c r="L79" t="s">
        <v>130</v>
      </c>
      <c r="M79">
        <v>1</v>
      </c>
      <c r="N79" t="s">
        <v>26</v>
      </c>
      <c r="O79">
        <v>759</v>
      </c>
      <c r="P79" t="s">
        <v>264</v>
      </c>
      <c r="Q79" t="s">
        <v>98</v>
      </c>
      <c r="R79" s="13">
        <v>230304</v>
      </c>
      <c r="S79" t="s">
        <v>29</v>
      </c>
      <c r="T79" t="b">
        <v>0</v>
      </c>
      <c r="U79">
        <f>IFERROR(Table1[[#This Row],[ship-postal-code]],"not correct")</f>
        <v>230304</v>
      </c>
    </row>
    <row r="80" spans="1:21" x14ac:dyDescent="0.3">
      <c r="A80">
        <v>75</v>
      </c>
      <c r="B80" t="s">
        <v>265</v>
      </c>
      <c r="C80">
        <v>7814128</v>
      </c>
      <c r="D80" t="s">
        <v>31</v>
      </c>
      <c r="E80">
        <v>26</v>
      </c>
      <c r="F80" t="str">
        <f>IF(Table1[[#This Row],[Age]]&gt;50,"Senior",IF(Table1[[#This Row],[Age]]&gt;21,"Adults","Teenager"))</f>
        <v>Adults</v>
      </c>
      <c r="G80" s="16">
        <v>44899</v>
      </c>
      <c r="H80" t="s">
        <v>21</v>
      </c>
      <c r="I80" t="s">
        <v>134</v>
      </c>
      <c r="J80" t="s">
        <v>266</v>
      </c>
      <c r="K80" t="s">
        <v>151</v>
      </c>
      <c r="L80" t="s">
        <v>152</v>
      </c>
      <c r="M80">
        <v>1</v>
      </c>
      <c r="N80" t="s">
        <v>26</v>
      </c>
      <c r="O80">
        <v>476</v>
      </c>
      <c r="P80" t="s">
        <v>267</v>
      </c>
      <c r="Q80" t="s">
        <v>43</v>
      </c>
      <c r="R80" s="13">
        <v>400705</v>
      </c>
      <c r="S80" t="s">
        <v>29</v>
      </c>
      <c r="T80" t="b">
        <v>0</v>
      </c>
      <c r="U80">
        <f>IFERROR(Table1[[#This Row],[ship-postal-code]],"not correct")</f>
        <v>400705</v>
      </c>
    </row>
    <row r="81" spans="1:21" x14ac:dyDescent="0.3">
      <c r="A81">
        <v>49</v>
      </c>
      <c r="B81" t="s">
        <v>268</v>
      </c>
      <c r="C81">
        <v>7917674</v>
      </c>
      <c r="D81" t="s">
        <v>31</v>
      </c>
      <c r="E81">
        <v>25</v>
      </c>
      <c r="F81" t="str">
        <f>IF(Table1[[#This Row],[Age]]&gt;50,"Senior",IF(Table1[[#This Row],[Age]]&gt;21,"Adults","Teenager"))</f>
        <v>Adults</v>
      </c>
      <c r="G81" s="16">
        <v>44899</v>
      </c>
      <c r="H81" t="s">
        <v>21</v>
      </c>
      <c r="I81" t="s">
        <v>45</v>
      </c>
      <c r="J81" t="s">
        <v>269</v>
      </c>
      <c r="K81" t="s">
        <v>34</v>
      </c>
      <c r="L81" t="s">
        <v>61</v>
      </c>
      <c r="M81">
        <v>1</v>
      </c>
      <c r="N81" t="s">
        <v>26</v>
      </c>
      <c r="O81">
        <v>292</v>
      </c>
      <c r="P81" t="s">
        <v>270</v>
      </c>
      <c r="Q81" t="s">
        <v>98</v>
      </c>
      <c r="R81" s="13">
        <v>221010</v>
      </c>
      <c r="S81" t="s">
        <v>29</v>
      </c>
      <c r="T81" t="b">
        <v>0</v>
      </c>
      <c r="U81">
        <f>IFERROR(Table1[[#This Row],[ship-postal-code]],"not correct")</f>
        <v>221010</v>
      </c>
    </row>
    <row r="82" spans="1:21" x14ac:dyDescent="0.3">
      <c r="A82">
        <v>66</v>
      </c>
      <c r="B82" t="s">
        <v>271</v>
      </c>
      <c r="C82">
        <v>2130722</v>
      </c>
      <c r="D82" t="s">
        <v>31</v>
      </c>
      <c r="E82">
        <v>24</v>
      </c>
      <c r="F82" t="str">
        <f>IF(Table1[[#This Row],[Age]]&gt;50,"Senior",IF(Table1[[#This Row],[Age]]&gt;21,"Adults","Teenager"))</f>
        <v>Adults</v>
      </c>
      <c r="G82" s="16">
        <v>44899</v>
      </c>
      <c r="H82" t="s">
        <v>21</v>
      </c>
      <c r="I82" t="s">
        <v>45</v>
      </c>
      <c r="J82" t="s">
        <v>272</v>
      </c>
      <c r="K82" t="s">
        <v>88</v>
      </c>
      <c r="L82" t="s">
        <v>35</v>
      </c>
      <c r="M82">
        <v>1</v>
      </c>
      <c r="N82" t="s">
        <v>26</v>
      </c>
      <c r="O82">
        <v>563</v>
      </c>
      <c r="P82" t="s">
        <v>112</v>
      </c>
      <c r="Q82" t="s">
        <v>58</v>
      </c>
      <c r="R82" s="13">
        <v>382470</v>
      </c>
      <c r="S82" t="s">
        <v>29</v>
      </c>
      <c r="T82" t="b">
        <v>0</v>
      </c>
      <c r="U82">
        <f>IFERROR(Table1[[#This Row],[ship-postal-code]],"not correct")</f>
        <v>382470</v>
      </c>
    </row>
    <row r="83" spans="1:21" x14ac:dyDescent="0.3">
      <c r="A83">
        <v>19</v>
      </c>
      <c r="B83" t="s">
        <v>273</v>
      </c>
      <c r="C83">
        <v>8974687</v>
      </c>
      <c r="D83" t="s">
        <v>20</v>
      </c>
      <c r="E83">
        <v>24</v>
      </c>
      <c r="F83" t="str">
        <f>IF(Table1[[#This Row],[Age]]&gt;50,"Senior",IF(Table1[[#This Row],[Age]]&gt;21,"Adults","Teenager"))</f>
        <v>Adults</v>
      </c>
      <c r="G83" s="16">
        <v>44899</v>
      </c>
      <c r="H83" t="s">
        <v>21</v>
      </c>
      <c r="I83" t="s">
        <v>45</v>
      </c>
      <c r="J83" t="s">
        <v>274</v>
      </c>
      <c r="K83" t="s">
        <v>24</v>
      </c>
      <c r="L83" t="s">
        <v>25</v>
      </c>
      <c r="M83">
        <v>1</v>
      </c>
      <c r="N83" t="s">
        <v>26</v>
      </c>
      <c r="O83">
        <v>473</v>
      </c>
      <c r="P83" t="s">
        <v>42</v>
      </c>
      <c r="Q83" t="s">
        <v>43</v>
      </c>
      <c r="R83" s="13">
        <v>400097</v>
      </c>
      <c r="S83" t="s">
        <v>29</v>
      </c>
      <c r="T83" t="b">
        <v>0</v>
      </c>
      <c r="U83">
        <f>IFERROR(Table1[[#This Row],[ship-postal-code]],"not correct")</f>
        <v>400097</v>
      </c>
    </row>
    <row r="84" spans="1:21" x14ac:dyDescent="0.3">
      <c r="A84">
        <v>55</v>
      </c>
      <c r="B84" t="s">
        <v>275</v>
      </c>
      <c r="C84">
        <v>8874360</v>
      </c>
      <c r="D84" t="s">
        <v>20</v>
      </c>
      <c r="E84">
        <v>23</v>
      </c>
      <c r="F84" t="str">
        <f>IF(Table1[[#This Row],[Age]]&gt;50,"Senior",IF(Table1[[#This Row],[Age]]&gt;21,"Adults","Teenager"))</f>
        <v>Adults</v>
      </c>
      <c r="G84" s="16">
        <v>44899</v>
      </c>
      <c r="H84" t="s">
        <v>21</v>
      </c>
      <c r="I84" t="s">
        <v>65</v>
      </c>
      <c r="J84" t="s">
        <v>276</v>
      </c>
      <c r="K84" t="s">
        <v>40</v>
      </c>
      <c r="L84" t="s">
        <v>25</v>
      </c>
      <c r="M84">
        <v>1</v>
      </c>
      <c r="N84" t="s">
        <v>26</v>
      </c>
      <c r="O84">
        <v>1115</v>
      </c>
      <c r="P84" t="s">
        <v>121</v>
      </c>
      <c r="Q84" t="s">
        <v>122</v>
      </c>
      <c r="R84" s="13">
        <v>110016</v>
      </c>
      <c r="S84" t="s">
        <v>29</v>
      </c>
      <c r="T84" t="b">
        <v>0</v>
      </c>
      <c r="U84">
        <f>IFERROR(Table1[[#This Row],[ship-postal-code]],"not correct")</f>
        <v>110016</v>
      </c>
    </row>
    <row r="85" spans="1:21" x14ac:dyDescent="0.3">
      <c r="A85">
        <v>73</v>
      </c>
      <c r="B85" t="s">
        <v>277</v>
      </c>
      <c r="C85">
        <v>6041386</v>
      </c>
      <c r="D85" t="s">
        <v>20</v>
      </c>
      <c r="E85">
        <v>23</v>
      </c>
      <c r="F85" t="str">
        <f>IF(Table1[[#This Row],[Age]]&gt;50,"Senior",IF(Table1[[#This Row],[Age]]&gt;21,"Adults","Teenager"))</f>
        <v>Adults</v>
      </c>
      <c r="G85" s="16">
        <v>44899</v>
      </c>
      <c r="H85" t="s">
        <v>21</v>
      </c>
      <c r="I85" t="s">
        <v>22</v>
      </c>
      <c r="J85" t="s">
        <v>278</v>
      </c>
      <c r="K85" t="s">
        <v>40</v>
      </c>
      <c r="L85" t="s">
        <v>25</v>
      </c>
      <c r="M85">
        <v>1</v>
      </c>
      <c r="N85" t="s">
        <v>26</v>
      </c>
      <c r="O85">
        <v>1072</v>
      </c>
      <c r="P85" t="s">
        <v>167</v>
      </c>
      <c r="Q85" t="s">
        <v>43</v>
      </c>
      <c r="R85" s="13">
        <v>421201</v>
      </c>
      <c r="S85" t="s">
        <v>29</v>
      </c>
      <c r="T85" t="b">
        <v>0</v>
      </c>
      <c r="U85">
        <f>IFERROR(Table1[[#This Row],[ship-postal-code]],"not correct")</f>
        <v>421201</v>
      </c>
    </row>
    <row r="86" spans="1:21" x14ac:dyDescent="0.3">
      <c r="A86">
        <v>7</v>
      </c>
      <c r="B86" t="s">
        <v>116</v>
      </c>
      <c r="C86">
        <v>1298130</v>
      </c>
      <c r="D86" t="s">
        <v>31</v>
      </c>
      <c r="E86">
        <v>23</v>
      </c>
      <c r="F86" t="str">
        <f>IF(Table1[[#This Row],[Age]]&gt;50,"Senior",IF(Table1[[#This Row],[Age]]&gt;21,"Adults","Teenager"))</f>
        <v>Adults</v>
      </c>
      <c r="G86" s="16">
        <v>44899</v>
      </c>
      <c r="H86" t="s">
        <v>21</v>
      </c>
      <c r="I86" t="s">
        <v>100</v>
      </c>
      <c r="J86" t="s">
        <v>279</v>
      </c>
      <c r="K86" t="s">
        <v>34</v>
      </c>
      <c r="L86" t="s">
        <v>25</v>
      </c>
      <c r="M86">
        <v>1</v>
      </c>
      <c r="N86" t="s">
        <v>26</v>
      </c>
      <c r="O86">
        <v>735</v>
      </c>
      <c r="P86" t="s">
        <v>52</v>
      </c>
      <c r="Q86" t="s">
        <v>53</v>
      </c>
      <c r="R86" s="13">
        <v>560029</v>
      </c>
      <c r="S86" t="s">
        <v>29</v>
      </c>
      <c r="T86" t="b">
        <v>0</v>
      </c>
      <c r="U86">
        <f>IFERROR(Table1[[#This Row],[ship-postal-code]],"not correct")</f>
        <v>560029</v>
      </c>
    </row>
    <row r="87" spans="1:21" x14ac:dyDescent="0.3">
      <c r="A87">
        <v>44</v>
      </c>
      <c r="B87" t="s">
        <v>280</v>
      </c>
      <c r="C87">
        <v>5673590</v>
      </c>
      <c r="D87" t="s">
        <v>31</v>
      </c>
      <c r="E87">
        <v>22</v>
      </c>
      <c r="F87" t="str">
        <f>IF(Table1[[#This Row],[Age]]&gt;50,"Senior",IF(Table1[[#This Row],[Age]]&gt;21,"Adults","Teenager"))</f>
        <v>Adults</v>
      </c>
      <c r="G87" s="16">
        <v>44899</v>
      </c>
      <c r="H87" t="s">
        <v>21</v>
      </c>
      <c r="I87" t="s">
        <v>100</v>
      </c>
      <c r="J87" t="s">
        <v>281</v>
      </c>
      <c r="K87" t="s">
        <v>40</v>
      </c>
      <c r="L87" t="s">
        <v>51</v>
      </c>
      <c r="M87">
        <v>1</v>
      </c>
      <c r="N87" t="s">
        <v>26</v>
      </c>
      <c r="O87">
        <v>648</v>
      </c>
      <c r="P87" t="s">
        <v>282</v>
      </c>
      <c r="Q87" t="s">
        <v>68</v>
      </c>
      <c r="R87" s="13">
        <v>131001</v>
      </c>
      <c r="S87" t="s">
        <v>29</v>
      </c>
      <c r="T87" t="b">
        <v>0</v>
      </c>
      <c r="U87">
        <f>IFERROR(Table1[[#This Row],[ship-postal-code]],"not correct")</f>
        <v>131001</v>
      </c>
    </row>
    <row r="88" spans="1:21" x14ac:dyDescent="0.3">
      <c r="A88">
        <v>89</v>
      </c>
      <c r="B88" t="s">
        <v>283</v>
      </c>
      <c r="C88">
        <v>3641651</v>
      </c>
      <c r="D88" t="s">
        <v>20</v>
      </c>
      <c r="E88">
        <v>22</v>
      </c>
      <c r="F88" t="str">
        <f>IF(Table1[[#This Row],[Age]]&gt;50,"Senior",IF(Table1[[#This Row],[Age]]&gt;21,"Adults","Teenager"))</f>
        <v>Adults</v>
      </c>
      <c r="G88" s="16">
        <v>44899</v>
      </c>
      <c r="H88" t="s">
        <v>21</v>
      </c>
      <c r="I88" t="s">
        <v>32</v>
      </c>
      <c r="J88" t="s">
        <v>284</v>
      </c>
      <c r="K88" t="s">
        <v>40</v>
      </c>
      <c r="L88" t="s">
        <v>56</v>
      </c>
      <c r="M88">
        <v>1</v>
      </c>
      <c r="N88" t="s">
        <v>26</v>
      </c>
      <c r="O88">
        <v>573</v>
      </c>
      <c r="P88" t="s">
        <v>42</v>
      </c>
      <c r="Q88" t="s">
        <v>43</v>
      </c>
      <c r="R88" s="13">
        <v>400098</v>
      </c>
      <c r="S88" t="s">
        <v>29</v>
      </c>
      <c r="T88" t="b">
        <v>0</v>
      </c>
      <c r="U88">
        <f>IFERROR(Table1[[#This Row],[ship-postal-code]],"not correct")</f>
        <v>400098</v>
      </c>
    </row>
    <row r="89" spans="1:21" x14ac:dyDescent="0.3">
      <c r="A89">
        <v>52</v>
      </c>
      <c r="B89" t="s">
        <v>285</v>
      </c>
      <c r="C89">
        <v>7381557</v>
      </c>
      <c r="D89" t="s">
        <v>31</v>
      </c>
      <c r="E89">
        <v>21</v>
      </c>
      <c r="F89" t="str">
        <f>IF(Table1[[#This Row],[Age]]&gt;50,"Senior",IF(Table1[[#This Row],[Age]]&gt;21,"Adults","Teenager"))</f>
        <v>Teenager</v>
      </c>
      <c r="G89" s="16">
        <v>44899</v>
      </c>
      <c r="H89" t="s">
        <v>21</v>
      </c>
      <c r="I89" t="s">
        <v>65</v>
      </c>
      <c r="J89" t="s">
        <v>60</v>
      </c>
      <c r="K89" t="s">
        <v>40</v>
      </c>
      <c r="L89" t="s">
        <v>61</v>
      </c>
      <c r="M89">
        <v>1</v>
      </c>
      <c r="N89" t="s">
        <v>26</v>
      </c>
      <c r="O89">
        <v>1112</v>
      </c>
      <c r="P89" t="s">
        <v>286</v>
      </c>
      <c r="Q89" t="s">
        <v>98</v>
      </c>
      <c r="R89" s="13">
        <v>211001</v>
      </c>
      <c r="S89" t="s">
        <v>29</v>
      </c>
      <c r="T89" t="b">
        <v>0</v>
      </c>
      <c r="U89">
        <f>IFERROR(Table1[[#This Row],[ship-postal-code]],"not correct")</f>
        <v>211001</v>
      </c>
    </row>
    <row r="90" spans="1:21" x14ac:dyDescent="0.3">
      <c r="A90">
        <v>78</v>
      </c>
      <c r="B90" t="s">
        <v>287</v>
      </c>
      <c r="C90">
        <v>2070545</v>
      </c>
      <c r="D90" t="s">
        <v>31</v>
      </c>
      <c r="E90">
        <v>21</v>
      </c>
      <c r="F90" t="str">
        <f>IF(Table1[[#This Row],[Age]]&gt;50,"Senior",IF(Table1[[#This Row],[Age]]&gt;21,"Adults","Teenager"))</f>
        <v>Teenager</v>
      </c>
      <c r="G90" s="16">
        <v>44899</v>
      </c>
      <c r="H90" t="s">
        <v>21</v>
      </c>
      <c r="I90" t="s">
        <v>22</v>
      </c>
      <c r="J90" t="s">
        <v>288</v>
      </c>
      <c r="K90" t="s">
        <v>40</v>
      </c>
      <c r="L90" t="s">
        <v>130</v>
      </c>
      <c r="M90">
        <v>1</v>
      </c>
      <c r="N90" t="s">
        <v>26</v>
      </c>
      <c r="O90">
        <v>801</v>
      </c>
      <c r="P90" t="s">
        <v>289</v>
      </c>
      <c r="Q90" t="s">
        <v>132</v>
      </c>
      <c r="R90" s="13">
        <v>334001</v>
      </c>
      <c r="S90" t="s">
        <v>29</v>
      </c>
      <c r="T90" t="b">
        <v>0</v>
      </c>
      <c r="U90">
        <f>IFERROR(Table1[[#This Row],[ship-postal-code]],"not correct")</f>
        <v>334001</v>
      </c>
    </row>
    <row r="91" spans="1:21" x14ac:dyDescent="0.3">
      <c r="A91">
        <v>4</v>
      </c>
      <c r="B91" t="s">
        <v>290</v>
      </c>
      <c r="C91">
        <v>7490807</v>
      </c>
      <c r="D91" t="s">
        <v>31</v>
      </c>
      <c r="E91">
        <v>20</v>
      </c>
      <c r="F91" t="str">
        <f>IF(Table1[[#This Row],[Age]]&gt;50,"Senior",IF(Table1[[#This Row],[Age]]&gt;21,"Adults","Teenager"))</f>
        <v>Teenager</v>
      </c>
      <c r="G91" s="16">
        <v>44899</v>
      </c>
      <c r="H91" t="s">
        <v>21</v>
      </c>
      <c r="I91" t="s">
        <v>32</v>
      </c>
      <c r="J91" t="s">
        <v>291</v>
      </c>
      <c r="K91" t="s">
        <v>40</v>
      </c>
      <c r="L91" t="s">
        <v>61</v>
      </c>
      <c r="M91">
        <v>1</v>
      </c>
      <c r="N91" t="s">
        <v>26</v>
      </c>
      <c r="O91">
        <v>729</v>
      </c>
      <c r="P91" t="s">
        <v>292</v>
      </c>
      <c r="Q91" t="s">
        <v>28</v>
      </c>
      <c r="R91" s="13">
        <v>613007</v>
      </c>
      <c r="S91" t="s">
        <v>29</v>
      </c>
      <c r="T91" t="b">
        <v>0</v>
      </c>
      <c r="U91">
        <f>IFERROR(Table1[[#This Row],[ship-postal-code]],"not correct")</f>
        <v>613007</v>
      </c>
    </row>
    <row r="92" spans="1:21" x14ac:dyDescent="0.3">
      <c r="A92">
        <v>28</v>
      </c>
      <c r="B92" t="s">
        <v>293</v>
      </c>
      <c r="C92">
        <v>986513</v>
      </c>
      <c r="D92" t="s">
        <v>20</v>
      </c>
      <c r="E92">
        <v>20</v>
      </c>
      <c r="F92" t="str">
        <f>IF(Table1[[#This Row],[Age]]&gt;50,"Senior",IF(Table1[[#This Row],[Age]]&gt;21,"Adults","Teenager"))</f>
        <v>Teenager</v>
      </c>
      <c r="G92" s="16">
        <v>44899</v>
      </c>
      <c r="H92" t="s">
        <v>21</v>
      </c>
      <c r="I92" t="s">
        <v>22</v>
      </c>
      <c r="J92" t="s">
        <v>294</v>
      </c>
      <c r="K92" t="s">
        <v>40</v>
      </c>
      <c r="L92" t="s">
        <v>41</v>
      </c>
      <c r="M92">
        <v>1</v>
      </c>
      <c r="N92" t="s">
        <v>26</v>
      </c>
      <c r="O92">
        <v>563</v>
      </c>
      <c r="P92" t="s">
        <v>295</v>
      </c>
      <c r="Q92" t="s">
        <v>296</v>
      </c>
      <c r="R92" s="13">
        <v>263153</v>
      </c>
      <c r="S92" t="s">
        <v>29</v>
      </c>
      <c r="T92" t="b">
        <v>0</v>
      </c>
      <c r="U92">
        <f>IFERROR(Table1[[#This Row],[ship-postal-code]],"not correct")</f>
        <v>263153</v>
      </c>
    </row>
    <row r="93" spans="1:21" x14ac:dyDescent="0.3">
      <c r="A93">
        <v>64</v>
      </c>
      <c r="B93" t="s">
        <v>297</v>
      </c>
      <c r="C93">
        <v>8169153</v>
      </c>
      <c r="D93" t="s">
        <v>31</v>
      </c>
      <c r="E93">
        <v>20</v>
      </c>
      <c r="F93" t="str">
        <f>IF(Table1[[#This Row],[Age]]&gt;50,"Senior",IF(Table1[[#This Row],[Age]]&gt;21,"Adults","Teenager"))</f>
        <v>Teenager</v>
      </c>
      <c r="G93" s="16">
        <v>44899</v>
      </c>
      <c r="H93" t="s">
        <v>21</v>
      </c>
      <c r="I93" t="s">
        <v>32</v>
      </c>
      <c r="J93" t="s">
        <v>298</v>
      </c>
      <c r="K93" t="s">
        <v>34</v>
      </c>
      <c r="L93" t="s">
        <v>56</v>
      </c>
      <c r="M93">
        <v>1</v>
      </c>
      <c r="N93" t="s">
        <v>26</v>
      </c>
      <c r="O93">
        <v>399</v>
      </c>
      <c r="P93" t="s">
        <v>299</v>
      </c>
      <c r="Q93" t="s">
        <v>53</v>
      </c>
      <c r="R93" s="13">
        <v>560054</v>
      </c>
      <c r="S93" t="s">
        <v>29</v>
      </c>
      <c r="T93" t="b">
        <v>0</v>
      </c>
      <c r="U93">
        <f>IFERROR(Table1[[#This Row],[ship-postal-code]],"not correct")</f>
        <v>560054</v>
      </c>
    </row>
    <row r="94" spans="1:21" x14ac:dyDescent="0.3">
      <c r="A94">
        <v>94</v>
      </c>
      <c r="B94" t="s">
        <v>300</v>
      </c>
      <c r="C94">
        <v>3542194</v>
      </c>
      <c r="D94" t="s">
        <v>31</v>
      </c>
      <c r="E94">
        <v>20</v>
      </c>
      <c r="F94" t="str">
        <f>IF(Table1[[#This Row],[Age]]&gt;50,"Senior",IF(Table1[[#This Row],[Age]]&gt;21,"Adults","Teenager"))</f>
        <v>Teenager</v>
      </c>
      <c r="G94" s="16">
        <v>44899</v>
      </c>
      <c r="H94" t="s">
        <v>21</v>
      </c>
      <c r="I94" t="s">
        <v>32</v>
      </c>
      <c r="J94" t="s">
        <v>301</v>
      </c>
      <c r="K94" t="s">
        <v>151</v>
      </c>
      <c r="L94" t="s">
        <v>152</v>
      </c>
      <c r="M94">
        <v>1</v>
      </c>
      <c r="N94" t="s">
        <v>26</v>
      </c>
      <c r="O94">
        <v>307</v>
      </c>
      <c r="P94" t="s">
        <v>302</v>
      </c>
      <c r="Q94" t="s">
        <v>37</v>
      </c>
      <c r="R94" s="13">
        <v>673524</v>
      </c>
      <c r="S94" t="s">
        <v>29</v>
      </c>
      <c r="T94" t="b">
        <v>0</v>
      </c>
      <c r="U94">
        <f>IFERROR(Table1[[#This Row],[ship-postal-code]],"not correct")</f>
        <v>673524</v>
      </c>
    </row>
    <row r="95" spans="1:21" x14ac:dyDescent="0.3">
      <c r="A95">
        <v>86</v>
      </c>
      <c r="B95" t="s">
        <v>303</v>
      </c>
      <c r="C95">
        <v>6468339</v>
      </c>
      <c r="D95" t="s">
        <v>20</v>
      </c>
      <c r="E95">
        <v>19</v>
      </c>
      <c r="F95" t="str">
        <f>IF(Table1[[#This Row],[Age]]&gt;50,"Senior",IF(Table1[[#This Row],[Age]]&gt;21,"Adults","Teenager"))</f>
        <v>Teenager</v>
      </c>
      <c r="G95" s="16">
        <v>44899</v>
      </c>
      <c r="H95" t="s">
        <v>21</v>
      </c>
      <c r="I95" t="s">
        <v>32</v>
      </c>
      <c r="J95" t="s">
        <v>304</v>
      </c>
      <c r="K95" t="s">
        <v>40</v>
      </c>
      <c r="L95" t="s">
        <v>130</v>
      </c>
      <c r="M95">
        <v>1</v>
      </c>
      <c r="N95" t="s">
        <v>26</v>
      </c>
      <c r="O95">
        <v>1036</v>
      </c>
      <c r="P95" t="s">
        <v>42</v>
      </c>
      <c r="Q95" t="s">
        <v>43</v>
      </c>
      <c r="R95" s="13">
        <v>400093</v>
      </c>
      <c r="S95" t="s">
        <v>29</v>
      </c>
      <c r="T95" t="b">
        <v>0</v>
      </c>
      <c r="U95">
        <f>IFERROR(Table1[[#This Row],[ship-postal-code]],"not correct")</f>
        <v>400093</v>
      </c>
    </row>
    <row r="96" spans="1:21" x14ac:dyDescent="0.3">
      <c r="A96">
        <v>24</v>
      </c>
      <c r="B96" t="s">
        <v>305</v>
      </c>
      <c r="C96">
        <v>3935670</v>
      </c>
      <c r="D96" t="s">
        <v>31</v>
      </c>
      <c r="E96">
        <v>19</v>
      </c>
      <c r="F96" t="str">
        <f>IF(Table1[[#This Row],[Age]]&gt;50,"Senior",IF(Table1[[#This Row],[Age]]&gt;21,"Adults","Teenager"))</f>
        <v>Teenager</v>
      </c>
      <c r="G96" s="16">
        <v>44899</v>
      </c>
      <c r="H96" t="s">
        <v>21</v>
      </c>
      <c r="I96" t="s">
        <v>103</v>
      </c>
      <c r="J96" t="s">
        <v>306</v>
      </c>
      <c r="K96" t="s">
        <v>40</v>
      </c>
      <c r="L96" t="s">
        <v>130</v>
      </c>
      <c r="M96">
        <v>1</v>
      </c>
      <c r="N96" t="s">
        <v>26</v>
      </c>
      <c r="O96">
        <v>788</v>
      </c>
      <c r="P96" t="s">
        <v>307</v>
      </c>
      <c r="Q96" t="s">
        <v>98</v>
      </c>
      <c r="R96" s="13">
        <v>250002</v>
      </c>
      <c r="S96" t="s">
        <v>29</v>
      </c>
      <c r="T96" t="b">
        <v>0</v>
      </c>
      <c r="U96">
        <f>IFERROR(Table1[[#This Row],[ship-postal-code]],"not correct")</f>
        <v>250002</v>
      </c>
    </row>
    <row r="97" spans="1:21" x14ac:dyDescent="0.3">
      <c r="A97">
        <v>99</v>
      </c>
      <c r="B97" t="s">
        <v>308</v>
      </c>
      <c r="C97">
        <v>294848</v>
      </c>
      <c r="D97" t="s">
        <v>31</v>
      </c>
      <c r="E97">
        <v>19</v>
      </c>
      <c r="F97" t="str">
        <f>IF(Table1[[#This Row],[Age]]&gt;50,"Senior",IF(Table1[[#This Row],[Age]]&gt;21,"Adults","Teenager"))</f>
        <v>Teenager</v>
      </c>
      <c r="G97" s="16">
        <v>44899</v>
      </c>
      <c r="H97" t="s">
        <v>21</v>
      </c>
      <c r="I97" t="s">
        <v>22</v>
      </c>
      <c r="J97" t="s">
        <v>309</v>
      </c>
      <c r="K97" t="s">
        <v>34</v>
      </c>
      <c r="L97" t="s">
        <v>25</v>
      </c>
      <c r="M97">
        <v>1</v>
      </c>
      <c r="N97" t="s">
        <v>26</v>
      </c>
      <c r="O97">
        <v>376</v>
      </c>
      <c r="P97" t="s">
        <v>52</v>
      </c>
      <c r="Q97" t="s">
        <v>53</v>
      </c>
      <c r="R97" s="13">
        <v>560075</v>
      </c>
      <c r="S97" t="s">
        <v>29</v>
      </c>
      <c r="T97" t="b">
        <v>0</v>
      </c>
      <c r="U97">
        <f>IFERROR(Table1[[#This Row],[ship-postal-code]],"not correct")</f>
        <v>560075</v>
      </c>
    </row>
    <row r="98" spans="1:21" x14ac:dyDescent="0.3">
      <c r="A98">
        <v>90</v>
      </c>
      <c r="B98" t="s">
        <v>310</v>
      </c>
      <c r="C98">
        <v>7662369</v>
      </c>
      <c r="D98" t="s">
        <v>31</v>
      </c>
      <c r="E98">
        <v>18</v>
      </c>
      <c r="F98" t="str">
        <f>IF(Table1[[#This Row],[Age]]&gt;50,"Senior",IF(Table1[[#This Row],[Age]]&gt;21,"Adults","Teenager"))</f>
        <v>Teenager</v>
      </c>
      <c r="G98" s="16">
        <v>44899</v>
      </c>
      <c r="H98" t="s">
        <v>21</v>
      </c>
      <c r="I98" t="s">
        <v>45</v>
      </c>
      <c r="J98" t="s">
        <v>311</v>
      </c>
      <c r="K98" t="s">
        <v>40</v>
      </c>
      <c r="L98" t="s">
        <v>35</v>
      </c>
      <c r="M98">
        <v>1</v>
      </c>
      <c r="N98" t="s">
        <v>26</v>
      </c>
      <c r="O98">
        <v>1163</v>
      </c>
      <c r="P98" t="s">
        <v>312</v>
      </c>
      <c r="Q98" t="s">
        <v>48</v>
      </c>
      <c r="R98" s="13">
        <v>834008</v>
      </c>
      <c r="S98" t="s">
        <v>29</v>
      </c>
      <c r="T98" t="b">
        <v>0</v>
      </c>
      <c r="U98">
        <f>IFERROR(Table1[[#This Row],[ship-postal-code]],"not correct")</f>
        <v>834008</v>
      </c>
    </row>
    <row r="99" spans="1:21" x14ac:dyDescent="0.3">
      <c r="A99">
        <v>13</v>
      </c>
      <c r="B99" t="s">
        <v>313</v>
      </c>
      <c r="C99">
        <v>265357</v>
      </c>
      <c r="D99" t="s">
        <v>31</v>
      </c>
      <c r="E99">
        <v>18</v>
      </c>
      <c r="F99" t="str">
        <f>IF(Table1[[#This Row],[Age]]&gt;50,"Senior",IF(Table1[[#This Row],[Age]]&gt;21,"Adults","Teenager"))</f>
        <v>Teenager</v>
      </c>
      <c r="G99" s="16">
        <v>44899</v>
      </c>
      <c r="H99" t="s">
        <v>21</v>
      </c>
      <c r="I99" t="s">
        <v>32</v>
      </c>
      <c r="J99" t="s">
        <v>314</v>
      </c>
      <c r="K99" t="s">
        <v>40</v>
      </c>
      <c r="L99" t="s">
        <v>51</v>
      </c>
      <c r="M99">
        <v>1</v>
      </c>
      <c r="N99" t="s">
        <v>26</v>
      </c>
      <c r="O99">
        <v>786</v>
      </c>
      <c r="P99" t="s">
        <v>192</v>
      </c>
      <c r="Q99" t="s">
        <v>193</v>
      </c>
      <c r="R99" s="13">
        <v>781017</v>
      </c>
      <c r="S99" t="s">
        <v>29</v>
      </c>
      <c r="T99" t="b">
        <v>0</v>
      </c>
      <c r="U99">
        <f>IFERROR(Table1[[#This Row],[ship-postal-code]],"not correct")</f>
        <v>781017</v>
      </c>
    </row>
    <row r="100" spans="1:21" x14ac:dyDescent="0.3">
      <c r="A100">
        <v>16</v>
      </c>
      <c r="B100" t="s">
        <v>315</v>
      </c>
      <c r="C100">
        <v>7482261</v>
      </c>
      <c r="D100" t="s">
        <v>31</v>
      </c>
      <c r="E100">
        <v>18</v>
      </c>
      <c r="F100" t="str">
        <f>IF(Table1[[#This Row],[Age]]&gt;50,"Senior",IF(Table1[[#This Row],[Age]]&gt;21,"Adults","Teenager"))</f>
        <v>Teenager</v>
      </c>
      <c r="G100" s="16">
        <v>44899</v>
      </c>
      <c r="H100" t="s">
        <v>21</v>
      </c>
      <c r="I100" t="s">
        <v>134</v>
      </c>
      <c r="J100" t="s">
        <v>316</v>
      </c>
      <c r="K100" t="s">
        <v>88</v>
      </c>
      <c r="L100" t="s">
        <v>56</v>
      </c>
      <c r="M100">
        <v>1</v>
      </c>
      <c r="N100" t="s">
        <v>26</v>
      </c>
      <c r="O100">
        <v>523</v>
      </c>
      <c r="P100" t="s">
        <v>121</v>
      </c>
      <c r="Q100" t="s">
        <v>122</v>
      </c>
      <c r="R100" s="13">
        <v>110062</v>
      </c>
      <c r="S100" t="s">
        <v>29</v>
      </c>
      <c r="T100" t="b">
        <v>0</v>
      </c>
      <c r="U100">
        <f>IFERROR(Table1[[#This Row],[ship-postal-code]],"not correct")</f>
        <v>110062</v>
      </c>
    </row>
  </sheetData>
  <dataConsolidate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F2" sqref="F2"/>
    </sheetView>
  </sheetViews>
  <sheetFormatPr defaultRowHeight="14.4" x14ac:dyDescent="0.3"/>
  <cols>
    <col min="1" max="1" width="9" customWidth="1"/>
  </cols>
  <sheetData>
    <row r="1" spans="1:6" x14ac:dyDescent="0.3">
      <c r="A1" s="1" t="s">
        <v>3</v>
      </c>
      <c r="B1" s="1" t="s">
        <v>4</v>
      </c>
      <c r="C1" t="s">
        <v>345</v>
      </c>
      <c r="F1" t="s">
        <v>346</v>
      </c>
    </row>
    <row r="2" spans="1:6" x14ac:dyDescent="0.3">
      <c r="A2" t="s">
        <v>20</v>
      </c>
      <c r="B2">
        <v>77</v>
      </c>
      <c r="C2" t="str">
        <f>IF(B2&gt;70,"10 %","0%")</f>
        <v>10 %</v>
      </c>
      <c r="D2" t="b">
        <f>AND(A2="Women",B2&gt;50)</f>
        <v>0</v>
      </c>
      <c r="E2" t="str">
        <f>IF(AND(A2="women",B2&gt;50),"10%","0%")</f>
        <v>0%</v>
      </c>
      <c r="F2" t="str">
        <f>IF(B2&gt;50,"senior",IF(B2&gt;20,"Adults","Teenager"))</f>
        <v>senior</v>
      </c>
    </row>
    <row r="3" spans="1:6" x14ac:dyDescent="0.3">
      <c r="A3" t="s">
        <v>31</v>
      </c>
      <c r="B3">
        <v>76</v>
      </c>
      <c r="C3" t="str">
        <f t="shared" ref="C3:C66" si="0">IF(B3&gt;70,"10 %","0%")</f>
        <v>10 %</v>
      </c>
      <c r="D3" t="b">
        <f t="shared" ref="D3:D66" si="1">AND(A3="Women",B3&gt;50)</f>
        <v>1</v>
      </c>
      <c r="E3" t="str">
        <f t="shared" ref="E3:E6" si="2">IF(AND(A3="women",B3&gt;50),"10%","0%")</f>
        <v>10%</v>
      </c>
      <c r="F3" t="str">
        <f t="shared" ref="F3:F66" si="3">IF(B3&gt;50,"senior",IF(B3&gt;20,"Adults","Teenager"))</f>
        <v>senior</v>
      </c>
    </row>
    <row r="4" spans="1:6" x14ac:dyDescent="0.3">
      <c r="A4" t="s">
        <v>20</v>
      </c>
      <c r="B4">
        <v>75</v>
      </c>
      <c r="C4" t="str">
        <f t="shared" si="0"/>
        <v>10 %</v>
      </c>
      <c r="D4" t="b">
        <f t="shared" si="1"/>
        <v>0</v>
      </c>
      <c r="E4" t="str">
        <f t="shared" si="2"/>
        <v>0%</v>
      </c>
      <c r="F4" t="str">
        <f t="shared" si="3"/>
        <v>senior</v>
      </c>
    </row>
    <row r="5" spans="1:6" x14ac:dyDescent="0.3">
      <c r="A5" t="s">
        <v>20</v>
      </c>
      <c r="B5">
        <v>75</v>
      </c>
      <c r="C5" t="str">
        <f t="shared" si="0"/>
        <v>10 %</v>
      </c>
      <c r="D5" t="b">
        <f t="shared" si="1"/>
        <v>0</v>
      </c>
      <c r="E5" t="str">
        <f t="shared" si="2"/>
        <v>0%</v>
      </c>
      <c r="F5" t="str">
        <f t="shared" si="3"/>
        <v>senior</v>
      </c>
    </row>
    <row r="6" spans="1:6" x14ac:dyDescent="0.3">
      <c r="A6" t="s">
        <v>31</v>
      </c>
      <c r="B6">
        <v>75</v>
      </c>
      <c r="C6" t="str">
        <f t="shared" si="0"/>
        <v>10 %</v>
      </c>
      <c r="D6" t="b">
        <f t="shared" si="1"/>
        <v>1</v>
      </c>
      <c r="E6" t="str">
        <f t="shared" si="2"/>
        <v>10%</v>
      </c>
      <c r="F6" t="str">
        <f t="shared" si="3"/>
        <v>senior</v>
      </c>
    </row>
    <row r="7" spans="1:6" x14ac:dyDescent="0.3">
      <c r="A7" t="s">
        <v>31</v>
      </c>
      <c r="B7">
        <v>73</v>
      </c>
      <c r="C7" t="str">
        <f t="shared" si="0"/>
        <v>10 %</v>
      </c>
      <c r="D7" t="b">
        <f t="shared" si="1"/>
        <v>1</v>
      </c>
      <c r="F7" t="str">
        <f t="shared" si="3"/>
        <v>senior</v>
      </c>
    </row>
    <row r="8" spans="1:6" x14ac:dyDescent="0.3">
      <c r="A8" t="s">
        <v>31</v>
      </c>
      <c r="B8">
        <v>72</v>
      </c>
      <c r="C8" t="str">
        <f t="shared" si="0"/>
        <v>10 %</v>
      </c>
      <c r="D8" t="b">
        <f t="shared" si="1"/>
        <v>1</v>
      </c>
      <c r="F8" t="str">
        <f t="shared" si="3"/>
        <v>senior</v>
      </c>
    </row>
    <row r="9" spans="1:6" x14ac:dyDescent="0.3">
      <c r="A9" t="s">
        <v>31</v>
      </c>
      <c r="B9">
        <v>70</v>
      </c>
      <c r="C9" t="str">
        <f t="shared" si="0"/>
        <v>0%</v>
      </c>
      <c r="D9" t="b">
        <f t="shared" si="1"/>
        <v>1</v>
      </c>
      <c r="F9" t="str">
        <f t="shared" si="3"/>
        <v>senior</v>
      </c>
    </row>
    <row r="10" spans="1:6" x14ac:dyDescent="0.3">
      <c r="A10" t="s">
        <v>31</v>
      </c>
      <c r="B10">
        <v>67</v>
      </c>
      <c r="C10" t="str">
        <f t="shared" si="0"/>
        <v>0%</v>
      </c>
      <c r="D10" t="b">
        <f t="shared" si="1"/>
        <v>1</v>
      </c>
      <c r="F10" t="str">
        <f t="shared" si="3"/>
        <v>senior</v>
      </c>
    </row>
    <row r="11" spans="1:6" x14ac:dyDescent="0.3">
      <c r="A11" t="s">
        <v>31</v>
      </c>
      <c r="B11">
        <v>66</v>
      </c>
      <c r="C11" t="str">
        <f t="shared" si="0"/>
        <v>0%</v>
      </c>
      <c r="D11" t="b">
        <f t="shared" si="1"/>
        <v>1</v>
      </c>
      <c r="F11" t="str">
        <f t="shared" si="3"/>
        <v>senior</v>
      </c>
    </row>
    <row r="12" spans="1:6" x14ac:dyDescent="0.3">
      <c r="A12" t="s">
        <v>31</v>
      </c>
      <c r="B12">
        <v>64</v>
      </c>
      <c r="C12" t="str">
        <f t="shared" si="0"/>
        <v>0%</v>
      </c>
      <c r="D12" t="b">
        <f t="shared" si="1"/>
        <v>1</v>
      </c>
      <c r="F12" t="str">
        <f t="shared" si="3"/>
        <v>senior</v>
      </c>
    </row>
    <row r="13" spans="1:6" x14ac:dyDescent="0.3">
      <c r="A13" t="s">
        <v>31</v>
      </c>
      <c r="B13">
        <v>62</v>
      </c>
      <c r="C13" t="str">
        <f t="shared" si="0"/>
        <v>0%</v>
      </c>
      <c r="D13" t="b">
        <f t="shared" si="1"/>
        <v>1</v>
      </c>
      <c r="F13" t="str">
        <f t="shared" si="3"/>
        <v>senior</v>
      </c>
    </row>
    <row r="14" spans="1:6" x14ac:dyDescent="0.3">
      <c r="A14" t="s">
        <v>31</v>
      </c>
      <c r="B14">
        <v>62</v>
      </c>
      <c r="C14" t="str">
        <f t="shared" si="0"/>
        <v>0%</v>
      </c>
      <c r="D14" t="b">
        <f t="shared" si="1"/>
        <v>1</v>
      </c>
      <c r="F14" t="str">
        <f t="shared" si="3"/>
        <v>senior</v>
      </c>
    </row>
    <row r="15" spans="1:6" x14ac:dyDescent="0.3">
      <c r="A15" t="s">
        <v>31</v>
      </c>
      <c r="B15">
        <v>62</v>
      </c>
      <c r="C15" t="str">
        <f t="shared" si="0"/>
        <v>0%</v>
      </c>
      <c r="D15" t="b">
        <f t="shared" si="1"/>
        <v>1</v>
      </c>
      <c r="F15" t="str">
        <f t="shared" si="3"/>
        <v>senior</v>
      </c>
    </row>
    <row r="16" spans="1:6" x14ac:dyDescent="0.3">
      <c r="A16" t="s">
        <v>31</v>
      </c>
      <c r="B16">
        <v>60</v>
      </c>
      <c r="C16" t="str">
        <f t="shared" si="0"/>
        <v>0%</v>
      </c>
      <c r="D16" t="b">
        <f t="shared" si="1"/>
        <v>1</v>
      </c>
      <c r="F16" t="str">
        <f t="shared" si="3"/>
        <v>senior</v>
      </c>
    </row>
    <row r="17" spans="1:6" x14ac:dyDescent="0.3">
      <c r="A17" t="s">
        <v>31</v>
      </c>
      <c r="B17">
        <v>59</v>
      </c>
      <c r="C17" t="str">
        <f t="shared" si="0"/>
        <v>0%</v>
      </c>
      <c r="D17" t="b">
        <f t="shared" si="1"/>
        <v>1</v>
      </c>
      <c r="F17" t="str">
        <f t="shared" si="3"/>
        <v>senior</v>
      </c>
    </row>
    <row r="18" spans="1:6" x14ac:dyDescent="0.3">
      <c r="A18" t="s">
        <v>31</v>
      </c>
      <c r="B18">
        <v>58</v>
      </c>
      <c r="C18" t="str">
        <f t="shared" si="0"/>
        <v>0%</v>
      </c>
      <c r="D18" t="b">
        <f t="shared" si="1"/>
        <v>1</v>
      </c>
      <c r="F18" t="str">
        <f t="shared" si="3"/>
        <v>senior</v>
      </c>
    </row>
    <row r="19" spans="1:6" x14ac:dyDescent="0.3">
      <c r="A19" t="s">
        <v>20</v>
      </c>
      <c r="B19">
        <v>55</v>
      </c>
      <c r="C19" t="str">
        <f t="shared" si="0"/>
        <v>0%</v>
      </c>
      <c r="D19" t="b">
        <f t="shared" si="1"/>
        <v>0</v>
      </c>
      <c r="F19" t="str">
        <f t="shared" si="3"/>
        <v>senior</v>
      </c>
    </row>
    <row r="20" spans="1:6" x14ac:dyDescent="0.3">
      <c r="A20" t="s">
        <v>31</v>
      </c>
      <c r="B20">
        <v>55</v>
      </c>
      <c r="C20" t="str">
        <f t="shared" si="0"/>
        <v>0%</v>
      </c>
      <c r="D20" t="b">
        <f t="shared" si="1"/>
        <v>1</v>
      </c>
      <c r="F20" t="str">
        <f t="shared" si="3"/>
        <v>senior</v>
      </c>
    </row>
    <row r="21" spans="1:6" x14ac:dyDescent="0.3">
      <c r="A21" t="s">
        <v>31</v>
      </c>
      <c r="B21">
        <v>52</v>
      </c>
      <c r="C21" t="str">
        <f t="shared" si="0"/>
        <v>0%</v>
      </c>
      <c r="D21" t="b">
        <f t="shared" si="1"/>
        <v>1</v>
      </c>
      <c r="F21" t="str">
        <f t="shared" si="3"/>
        <v>senior</v>
      </c>
    </row>
    <row r="22" spans="1:6" x14ac:dyDescent="0.3">
      <c r="A22" t="s">
        <v>20</v>
      </c>
      <c r="B22">
        <v>52</v>
      </c>
      <c r="C22" t="str">
        <f t="shared" si="0"/>
        <v>0%</v>
      </c>
      <c r="D22" t="b">
        <f t="shared" si="1"/>
        <v>0</v>
      </c>
      <c r="F22" t="str">
        <f t="shared" si="3"/>
        <v>senior</v>
      </c>
    </row>
    <row r="23" spans="1:6" x14ac:dyDescent="0.3">
      <c r="A23" t="s">
        <v>31</v>
      </c>
      <c r="B23">
        <v>49</v>
      </c>
      <c r="C23" t="str">
        <f t="shared" si="0"/>
        <v>0%</v>
      </c>
      <c r="D23" t="b">
        <f t="shared" si="1"/>
        <v>0</v>
      </c>
      <c r="F23" t="str">
        <f t="shared" si="3"/>
        <v>Adults</v>
      </c>
    </row>
    <row r="24" spans="1:6" x14ac:dyDescent="0.3">
      <c r="A24" t="s">
        <v>20</v>
      </c>
      <c r="B24">
        <v>49</v>
      </c>
      <c r="C24" t="str">
        <f t="shared" si="0"/>
        <v>0%</v>
      </c>
      <c r="D24" t="b">
        <f t="shared" si="1"/>
        <v>0</v>
      </c>
      <c r="F24" t="str">
        <f t="shared" si="3"/>
        <v>Adults</v>
      </c>
    </row>
    <row r="25" spans="1:6" x14ac:dyDescent="0.3">
      <c r="A25" t="s">
        <v>31</v>
      </c>
      <c r="B25">
        <v>49</v>
      </c>
      <c r="C25" t="str">
        <f t="shared" si="0"/>
        <v>0%</v>
      </c>
      <c r="D25" t="b">
        <f t="shared" si="1"/>
        <v>0</v>
      </c>
      <c r="F25" t="str">
        <f t="shared" si="3"/>
        <v>Adults</v>
      </c>
    </row>
    <row r="26" spans="1:6" x14ac:dyDescent="0.3">
      <c r="A26" t="s">
        <v>20</v>
      </c>
      <c r="B26">
        <v>48</v>
      </c>
      <c r="C26" t="str">
        <f t="shared" si="0"/>
        <v>0%</v>
      </c>
      <c r="D26" t="b">
        <f t="shared" si="1"/>
        <v>0</v>
      </c>
      <c r="F26" t="str">
        <f t="shared" si="3"/>
        <v>Adults</v>
      </c>
    </row>
    <row r="27" spans="1:6" x14ac:dyDescent="0.3">
      <c r="A27" t="s">
        <v>31</v>
      </c>
      <c r="B27">
        <v>48</v>
      </c>
      <c r="C27" t="str">
        <f t="shared" si="0"/>
        <v>0%</v>
      </c>
      <c r="D27" t="b">
        <f t="shared" si="1"/>
        <v>0</v>
      </c>
      <c r="F27" t="str">
        <f t="shared" si="3"/>
        <v>Adults</v>
      </c>
    </row>
    <row r="28" spans="1:6" x14ac:dyDescent="0.3">
      <c r="A28" t="s">
        <v>31</v>
      </c>
      <c r="B28">
        <v>48</v>
      </c>
      <c r="C28" t="str">
        <f t="shared" si="0"/>
        <v>0%</v>
      </c>
      <c r="D28" t="b">
        <f t="shared" si="1"/>
        <v>0</v>
      </c>
      <c r="F28" t="str">
        <f t="shared" si="3"/>
        <v>Adults</v>
      </c>
    </row>
    <row r="29" spans="1:6" x14ac:dyDescent="0.3">
      <c r="A29" t="s">
        <v>31</v>
      </c>
      <c r="B29">
        <v>48</v>
      </c>
      <c r="C29" t="str">
        <f t="shared" si="0"/>
        <v>0%</v>
      </c>
      <c r="D29" t="b">
        <f t="shared" si="1"/>
        <v>0</v>
      </c>
      <c r="F29" t="str">
        <f t="shared" si="3"/>
        <v>Adults</v>
      </c>
    </row>
    <row r="30" spans="1:6" x14ac:dyDescent="0.3">
      <c r="A30" t="s">
        <v>31</v>
      </c>
      <c r="B30">
        <v>48</v>
      </c>
      <c r="C30" t="str">
        <f t="shared" si="0"/>
        <v>0%</v>
      </c>
      <c r="D30" t="b">
        <f t="shared" si="1"/>
        <v>0</v>
      </c>
      <c r="F30" t="str">
        <f t="shared" si="3"/>
        <v>Adults</v>
      </c>
    </row>
    <row r="31" spans="1:6" x14ac:dyDescent="0.3">
      <c r="A31" t="s">
        <v>20</v>
      </c>
      <c r="B31">
        <v>47</v>
      </c>
      <c r="C31" t="str">
        <f t="shared" si="0"/>
        <v>0%</v>
      </c>
      <c r="D31" t="b">
        <f t="shared" si="1"/>
        <v>0</v>
      </c>
      <c r="F31" t="str">
        <f t="shared" si="3"/>
        <v>Adults</v>
      </c>
    </row>
    <row r="32" spans="1:6" x14ac:dyDescent="0.3">
      <c r="A32" t="s">
        <v>20</v>
      </c>
      <c r="B32">
        <v>47</v>
      </c>
      <c r="C32" t="str">
        <f t="shared" si="0"/>
        <v>0%</v>
      </c>
      <c r="D32" t="b">
        <f t="shared" si="1"/>
        <v>0</v>
      </c>
      <c r="F32" t="str">
        <f t="shared" si="3"/>
        <v>Adults</v>
      </c>
    </row>
    <row r="33" spans="1:6" x14ac:dyDescent="0.3">
      <c r="A33" t="s">
        <v>31</v>
      </c>
      <c r="B33">
        <v>46</v>
      </c>
      <c r="C33" t="str">
        <f t="shared" si="0"/>
        <v>0%</v>
      </c>
      <c r="D33" t="b">
        <f t="shared" si="1"/>
        <v>0</v>
      </c>
      <c r="F33" t="str">
        <f t="shared" si="3"/>
        <v>Adults</v>
      </c>
    </row>
    <row r="34" spans="1:6" x14ac:dyDescent="0.3">
      <c r="A34" t="s">
        <v>31</v>
      </c>
      <c r="B34">
        <v>46</v>
      </c>
      <c r="C34" t="str">
        <f t="shared" si="0"/>
        <v>0%</v>
      </c>
      <c r="D34" t="b">
        <f t="shared" si="1"/>
        <v>0</v>
      </c>
      <c r="F34" t="str">
        <f t="shared" si="3"/>
        <v>Adults</v>
      </c>
    </row>
    <row r="35" spans="1:6" x14ac:dyDescent="0.3">
      <c r="A35" t="s">
        <v>31</v>
      </c>
      <c r="B35">
        <v>46</v>
      </c>
      <c r="C35" t="str">
        <f t="shared" si="0"/>
        <v>0%</v>
      </c>
      <c r="D35" t="b">
        <f t="shared" si="1"/>
        <v>0</v>
      </c>
      <c r="F35" t="str">
        <f t="shared" si="3"/>
        <v>Adults</v>
      </c>
    </row>
    <row r="36" spans="1:6" x14ac:dyDescent="0.3">
      <c r="A36" t="s">
        <v>31</v>
      </c>
      <c r="B36">
        <v>46</v>
      </c>
      <c r="C36" t="str">
        <f t="shared" si="0"/>
        <v>0%</v>
      </c>
      <c r="D36" t="b">
        <f t="shared" si="1"/>
        <v>0</v>
      </c>
      <c r="F36" t="str">
        <f t="shared" si="3"/>
        <v>Adults</v>
      </c>
    </row>
    <row r="37" spans="1:6" x14ac:dyDescent="0.3">
      <c r="A37" t="s">
        <v>20</v>
      </c>
      <c r="B37">
        <v>45</v>
      </c>
      <c r="C37" t="str">
        <f t="shared" si="0"/>
        <v>0%</v>
      </c>
      <c r="D37" t="b">
        <f t="shared" si="1"/>
        <v>0</v>
      </c>
      <c r="F37" t="str">
        <f t="shared" si="3"/>
        <v>Adults</v>
      </c>
    </row>
    <row r="38" spans="1:6" x14ac:dyDescent="0.3">
      <c r="A38" t="s">
        <v>31</v>
      </c>
      <c r="B38">
        <v>45</v>
      </c>
      <c r="C38" t="str">
        <f t="shared" si="0"/>
        <v>0%</v>
      </c>
      <c r="D38" t="b">
        <f t="shared" si="1"/>
        <v>0</v>
      </c>
      <c r="F38" t="str">
        <f t="shared" si="3"/>
        <v>Adults</v>
      </c>
    </row>
    <row r="39" spans="1:6" x14ac:dyDescent="0.3">
      <c r="A39" t="s">
        <v>31</v>
      </c>
      <c r="B39">
        <v>44</v>
      </c>
      <c r="C39" t="str">
        <f t="shared" si="0"/>
        <v>0%</v>
      </c>
      <c r="D39" t="b">
        <f t="shared" si="1"/>
        <v>0</v>
      </c>
      <c r="F39" t="str">
        <f t="shared" si="3"/>
        <v>Adults</v>
      </c>
    </row>
    <row r="40" spans="1:6" x14ac:dyDescent="0.3">
      <c r="A40" t="s">
        <v>20</v>
      </c>
      <c r="B40">
        <v>44</v>
      </c>
      <c r="C40" t="str">
        <f t="shared" si="0"/>
        <v>0%</v>
      </c>
      <c r="D40" t="b">
        <f t="shared" si="1"/>
        <v>0</v>
      </c>
      <c r="F40" t="str">
        <f t="shared" si="3"/>
        <v>Adults</v>
      </c>
    </row>
    <row r="41" spans="1:6" x14ac:dyDescent="0.3">
      <c r="A41" t="s">
        <v>31</v>
      </c>
      <c r="B41">
        <v>44</v>
      </c>
      <c r="C41" t="str">
        <f t="shared" si="0"/>
        <v>0%</v>
      </c>
      <c r="D41" t="b">
        <f t="shared" si="1"/>
        <v>0</v>
      </c>
      <c r="F41" t="str">
        <f t="shared" si="3"/>
        <v>Adults</v>
      </c>
    </row>
    <row r="42" spans="1:6" x14ac:dyDescent="0.3">
      <c r="A42" t="s">
        <v>31</v>
      </c>
      <c r="B42">
        <v>44</v>
      </c>
      <c r="C42" t="str">
        <f t="shared" si="0"/>
        <v>0%</v>
      </c>
      <c r="D42" t="b">
        <f t="shared" si="1"/>
        <v>0</v>
      </c>
      <c r="F42" t="str">
        <f t="shared" si="3"/>
        <v>Adults</v>
      </c>
    </row>
    <row r="43" spans="1:6" x14ac:dyDescent="0.3">
      <c r="A43" t="s">
        <v>31</v>
      </c>
      <c r="B43">
        <v>43</v>
      </c>
      <c r="C43" t="str">
        <f t="shared" si="0"/>
        <v>0%</v>
      </c>
      <c r="D43" t="b">
        <f t="shared" si="1"/>
        <v>0</v>
      </c>
      <c r="F43" t="str">
        <f t="shared" si="3"/>
        <v>Adults</v>
      </c>
    </row>
    <row r="44" spans="1:6" x14ac:dyDescent="0.3">
      <c r="A44" t="s">
        <v>31</v>
      </c>
      <c r="B44">
        <v>43</v>
      </c>
      <c r="C44" t="str">
        <f t="shared" si="0"/>
        <v>0%</v>
      </c>
      <c r="D44" t="b">
        <f t="shared" si="1"/>
        <v>0</v>
      </c>
      <c r="F44" t="str">
        <f t="shared" si="3"/>
        <v>Adults</v>
      </c>
    </row>
    <row r="45" spans="1:6" x14ac:dyDescent="0.3">
      <c r="A45" t="s">
        <v>31</v>
      </c>
      <c r="B45">
        <v>43</v>
      </c>
      <c r="C45" t="str">
        <f t="shared" si="0"/>
        <v>0%</v>
      </c>
      <c r="D45" t="b">
        <f t="shared" si="1"/>
        <v>0</v>
      </c>
      <c r="F45" t="str">
        <f t="shared" si="3"/>
        <v>Adults</v>
      </c>
    </row>
    <row r="46" spans="1:6" x14ac:dyDescent="0.3">
      <c r="A46" t="s">
        <v>31</v>
      </c>
      <c r="B46">
        <v>42</v>
      </c>
      <c r="C46" t="str">
        <f t="shared" si="0"/>
        <v>0%</v>
      </c>
      <c r="D46" t="b">
        <f t="shared" si="1"/>
        <v>0</v>
      </c>
      <c r="F46" t="str">
        <f t="shared" si="3"/>
        <v>Adults</v>
      </c>
    </row>
    <row r="47" spans="1:6" x14ac:dyDescent="0.3">
      <c r="A47" t="s">
        <v>31</v>
      </c>
      <c r="B47">
        <v>41</v>
      </c>
      <c r="C47" t="str">
        <f t="shared" si="0"/>
        <v>0%</v>
      </c>
      <c r="D47" t="b">
        <f t="shared" si="1"/>
        <v>0</v>
      </c>
      <c r="F47" t="str">
        <f t="shared" si="3"/>
        <v>Adults</v>
      </c>
    </row>
    <row r="48" spans="1:6" x14ac:dyDescent="0.3">
      <c r="A48" t="s">
        <v>31</v>
      </c>
      <c r="B48">
        <v>41</v>
      </c>
      <c r="C48" t="str">
        <f t="shared" si="0"/>
        <v>0%</v>
      </c>
      <c r="D48" t="b">
        <f t="shared" si="1"/>
        <v>0</v>
      </c>
      <c r="F48" t="str">
        <f t="shared" si="3"/>
        <v>Adults</v>
      </c>
    </row>
    <row r="49" spans="1:6" x14ac:dyDescent="0.3">
      <c r="A49" t="s">
        <v>20</v>
      </c>
      <c r="B49">
        <v>40</v>
      </c>
      <c r="C49" t="str">
        <f t="shared" si="0"/>
        <v>0%</v>
      </c>
      <c r="D49" t="b">
        <f t="shared" si="1"/>
        <v>0</v>
      </c>
      <c r="F49" t="str">
        <f t="shared" si="3"/>
        <v>Adults</v>
      </c>
    </row>
    <row r="50" spans="1:6" x14ac:dyDescent="0.3">
      <c r="A50" t="s">
        <v>20</v>
      </c>
      <c r="B50">
        <v>39</v>
      </c>
      <c r="C50" t="str">
        <f t="shared" si="0"/>
        <v>0%</v>
      </c>
      <c r="D50" t="b">
        <f t="shared" si="1"/>
        <v>0</v>
      </c>
      <c r="F50" t="str">
        <f t="shared" si="3"/>
        <v>Adults</v>
      </c>
    </row>
    <row r="51" spans="1:6" x14ac:dyDescent="0.3">
      <c r="A51" t="s">
        <v>20</v>
      </c>
      <c r="B51">
        <v>39</v>
      </c>
      <c r="C51" t="str">
        <f t="shared" si="0"/>
        <v>0%</v>
      </c>
      <c r="D51" t="b">
        <f t="shared" si="1"/>
        <v>0</v>
      </c>
      <c r="F51" t="str">
        <f t="shared" si="3"/>
        <v>Adults</v>
      </c>
    </row>
    <row r="52" spans="1:6" x14ac:dyDescent="0.3">
      <c r="A52" t="s">
        <v>20</v>
      </c>
      <c r="B52">
        <v>39</v>
      </c>
      <c r="C52" t="str">
        <f t="shared" si="0"/>
        <v>0%</v>
      </c>
      <c r="D52" t="b">
        <f t="shared" si="1"/>
        <v>0</v>
      </c>
      <c r="F52" t="str">
        <f t="shared" si="3"/>
        <v>Adults</v>
      </c>
    </row>
    <row r="53" spans="1:6" x14ac:dyDescent="0.3">
      <c r="A53" t="s">
        <v>31</v>
      </c>
      <c r="B53">
        <v>39</v>
      </c>
      <c r="C53" t="str">
        <f t="shared" si="0"/>
        <v>0%</v>
      </c>
      <c r="D53" t="b">
        <f t="shared" si="1"/>
        <v>0</v>
      </c>
      <c r="F53" t="str">
        <f t="shared" si="3"/>
        <v>Adults</v>
      </c>
    </row>
    <row r="54" spans="1:6" x14ac:dyDescent="0.3">
      <c r="A54" t="s">
        <v>31</v>
      </c>
      <c r="B54">
        <v>39</v>
      </c>
      <c r="C54" t="str">
        <f t="shared" si="0"/>
        <v>0%</v>
      </c>
      <c r="D54" t="b">
        <f t="shared" si="1"/>
        <v>0</v>
      </c>
      <c r="F54" t="str">
        <f t="shared" si="3"/>
        <v>Adults</v>
      </c>
    </row>
    <row r="55" spans="1:6" x14ac:dyDescent="0.3">
      <c r="A55" t="s">
        <v>31</v>
      </c>
      <c r="B55">
        <v>38</v>
      </c>
      <c r="C55" t="str">
        <f t="shared" si="0"/>
        <v>0%</v>
      </c>
      <c r="D55" t="b">
        <f t="shared" si="1"/>
        <v>0</v>
      </c>
      <c r="F55" t="str">
        <f t="shared" si="3"/>
        <v>Adults</v>
      </c>
    </row>
    <row r="56" spans="1:6" x14ac:dyDescent="0.3">
      <c r="A56" t="s">
        <v>31</v>
      </c>
      <c r="B56">
        <v>38</v>
      </c>
      <c r="C56" t="str">
        <f t="shared" si="0"/>
        <v>0%</v>
      </c>
      <c r="D56" t="b">
        <f t="shared" si="1"/>
        <v>0</v>
      </c>
      <c r="F56" t="str">
        <f t="shared" si="3"/>
        <v>Adults</v>
      </c>
    </row>
    <row r="57" spans="1:6" x14ac:dyDescent="0.3">
      <c r="A57" t="s">
        <v>20</v>
      </c>
      <c r="B57">
        <v>37</v>
      </c>
      <c r="C57" t="str">
        <f t="shared" si="0"/>
        <v>0%</v>
      </c>
      <c r="D57" t="b">
        <f t="shared" si="1"/>
        <v>0</v>
      </c>
      <c r="F57" t="str">
        <f t="shared" si="3"/>
        <v>Adults</v>
      </c>
    </row>
    <row r="58" spans="1:6" x14ac:dyDescent="0.3">
      <c r="A58" t="s">
        <v>31</v>
      </c>
      <c r="B58">
        <v>37</v>
      </c>
      <c r="C58" t="str">
        <f t="shared" si="0"/>
        <v>0%</v>
      </c>
      <c r="D58" t="b">
        <f t="shared" si="1"/>
        <v>0</v>
      </c>
      <c r="F58" t="str">
        <f t="shared" si="3"/>
        <v>Adults</v>
      </c>
    </row>
    <row r="59" spans="1:6" x14ac:dyDescent="0.3">
      <c r="A59" t="s">
        <v>31</v>
      </c>
      <c r="B59">
        <v>37</v>
      </c>
      <c r="C59" t="str">
        <f t="shared" si="0"/>
        <v>0%</v>
      </c>
      <c r="D59" t="b">
        <f t="shared" si="1"/>
        <v>0</v>
      </c>
      <c r="F59" t="str">
        <f t="shared" si="3"/>
        <v>Adults</v>
      </c>
    </row>
    <row r="60" spans="1:6" x14ac:dyDescent="0.3">
      <c r="A60" t="s">
        <v>31</v>
      </c>
      <c r="B60">
        <v>37</v>
      </c>
      <c r="C60" t="str">
        <f t="shared" si="0"/>
        <v>0%</v>
      </c>
      <c r="D60" t="b">
        <f t="shared" si="1"/>
        <v>0</v>
      </c>
      <c r="F60" t="str">
        <f t="shared" si="3"/>
        <v>Adults</v>
      </c>
    </row>
    <row r="61" spans="1:6" x14ac:dyDescent="0.3">
      <c r="A61" t="s">
        <v>31</v>
      </c>
      <c r="B61">
        <v>36</v>
      </c>
      <c r="C61" t="str">
        <f t="shared" si="0"/>
        <v>0%</v>
      </c>
      <c r="D61" t="b">
        <f t="shared" si="1"/>
        <v>0</v>
      </c>
      <c r="F61" t="str">
        <f t="shared" si="3"/>
        <v>Adults</v>
      </c>
    </row>
    <row r="62" spans="1:6" x14ac:dyDescent="0.3">
      <c r="A62" t="s">
        <v>31</v>
      </c>
      <c r="B62">
        <v>36</v>
      </c>
      <c r="C62" t="str">
        <f t="shared" si="0"/>
        <v>0%</v>
      </c>
      <c r="D62" t="b">
        <f t="shared" si="1"/>
        <v>0</v>
      </c>
      <c r="F62" t="str">
        <f t="shared" si="3"/>
        <v>Adults</v>
      </c>
    </row>
    <row r="63" spans="1:6" x14ac:dyDescent="0.3">
      <c r="A63" t="s">
        <v>20</v>
      </c>
      <c r="B63">
        <v>35</v>
      </c>
      <c r="C63" t="str">
        <f t="shared" si="0"/>
        <v>0%</v>
      </c>
      <c r="D63" t="b">
        <f t="shared" si="1"/>
        <v>0</v>
      </c>
      <c r="F63" t="str">
        <f t="shared" si="3"/>
        <v>Adults</v>
      </c>
    </row>
    <row r="64" spans="1:6" x14ac:dyDescent="0.3">
      <c r="A64" t="s">
        <v>31</v>
      </c>
      <c r="B64">
        <v>35</v>
      </c>
      <c r="C64" t="str">
        <f t="shared" si="0"/>
        <v>0%</v>
      </c>
      <c r="D64" t="b">
        <f t="shared" si="1"/>
        <v>0</v>
      </c>
      <c r="F64" t="str">
        <f t="shared" si="3"/>
        <v>Adults</v>
      </c>
    </row>
    <row r="65" spans="1:6" x14ac:dyDescent="0.3">
      <c r="A65" t="s">
        <v>31</v>
      </c>
      <c r="B65">
        <v>34</v>
      </c>
      <c r="C65" t="str">
        <f t="shared" si="0"/>
        <v>0%</v>
      </c>
      <c r="D65" t="b">
        <f t="shared" si="1"/>
        <v>0</v>
      </c>
      <c r="F65" t="str">
        <f t="shared" si="3"/>
        <v>Adults</v>
      </c>
    </row>
    <row r="66" spans="1:6" x14ac:dyDescent="0.3">
      <c r="A66" t="s">
        <v>31</v>
      </c>
      <c r="B66">
        <v>33</v>
      </c>
      <c r="C66" t="str">
        <f t="shared" si="0"/>
        <v>0%</v>
      </c>
      <c r="D66" t="b">
        <f t="shared" si="1"/>
        <v>0</v>
      </c>
      <c r="F66" t="str">
        <f t="shared" si="3"/>
        <v>Adults</v>
      </c>
    </row>
    <row r="67" spans="1:6" x14ac:dyDescent="0.3">
      <c r="A67" t="s">
        <v>31</v>
      </c>
      <c r="B67">
        <v>32</v>
      </c>
      <c r="C67" t="str">
        <f t="shared" ref="C67:C100" si="4">IF(B67&gt;70,"10 %","0%")</f>
        <v>0%</v>
      </c>
      <c r="D67" t="b">
        <f t="shared" ref="D67:D100" si="5">AND(A67="Women",B67&gt;50)</f>
        <v>0</v>
      </c>
      <c r="F67" t="str">
        <f t="shared" ref="F67:F100" si="6">IF(B67&gt;50,"senior",IF(B67&gt;20,"Adults","Teenager"))</f>
        <v>Adults</v>
      </c>
    </row>
    <row r="68" spans="1:6" x14ac:dyDescent="0.3">
      <c r="A68" t="s">
        <v>20</v>
      </c>
      <c r="B68">
        <v>32</v>
      </c>
      <c r="C68" t="str">
        <f t="shared" si="4"/>
        <v>0%</v>
      </c>
      <c r="D68" t="b">
        <f t="shared" si="5"/>
        <v>0</v>
      </c>
      <c r="F68" t="str">
        <f t="shared" si="6"/>
        <v>Adults</v>
      </c>
    </row>
    <row r="69" spans="1:6" x14ac:dyDescent="0.3">
      <c r="A69" t="s">
        <v>20</v>
      </c>
      <c r="B69">
        <v>31</v>
      </c>
      <c r="C69" t="str">
        <f t="shared" si="4"/>
        <v>0%</v>
      </c>
      <c r="D69" t="b">
        <f t="shared" si="5"/>
        <v>0</v>
      </c>
      <c r="F69" t="str">
        <f t="shared" si="6"/>
        <v>Adults</v>
      </c>
    </row>
    <row r="70" spans="1:6" x14ac:dyDescent="0.3">
      <c r="A70" t="s">
        <v>31</v>
      </c>
      <c r="B70">
        <v>31</v>
      </c>
      <c r="C70" t="str">
        <f t="shared" si="4"/>
        <v>0%</v>
      </c>
      <c r="D70" t="b">
        <f t="shared" si="5"/>
        <v>0</v>
      </c>
      <c r="F70" t="str">
        <f t="shared" si="6"/>
        <v>Adults</v>
      </c>
    </row>
    <row r="71" spans="1:6" x14ac:dyDescent="0.3">
      <c r="A71" t="s">
        <v>20</v>
      </c>
      <c r="B71">
        <v>30</v>
      </c>
      <c r="C71" t="str">
        <f t="shared" si="4"/>
        <v>0%</v>
      </c>
      <c r="D71" t="b">
        <f t="shared" si="5"/>
        <v>0</v>
      </c>
      <c r="F71" t="str">
        <f t="shared" si="6"/>
        <v>Adults</v>
      </c>
    </row>
    <row r="72" spans="1:6" x14ac:dyDescent="0.3">
      <c r="A72" t="s">
        <v>20</v>
      </c>
      <c r="B72">
        <v>30</v>
      </c>
      <c r="C72" t="str">
        <f t="shared" si="4"/>
        <v>0%</v>
      </c>
      <c r="D72" t="b">
        <f t="shared" si="5"/>
        <v>0</v>
      </c>
      <c r="F72" t="str">
        <f t="shared" si="6"/>
        <v>Adults</v>
      </c>
    </row>
    <row r="73" spans="1:6" x14ac:dyDescent="0.3">
      <c r="A73" t="s">
        <v>31</v>
      </c>
      <c r="B73">
        <v>30</v>
      </c>
      <c r="C73" t="str">
        <f t="shared" si="4"/>
        <v>0%</v>
      </c>
      <c r="D73" t="b">
        <f t="shared" si="5"/>
        <v>0</v>
      </c>
      <c r="F73" t="str">
        <f t="shared" si="6"/>
        <v>Adults</v>
      </c>
    </row>
    <row r="74" spans="1:6" x14ac:dyDescent="0.3">
      <c r="A74" t="s">
        <v>31</v>
      </c>
      <c r="B74">
        <v>30</v>
      </c>
      <c r="C74" t="str">
        <f t="shared" si="4"/>
        <v>0%</v>
      </c>
      <c r="D74" t="b">
        <f t="shared" si="5"/>
        <v>0</v>
      </c>
      <c r="F74" t="str">
        <f t="shared" si="6"/>
        <v>Adults</v>
      </c>
    </row>
    <row r="75" spans="1:6" x14ac:dyDescent="0.3">
      <c r="A75" t="s">
        <v>31</v>
      </c>
      <c r="B75">
        <v>29</v>
      </c>
      <c r="C75" t="str">
        <f t="shared" si="4"/>
        <v>0%</v>
      </c>
      <c r="D75" t="b">
        <f t="shared" si="5"/>
        <v>0</v>
      </c>
      <c r="F75" t="str">
        <f t="shared" si="6"/>
        <v>Adults</v>
      </c>
    </row>
    <row r="76" spans="1:6" x14ac:dyDescent="0.3">
      <c r="A76" t="s">
        <v>20</v>
      </c>
      <c r="B76">
        <v>27</v>
      </c>
      <c r="C76" t="str">
        <f t="shared" si="4"/>
        <v>0%</v>
      </c>
      <c r="D76" t="b">
        <f t="shared" si="5"/>
        <v>0</v>
      </c>
      <c r="F76" t="str">
        <f t="shared" si="6"/>
        <v>Adults</v>
      </c>
    </row>
    <row r="77" spans="1:6" x14ac:dyDescent="0.3">
      <c r="A77" t="s">
        <v>31</v>
      </c>
      <c r="B77">
        <v>27</v>
      </c>
      <c r="C77" t="str">
        <f t="shared" si="4"/>
        <v>0%</v>
      </c>
      <c r="D77" t="b">
        <f t="shared" si="5"/>
        <v>0</v>
      </c>
      <c r="F77" t="str">
        <f t="shared" si="6"/>
        <v>Adults</v>
      </c>
    </row>
    <row r="78" spans="1:6" x14ac:dyDescent="0.3">
      <c r="A78" t="s">
        <v>31</v>
      </c>
      <c r="B78">
        <v>26</v>
      </c>
      <c r="C78" t="str">
        <f t="shared" si="4"/>
        <v>0%</v>
      </c>
      <c r="D78" t="b">
        <f t="shared" si="5"/>
        <v>0</v>
      </c>
      <c r="F78" t="str">
        <f t="shared" si="6"/>
        <v>Adults</v>
      </c>
    </row>
    <row r="79" spans="1:6" x14ac:dyDescent="0.3">
      <c r="A79" t="s">
        <v>20</v>
      </c>
      <c r="B79">
        <v>26</v>
      </c>
      <c r="C79" t="str">
        <f t="shared" si="4"/>
        <v>0%</v>
      </c>
      <c r="D79" t="b">
        <f t="shared" si="5"/>
        <v>0</v>
      </c>
      <c r="F79" t="str">
        <f t="shared" si="6"/>
        <v>Adults</v>
      </c>
    </row>
    <row r="80" spans="1:6" x14ac:dyDescent="0.3">
      <c r="A80" t="s">
        <v>31</v>
      </c>
      <c r="B80">
        <v>26</v>
      </c>
      <c r="C80" t="str">
        <f t="shared" si="4"/>
        <v>0%</v>
      </c>
      <c r="D80" t="b">
        <f t="shared" si="5"/>
        <v>0</v>
      </c>
      <c r="F80" t="str">
        <f t="shared" si="6"/>
        <v>Adults</v>
      </c>
    </row>
    <row r="81" spans="1:6" x14ac:dyDescent="0.3">
      <c r="A81" t="s">
        <v>31</v>
      </c>
      <c r="B81">
        <v>25</v>
      </c>
      <c r="C81" t="str">
        <f t="shared" si="4"/>
        <v>0%</v>
      </c>
      <c r="D81" t="b">
        <f t="shared" si="5"/>
        <v>0</v>
      </c>
      <c r="F81" t="str">
        <f t="shared" si="6"/>
        <v>Adults</v>
      </c>
    </row>
    <row r="82" spans="1:6" x14ac:dyDescent="0.3">
      <c r="A82" t="s">
        <v>31</v>
      </c>
      <c r="B82">
        <v>24</v>
      </c>
      <c r="C82" t="str">
        <f t="shared" si="4"/>
        <v>0%</v>
      </c>
      <c r="D82" t="b">
        <f t="shared" si="5"/>
        <v>0</v>
      </c>
      <c r="F82" t="str">
        <f t="shared" si="6"/>
        <v>Adults</v>
      </c>
    </row>
    <row r="83" spans="1:6" x14ac:dyDescent="0.3">
      <c r="A83" t="s">
        <v>20</v>
      </c>
      <c r="B83">
        <v>24</v>
      </c>
      <c r="C83" t="str">
        <f t="shared" si="4"/>
        <v>0%</v>
      </c>
      <c r="D83" t="b">
        <f t="shared" si="5"/>
        <v>0</v>
      </c>
      <c r="F83" t="str">
        <f t="shared" si="6"/>
        <v>Adults</v>
      </c>
    </row>
    <row r="84" spans="1:6" x14ac:dyDescent="0.3">
      <c r="A84" t="s">
        <v>20</v>
      </c>
      <c r="B84">
        <v>23</v>
      </c>
      <c r="C84" t="str">
        <f t="shared" si="4"/>
        <v>0%</v>
      </c>
      <c r="D84" t="b">
        <f t="shared" si="5"/>
        <v>0</v>
      </c>
      <c r="F84" t="str">
        <f t="shared" si="6"/>
        <v>Adults</v>
      </c>
    </row>
    <row r="85" spans="1:6" x14ac:dyDescent="0.3">
      <c r="A85" t="s">
        <v>20</v>
      </c>
      <c r="B85">
        <v>23</v>
      </c>
      <c r="C85" t="str">
        <f t="shared" si="4"/>
        <v>0%</v>
      </c>
      <c r="D85" t="b">
        <f t="shared" si="5"/>
        <v>0</v>
      </c>
      <c r="F85" t="str">
        <f t="shared" si="6"/>
        <v>Adults</v>
      </c>
    </row>
    <row r="86" spans="1:6" x14ac:dyDescent="0.3">
      <c r="A86" t="s">
        <v>31</v>
      </c>
      <c r="B86">
        <v>23</v>
      </c>
      <c r="C86" t="str">
        <f t="shared" si="4"/>
        <v>0%</v>
      </c>
      <c r="D86" t="b">
        <f t="shared" si="5"/>
        <v>0</v>
      </c>
      <c r="F86" t="str">
        <f t="shared" si="6"/>
        <v>Adults</v>
      </c>
    </row>
    <row r="87" spans="1:6" x14ac:dyDescent="0.3">
      <c r="A87" t="s">
        <v>31</v>
      </c>
      <c r="B87">
        <v>22</v>
      </c>
      <c r="C87" t="str">
        <f t="shared" si="4"/>
        <v>0%</v>
      </c>
      <c r="D87" t="b">
        <f t="shared" si="5"/>
        <v>0</v>
      </c>
      <c r="F87" t="str">
        <f t="shared" si="6"/>
        <v>Adults</v>
      </c>
    </row>
    <row r="88" spans="1:6" x14ac:dyDescent="0.3">
      <c r="A88" t="s">
        <v>20</v>
      </c>
      <c r="B88">
        <v>22</v>
      </c>
      <c r="C88" t="str">
        <f t="shared" si="4"/>
        <v>0%</v>
      </c>
      <c r="D88" t="b">
        <f t="shared" si="5"/>
        <v>0</v>
      </c>
      <c r="F88" t="str">
        <f t="shared" si="6"/>
        <v>Adults</v>
      </c>
    </row>
    <row r="89" spans="1:6" x14ac:dyDescent="0.3">
      <c r="A89" t="s">
        <v>31</v>
      </c>
      <c r="B89">
        <v>21</v>
      </c>
      <c r="C89" t="str">
        <f t="shared" si="4"/>
        <v>0%</v>
      </c>
      <c r="D89" t="b">
        <f t="shared" si="5"/>
        <v>0</v>
      </c>
      <c r="F89" t="str">
        <f t="shared" si="6"/>
        <v>Adults</v>
      </c>
    </row>
    <row r="90" spans="1:6" x14ac:dyDescent="0.3">
      <c r="A90" t="s">
        <v>31</v>
      </c>
      <c r="B90">
        <v>21</v>
      </c>
      <c r="C90" t="str">
        <f t="shared" si="4"/>
        <v>0%</v>
      </c>
      <c r="D90" t="b">
        <f t="shared" si="5"/>
        <v>0</v>
      </c>
      <c r="F90" t="str">
        <f t="shared" si="6"/>
        <v>Adults</v>
      </c>
    </row>
    <row r="91" spans="1:6" x14ac:dyDescent="0.3">
      <c r="A91" t="s">
        <v>31</v>
      </c>
      <c r="B91">
        <v>20</v>
      </c>
      <c r="C91" t="str">
        <f t="shared" si="4"/>
        <v>0%</v>
      </c>
      <c r="D91" t="b">
        <f t="shared" si="5"/>
        <v>0</v>
      </c>
      <c r="F91" t="str">
        <f t="shared" si="6"/>
        <v>Teenager</v>
      </c>
    </row>
    <row r="92" spans="1:6" x14ac:dyDescent="0.3">
      <c r="A92" t="s">
        <v>20</v>
      </c>
      <c r="B92">
        <v>20</v>
      </c>
      <c r="C92" t="str">
        <f t="shared" si="4"/>
        <v>0%</v>
      </c>
      <c r="D92" t="b">
        <f t="shared" si="5"/>
        <v>0</v>
      </c>
      <c r="F92" t="str">
        <f t="shared" si="6"/>
        <v>Teenager</v>
      </c>
    </row>
    <row r="93" spans="1:6" x14ac:dyDescent="0.3">
      <c r="A93" t="s">
        <v>31</v>
      </c>
      <c r="B93">
        <v>20</v>
      </c>
      <c r="C93" t="str">
        <f t="shared" si="4"/>
        <v>0%</v>
      </c>
      <c r="D93" t="b">
        <f t="shared" si="5"/>
        <v>0</v>
      </c>
      <c r="F93" t="str">
        <f t="shared" si="6"/>
        <v>Teenager</v>
      </c>
    </row>
    <row r="94" spans="1:6" x14ac:dyDescent="0.3">
      <c r="A94" t="s">
        <v>31</v>
      </c>
      <c r="B94">
        <v>20</v>
      </c>
      <c r="C94" t="str">
        <f t="shared" si="4"/>
        <v>0%</v>
      </c>
      <c r="D94" t="b">
        <f t="shared" si="5"/>
        <v>0</v>
      </c>
      <c r="F94" t="str">
        <f t="shared" si="6"/>
        <v>Teenager</v>
      </c>
    </row>
    <row r="95" spans="1:6" x14ac:dyDescent="0.3">
      <c r="A95" t="s">
        <v>20</v>
      </c>
      <c r="B95">
        <v>19</v>
      </c>
      <c r="C95" t="str">
        <f t="shared" si="4"/>
        <v>0%</v>
      </c>
      <c r="D95" t="b">
        <f t="shared" si="5"/>
        <v>0</v>
      </c>
      <c r="F95" t="str">
        <f t="shared" si="6"/>
        <v>Teenager</v>
      </c>
    </row>
    <row r="96" spans="1:6" x14ac:dyDescent="0.3">
      <c r="A96" t="s">
        <v>31</v>
      </c>
      <c r="B96">
        <v>19</v>
      </c>
      <c r="C96" t="str">
        <f t="shared" si="4"/>
        <v>0%</v>
      </c>
      <c r="D96" t="b">
        <f t="shared" si="5"/>
        <v>0</v>
      </c>
      <c r="F96" t="str">
        <f t="shared" si="6"/>
        <v>Teenager</v>
      </c>
    </row>
    <row r="97" spans="1:6" x14ac:dyDescent="0.3">
      <c r="A97" t="s">
        <v>31</v>
      </c>
      <c r="B97">
        <v>19</v>
      </c>
      <c r="C97" t="str">
        <f t="shared" si="4"/>
        <v>0%</v>
      </c>
      <c r="D97" t="b">
        <f t="shared" si="5"/>
        <v>0</v>
      </c>
      <c r="F97" t="str">
        <f t="shared" si="6"/>
        <v>Teenager</v>
      </c>
    </row>
    <row r="98" spans="1:6" x14ac:dyDescent="0.3">
      <c r="A98" t="s">
        <v>31</v>
      </c>
      <c r="B98">
        <v>18</v>
      </c>
      <c r="C98" t="str">
        <f t="shared" si="4"/>
        <v>0%</v>
      </c>
      <c r="D98" t="b">
        <f t="shared" si="5"/>
        <v>0</v>
      </c>
      <c r="F98" t="str">
        <f t="shared" si="6"/>
        <v>Teenager</v>
      </c>
    </row>
    <row r="99" spans="1:6" x14ac:dyDescent="0.3">
      <c r="A99" t="s">
        <v>31</v>
      </c>
      <c r="B99">
        <v>18</v>
      </c>
      <c r="C99" t="str">
        <f t="shared" si="4"/>
        <v>0%</v>
      </c>
      <c r="D99" t="b">
        <f t="shared" si="5"/>
        <v>0</v>
      </c>
      <c r="F99" t="str">
        <f t="shared" si="6"/>
        <v>Teenager</v>
      </c>
    </row>
    <row r="100" spans="1:6" x14ac:dyDescent="0.3">
      <c r="A100" t="s">
        <v>31</v>
      </c>
      <c r="B100">
        <v>18</v>
      </c>
      <c r="C100" t="str">
        <f t="shared" si="4"/>
        <v>0%</v>
      </c>
      <c r="D100" t="b">
        <f t="shared" si="5"/>
        <v>0</v>
      </c>
      <c r="F100" t="str">
        <f t="shared" si="6"/>
        <v>Teenager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D1" zoomScale="265" zoomScaleNormal="265" workbookViewId="0">
      <selection activeCell="F8" sqref="F8"/>
    </sheetView>
  </sheetViews>
  <sheetFormatPr defaultRowHeight="14.4" x14ac:dyDescent="0.3"/>
  <cols>
    <col min="1" max="1" width="9" customWidth="1"/>
    <col min="2" max="2" width="10.21875" customWidth="1"/>
  </cols>
  <sheetData>
    <row r="1" spans="1:7" x14ac:dyDescent="0.3">
      <c r="A1" s="1" t="s">
        <v>3</v>
      </c>
      <c r="B1" s="1" t="s">
        <v>7</v>
      </c>
      <c r="C1" t="s">
        <v>338</v>
      </c>
      <c r="D1" t="s">
        <v>340</v>
      </c>
      <c r="E1" t="s">
        <v>339</v>
      </c>
    </row>
    <row r="2" spans="1:7" x14ac:dyDescent="0.3">
      <c r="A2" t="s">
        <v>20</v>
      </c>
      <c r="B2" t="s">
        <v>22</v>
      </c>
      <c r="C2" t="b">
        <f>AND(A2="Men",B2="Amazon")</f>
        <v>0</v>
      </c>
      <c r="D2" t="b">
        <f>AND(B2="Flipkart",AND(A2="Men",B2="Amazon")=TRUE)</f>
        <v>0</v>
      </c>
      <c r="E2" t="s">
        <v>341</v>
      </c>
    </row>
    <row r="3" spans="1:7" x14ac:dyDescent="0.3">
      <c r="A3" t="s">
        <v>31</v>
      </c>
      <c r="B3" t="s">
        <v>32</v>
      </c>
      <c r="C3" t="b">
        <f>AND(A3="Men",B3="Amazon")</f>
        <v>0</v>
      </c>
      <c r="D3" t="b">
        <f t="shared" ref="D3:D7" si="0">AND(B3="Flipkart",C3=TRUE)</f>
        <v>0</v>
      </c>
      <c r="E3" t="s">
        <v>342</v>
      </c>
    </row>
    <row r="4" spans="1:7" x14ac:dyDescent="0.3">
      <c r="A4" t="s">
        <v>20</v>
      </c>
      <c r="B4" t="s">
        <v>22</v>
      </c>
      <c r="C4" t="b">
        <f>AND(A4="Men",B4="Amazon")</f>
        <v>0</v>
      </c>
      <c r="D4" t="b">
        <f t="shared" si="0"/>
        <v>0</v>
      </c>
    </row>
    <row r="5" spans="1:7" x14ac:dyDescent="0.3">
      <c r="A5" t="s">
        <v>20</v>
      </c>
      <c r="B5" t="s">
        <v>45</v>
      </c>
      <c r="C5" t="b">
        <f t="shared" ref="C5:C66" si="1">AND(A5="Men",B5="Amazon")</f>
        <v>0</v>
      </c>
      <c r="D5" t="b">
        <f t="shared" si="0"/>
        <v>0</v>
      </c>
      <c r="F5" t="s">
        <v>343</v>
      </c>
      <c r="G5" t="s">
        <v>344</v>
      </c>
    </row>
    <row r="6" spans="1:7" x14ac:dyDescent="0.3">
      <c r="A6" t="s">
        <v>31</v>
      </c>
      <c r="B6" t="s">
        <v>32</v>
      </c>
      <c r="C6" t="b">
        <f t="shared" si="1"/>
        <v>0</v>
      </c>
      <c r="D6" t="b">
        <f t="shared" si="0"/>
        <v>0</v>
      </c>
    </row>
    <row r="7" spans="1:7" x14ac:dyDescent="0.3">
      <c r="A7" t="s">
        <v>31</v>
      </c>
      <c r="B7" t="s">
        <v>22</v>
      </c>
      <c r="C7" t="b">
        <v>1</v>
      </c>
      <c r="D7" t="b">
        <f t="shared" si="0"/>
        <v>1</v>
      </c>
    </row>
    <row r="8" spans="1:7" x14ac:dyDescent="0.3">
      <c r="A8" t="s">
        <v>31</v>
      </c>
      <c r="B8" t="s">
        <v>22</v>
      </c>
      <c r="C8" t="b">
        <f t="shared" si="1"/>
        <v>0</v>
      </c>
      <c r="D8" t="b">
        <f>AND(B8="Flipkart",C8=TRUE)</f>
        <v>0</v>
      </c>
    </row>
    <row r="9" spans="1:7" x14ac:dyDescent="0.3">
      <c r="A9" t="s">
        <v>31</v>
      </c>
      <c r="B9" t="s">
        <v>65</v>
      </c>
      <c r="C9" t="b">
        <f t="shared" si="1"/>
        <v>0</v>
      </c>
    </row>
    <row r="10" spans="1:7" x14ac:dyDescent="0.3">
      <c r="A10" t="s">
        <v>31</v>
      </c>
      <c r="B10" t="s">
        <v>45</v>
      </c>
      <c r="C10" t="b">
        <f t="shared" si="1"/>
        <v>0</v>
      </c>
    </row>
    <row r="11" spans="1:7" x14ac:dyDescent="0.3">
      <c r="A11" t="s">
        <v>31</v>
      </c>
      <c r="B11" t="s">
        <v>32</v>
      </c>
      <c r="C11" t="b">
        <f t="shared" si="1"/>
        <v>0</v>
      </c>
    </row>
    <row r="12" spans="1:7" x14ac:dyDescent="0.3">
      <c r="A12" t="s">
        <v>31</v>
      </c>
      <c r="B12" t="s">
        <v>22</v>
      </c>
      <c r="C12" t="b">
        <f t="shared" si="1"/>
        <v>0</v>
      </c>
    </row>
    <row r="13" spans="1:7" x14ac:dyDescent="0.3">
      <c r="A13" t="s">
        <v>31</v>
      </c>
      <c r="B13" t="s">
        <v>32</v>
      </c>
      <c r="C13" t="b">
        <f t="shared" si="1"/>
        <v>0</v>
      </c>
    </row>
    <row r="14" spans="1:7" x14ac:dyDescent="0.3">
      <c r="A14" t="s">
        <v>31</v>
      </c>
      <c r="B14" t="s">
        <v>45</v>
      </c>
      <c r="C14" t="b">
        <f t="shared" si="1"/>
        <v>0</v>
      </c>
    </row>
    <row r="15" spans="1:7" x14ac:dyDescent="0.3">
      <c r="A15" t="s">
        <v>31</v>
      </c>
      <c r="B15" t="s">
        <v>22</v>
      </c>
      <c r="C15" t="b">
        <f t="shared" si="1"/>
        <v>0</v>
      </c>
    </row>
    <row r="16" spans="1:7" x14ac:dyDescent="0.3">
      <c r="A16" t="s">
        <v>31</v>
      </c>
      <c r="B16" t="s">
        <v>45</v>
      </c>
      <c r="C16" t="b">
        <f t="shared" si="1"/>
        <v>0</v>
      </c>
    </row>
    <row r="17" spans="1:3" x14ac:dyDescent="0.3">
      <c r="A17" t="s">
        <v>31</v>
      </c>
      <c r="B17" t="s">
        <v>45</v>
      </c>
      <c r="C17" t="b">
        <f t="shared" si="1"/>
        <v>0</v>
      </c>
    </row>
    <row r="18" spans="1:3" x14ac:dyDescent="0.3">
      <c r="A18" t="s">
        <v>31</v>
      </c>
      <c r="B18" t="s">
        <v>100</v>
      </c>
      <c r="C18" t="b">
        <f t="shared" si="1"/>
        <v>0</v>
      </c>
    </row>
    <row r="19" spans="1:3" x14ac:dyDescent="0.3">
      <c r="A19" t="s">
        <v>20</v>
      </c>
      <c r="B19" t="s">
        <v>103</v>
      </c>
      <c r="C19" t="b">
        <f t="shared" si="1"/>
        <v>0</v>
      </c>
    </row>
    <row r="20" spans="1:3" x14ac:dyDescent="0.3">
      <c r="A20" t="s">
        <v>31</v>
      </c>
      <c r="B20" t="s">
        <v>22</v>
      </c>
      <c r="C20" t="b">
        <f t="shared" si="1"/>
        <v>0</v>
      </c>
    </row>
    <row r="21" spans="1:3" x14ac:dyDescent="0.3">
      <c r="A21" t="s">
        <v>31</v>
      </c>
      <c r="B21" t="s">
        <v>32</v>
      </c>
      <c r="C21" t="b">
        <f t="shared" si="1"/>
        <v>0</v>
      </c>
    </row>
    <row r="22" spans="1:3" x14ac:dyDescent="0.3">
      <c r="A22" s="1" t="s">
        <v>20</v>
      </c>
      <c r="B22" s="1" t="s">
        <v>32</v>
      </c>
      <c r="C22" s="1" t="b">
        <f t="shared" si="1"/>
        <v>1</v>
      </c>
    </row>
    <row r="23" spans="1:3" x14ac:dyDescent="0.3">
      <c r="A23" t="s">
        <v>31</v>
      </c>
      <c r="B23" t="s">
        <v>22</v>
      </c>
      <c r="C23" t="b">
        <f t="shared" si="1"/>
        <v>0</v>
      </c>
    </row>
    <row r="24" spans="1:3" x14ac:dyDescent="0.3">
      <c r="A24" t="s">
        <v>20</v>
      </c>
      <c r="B24" t="s">
        <v>22</v>
      </c>
      <c r="C24" t="b">
        <f t="shared" si="1"/>
        <v>0</v>
      </c>
    </row>
    <row r="25" spans="1:3" x14ac:dyDescent="0.3">
      <c r="A25" t="s">
        <v>31</v>
      </c>
      <c r="B25" t="s">
        <v>45</v>
      </c>
      <c r="C25" t="b">
        <f t="shared" si="1"/>
        <v>0</v>
      </c>
    </row>
    <row r="26" spans="1:3" x14ac:dyDescent="0.3">
      <c r="A26" t="s">
        <v>20</v>
      </c>
      <c r="B26" t="s">
        <v>45</v>
      </c>
      <c r="C26" t="b">
        <f t="shared" si="1"/>
        <v>0</v>
      </c>
    </row>
    <row r="27" spans="1:3" x14ac:dyDescent="0.3">
      <c r="A27" t="s">
        <v>31</v>
      </c>
      <c r="B27" t="s">
        <v>100</v>
      </c>
      <c r="C27" t="b">
        <f t="shared" si="1"/>
        <v>0</v>
      </c>
    </row>
    <row r="28" spans="1:3" x14ac:dyDescent="0.3">
      <c r="A28" t="s">
        <v>31</v>
      </c>
      <c r="B28" t="s">
        <v>65</v>
      </c>
      <c r="C28" t="b">
        <f t="shared" si="1"/>
        <v>0</v>
      </c>
    </row>
    <row r="29" spans="1:3" x14ac:dyDescent="0.3">
      <c r="A29" t="s">
        <v>31</v>
      </c>
      <c r="B29" t="s">
        <v>134</v>
      </c>
      <c r="C29" t="b">
        <f t="shared" si="1"/>
        <v>0</v>
      </c>
    </row>
    <row r="30" spans="1:3" x14ac:dyDescent="0.3">
      <c r="A30" t="s">
        <v>31</v>
      </c>
      <c r="B30" t="s">
        <v>22</v>
      </c>
      <c r="C30" t="b">
        <f t="shared" si="1"/>
        <v>0</v>
      </c>
    </row>
    <row r="31" spans="1:3" x14ac:dyDescent="0.3">
      <c r="A31" t="s">
        <v>20</v>
      </c>
      <c r="B31" t="s">
        <v>65</v>
      </c>
      <c r="C31" t="b">
        <f t="shared" si="1"/>
        <v>0</v>
      </c>
    </row>
    <row r="32" spans="1:3" x14ac:dyDescent="0.3">
      <c r="A32" t="s">
        <v>20</v>
      </c>
      <c r="B32" t="s">
        <v>100</v>
      </c>
      <c r="C32" t="b">
        <f t="shared" si="1"/>
        <v>0</v>
      </c>
    </row>
    <row r="33" spans="1:4" x14ac:dyDescent="0.3">
      <c r="A33" t="s">
        <v>31</v>
      </c>
      <c r="B33" t="s">
        <v>45</v>
      </c>
      <c r="C33" t="b">
        <f t="shared" si="1"/>
        <v>0</v>
      </c>
    </row>
    <row r="34" spans="1:4" x14ac:dyDescent="0.3">
      <c r="A34" t="s">
        <v>31</v>
      </c>
      <c r="B34" t="s">
        <v>32</v>
      </c>
      <c r="C34" t="b">
        <f t="shared" si="1"/>
        <v>0</v>
      </c>
    </row>
    <row r="35" spans="1:4" x14ac:dyDescent="0.3">
      <c r="A35" t="s">
        <v>31</v>
      </c>
      <c r="B35" t="s">
        <v>45</v>
      </c>
      <c r="C35" t="b">
        <f t="shared" si="1"/>
        <v>0</v>
      </c>
    </row>
    <row r="36" spans="1:4" x14ac:dyDescent="0.3">
      <c r="A36" t="s">
        <v>31</v>
      </c>
      <c r="B36" t="s">
        <v>32</v>
      </c>
      <c r="C36" t="b">
        <f t="shared" si="1"/>
        <v>0</v>
      </c>
    </row>
    <row r="37" spans="1:4" x14ac:dyDescent="0.3">
      <c r="A37" t="s">
        <v>20</v>
      </c>
      <c r="B37" t="s">
        <v>45</v>
      </c>
      <c r="C37" t="b">
        <f t="shared" si="1"/>
        <v>0</v>
      </c>
    </row>
    <row r="38" spans="1:4" x14ac:dyDescent="0.3">
      <c r="A38" t="s">
        <v>31</v>
      </c>
      <c r="B38" t="s">
        <v>45</v>
      </c>
      <c r="C38" t="b">
        <f t="shared" si="1"/>
        <v>0</v>
      </c>
    </row>
    <row r="39" spans="1:4" x14ac:dyDescent="0.3">
      <c r="A39" t="s">
        <v>31</v>
      </c>
      <c r="B39" t="s">
        <v>45</v>
      </c>
      <c r="C39" t="b">
        <f t="shared" si="1"/>
        <v>0</v>
      </c>
    </row>
    <row r="40" spans="1:4" x14ac:dyDescent="0.3">
      <c r="A40" t="s">
        <v>20</v>
      </c>
      <c r="B40" t="s">
        <v>45</v>
      </c>
      <c r="C40" t="b">
        <f t="shared" si="1"/>
        <v>0</v>
      </c>
    </row>
    <row r="41" spans="1:4" x14ac:dyDescent="0.3">
      <c r="A41" t="s">
        <v>31</v>
      </c>
      <c r="B41" t="s">
        <v>45</v>
      </c>
      <c r="C41" t="b">
        <f t="shared" si="1"/>
        <v>0</v>
      </c>
    </row>
    <row r="42" spans="1:4" x14ac:dyDescent="0.3">
      <c r="A42" t="s">
        <v>31</v>
      </c>
      <c r="B42" t="s">
        <v>45</v>
      </c>
      <c r="C42" t="b">
        <f t="shared" si="1"/>
        <v>0</v>
      </c>
    </row>
    <row r="43" spans="1:4" x14ac:dyDescent="0.3">
      <c r="A43" t="s">
        <v>31</v>
      </c>
      <c r="B43" t="s">
        <v>134</v>
      </c>
      <c r="C43" t="b">
        <f t="shared" si="1"/>
        <v>0</v>
      </c>
    </row>
    <row r="44" spans="1:4" x14ac:dyDescent="0.3">
      <c r="A44" t="s">
        <v>31</v>
      </c>
      <c r="B44" t="s">
        <v>45</v>
      </c>
      <c r="C44" t="b">
        <f t="shared" si="1"/>
        <v>0</v>
      </c>
    </row>
    <row r="45" spans="1:4" x14ac:dyDescent="0.3">
      <c r="A45" t="s">
        <v>31</v>
      </c>
      <c r="B45" t="s">
        <v>65</v>
      </c>
      <c r="C45" t="b">
        <f t="shared" si="1"/>
        <v>0</v>
      </c>
    </row>
    <row r="46" spans="1:4" x14ac:dyDescent="0.3">
      <c r="A46" t="s">
        <v>31</v>
      </c>
      <c r="B46" t="s">
        <v>32</v>
      </c>
      <c r="C46" t="b">
        <f t="shared" si="1"/>
        <v>0</v>
      </c>
    </row>
    <row r="47" spans="1:4" x14ac:dyDescent="0.3">
      <c r="A47" t="s">
        <v>31</v>
      </c>
      <c r="B47" t="s">
        <v>45</v>
      </c>
      <c r="C47" t="b">
        <f t="shared" si="1"/>
        <v>0</v>
      </c>
      <c r="D47" t="b">
        <f t="shared" ref="D47:D66" si="2">AND(B47="Flipkart",C47)</f>
        <v>0</v>
      </c>
    </row>
    <row r="48" spans="1:4" x14ac:dyDescent="0.3">
      <c r="A48" t="s">
        <v>31</v>
      </c>
      <c r="B48" t="s">
        <v>32</v>
      </c>
      <c r="C48" t="b">
        <f t="shared" si="1"/>
        <v>0</v>
      </c>
      <c r="D48" t="b">
        <f t="shared" si="2"/>
        <v>0</v>
      </c>
    </row>
    <row r="49" spans="1:4" x14ac:dyDescent="0.3">
      <c r="A49" t="s">
        <v>20</v>
      </c>
      <c r="B49" t="s">
        <v>32</v>
      </c>
      <c r="C49" t="b">
        <f t="shared" si="1"/>
        <v>1</v>
      </c>
      <c r="D49" t="b">
        <f t="shared" si="2"/>
        <v>0</v>
      </c>
    </row>
    <row r="50" spans="1:4" x14ac:dyDescent="0.3">
      <c r="A50" t="s">
        <v>20</v>
      </c>
      <c r="B50" t="s">
        <v>45</v>
      </c>
      <c r="C50" t="b">
        <f t="shared" si="1"/>
        <v>0</v>
      </c>
      <c r="D50" t="b">
        <f t="shared" si="2"/>
        <v>0</v>
      </c>
    </row>
    <row r="51" spans="1:4" x14ac:dyDescent="0.3">
      <c r="A51" t="s">
        <v>20</v>
      </c>
      <c r="B51" t="s">
        <v>45</v>
      </c>
      <c r="C51" t="b">
        <f t="shared" si="1"/>
        <v>0</v>
      </c>
      <c r="D51" t="b">
        <f t="shared" si="2"/>
        <v>0</v>
      </c>
    </row>
    <row r="52" spans="1:4" x14ac:dyDescent="0.3">
      <c r="A52" t="s">
        <v>20</v>
      </c>
      <c r="B52" t="s">
        <v>22</v>
      </c>
      <c r="C52" t="b">
        <f t="shared" si="1"/>
        <v>0</v>
      </c>
      <c r="D52" t="b">
        <f t="shared" si="2"/>
        <v>0</v>
      </c>
    </row>
    <row r="53" spans="1:4" x14ac:dyDescent="0.3">
      <c r="A53" t="s">
        <v>31</v>
      </c>
      <c r="B53" t="s">
        <v>32</v>
      </c>
      <c r="C53" t="b">
        <f t="shared" si="1"/>
        <v>0</v>
      </c>
      <c r="D53" t="b">
        <f t="shared" si="2"/>
        <v>0</v>
      </c>
    </row>
    <row r="54" spans="1:4" x14ac:dyDescent="0.3">
      <c r="A54" t="s">
        <v>31</v>
      </c>
      <c r="B54" t="s">
        <v>45</v>
      </c>
      <c r="C54" t="b">
        <f t="shared" si="1"/>
        <v>0</v>
      </c>
      <c r="D54" t="b">
        <f t="shared" si="2"/>
        <v>0</v>
      </c>
    </row>
    <row r="55" spans="1:4" x14ac:dyDescent="0.3">
      <c r="A55" t="s">
        <v>31</v>
      </c>
      <c r="B55" t="s">
        <v>32</v>
      </c>
      <c r="C55" t="b">
        <f t="shared" si="1"/>
        <v>0</v>
      </c>
      <c r="D55" t="b">
        <f t="shared" si="2"/>
        <v>0</v>
      </c>
    </row>
    <row r="56" spans="1:4" x14ac:dyDescent="0.3">
      <c r="A56" t="s">
        <v>31</v>
      </c>
      <c r="B56" t="s">
        <v>65</v>
      </c>
      <c r="C56" t="b">
        <f t="shared" si="1"/>
        <v>0</v>
      </c>
      <c r="D56" t="b">
        <f t="shared" si="2"/>
        <v>0</v>
      </c>
    </row>
    <row r="57" spans="1:4" x14ac:dyDescent="0.3">
      <c r="A57" t="s">
        <v>20</v>
      </c>
      <c r="B57" t="s">
        <v>32</v>
      </c>
      <c r="C57" t="b">
        <f t="shared" si="1"/>
        <v>1</v>
      </c>
      <c r="D57" t="b">
        <f t="shared" si="2"/>
        <v>0</v>
      </c>
    </row>
    <row r="58" spans="1:4" x14ac:dyDescent="0.3">
      <c r="A58" t="s">
        <v>31</v>
      </c>
      <c r="B58" t="s">
        <v>32</v>
      </c>
      <c r="C58" t="b">
        <f t="shared" si="1"/>
        <v>0</v>
      </c>
      <c r="D58" t="b">
        <f t="shared" si="2"/>
        <v>0</v>
      </c>
    </row>
    <row r="59" spans="1:4" x14ac:dyDescent="0.3">
      <c r="A59" t="s">
        <v>31</v>
      </c>
      <c r="B59" t="s">
        <v>65</v>
      </c>
      <c r="C59" t="b">
        <f t="shared" si="1"/>
        <v>0</v>
      </c>
      <c r="D59" t="b">
        <f t="shared" si="2"/>
        <v>0</v>
      </c>
    </row>
    <row r="60" spans="1:4" x14ac:dyDescent="0.3">
      <c r="A60" t="s">
        <v>31</v>
      </c>
      <c r="B60" t="s">
        <v>32</v>
      </c>
      <c r="C60" t="b">
        <f t="shared" si="1"/>
        <v>0</v>
      </c>
      <c r="D60" t="b">
        <f t="shared" si="2"/>
        <v>0</v>
      </c>
    </row>
    <row r="61" spans="1:4" x14ac:dyDescent="0.3">
      <c r="A61" t="s">
        <v>31</v>
      </c>
      <c r="B61" t="s">
        <v>45</v>
      </c>
      <c r="C61" t="b">
        <f t="shared" si="1"/>
        <v>0</v>
      </c>
      <c r="D61" t="b">
        <f t="shared" si="2"/>
        <v>0</v>
      </c>
    </row>
    <row r="62" spans="1:4" x14ac:dyDescent="0.3">
      <c r="A62" t="s">
        <v>31</v>
      </c>
      <c r="B62" t="s">
        <v>45</v>
      </c>
      <c r="C62" t="b">
        <f t="shared" si="1"/>
        <v>0</v>
      </c>
      <c r="D62" t="b">
        <f t="shared" si="2"/>
        <v>0</v>
      </c>
    </row>
    <row r="63" spans="1:4" x14ac:dyDescent="0.3">
      <c r="A63" t="s">
        <v>20</v>
      </c>
      <c r="B63" t="s">
        <v>65</v>
      </c>
      <c r="C63" t="b">
        <f t="shared" si="1"/>
        <v>0</v>
      </c>
      <c r="D63" t="b">
        <f t="shared" si="2"/>
        <v>0</v>
      </c>
    </row>
    <row r="64" spans="1:4" x14ac:dyDescent="0.3">
      <c r="A64" t="s">
        <v>31</v>
      </c>
      <c r="B64" t="s">
        <v>32</v>
      </c>
      <c r="C64" t="b">
        <f t="shared" si="1"/>
        <v>0</v>
      </c>
      <c r="D64" t="b">
        <f t="shared" si="2"/>
        <v>0</v>
      </c>
    </row>
    <row r="65" spans="1:4" x14ac:dyDescent="0.3">
      <c r="A65" t="s">
        <v>31</v>
      </c>
      <c r="B65" t="s">
        <v>65</v>
      </c>
      <c r="C65" t="b">
        <f t="shared" si="1"/>
        <v>0</v>
      </c>
      <c r="D65" t="b">
        <f t="shared" si="2"/>
        <v>0</v>
      </c>
    </row>
    <row r="66" spans="1:4" x14ac:dyDescent="0.3">
      <c r="A66" t="s">
        <v>31</v>
      </c>
      <c r="B66" t="s">
        <v>32</v>
      </c>
      <c r="C66" t="b">
        <f t="shared" si="1"/>
        <v>0</v>
      </c>
      <c r="D66" t="b">
        <f t="shared" si="2"/>
        <v>0</v>
      </c>
    </row>
    <row r="67" spans="1:4" x14ac:dyDescent="0.3">
      <c r="A67" t="s">
        <v>31</v>
      </c>
      <c r="B67" t="s">
        <v>22</v>
      </c>
      <c r="C67" t="b">
        <f t="shared" ref="C67:C100" si="3">AND(A67="Men",B67="Amazon")</f>
        <v>0</v>
      </c>
      <c r="D67" t="b">
        <f t="shared" ref="D67:D100" si="4">AND(B67="Flipkart",C67)</f>
        <v>0</v>
      </c>
    </row>
    <row r="68" spans="1:4" x14ac:dyDescent="0.3">
      <c r="A68" t="s">
        <v>20</v>
      </c>
      <c r="B68" t="s">
        <v>32</v>
      </c>
      <c r="C68" t="b">
        <f t="shared" si="3"/>
        <v>1</v>
      </c>
      <c r="D68" t="b">
        <f t="shared" si="4"/>
        <v>0</v>
      </c>
    </row>
    <row r="69" spans="1:4" x14ac:dyDescent="0.3">
      <c r="A69" t="s">
        <v>20</v>
      </c>
      <c r="B69" t="s">
        <v>45</v>
      </c>
      <c r="C69" t="b">
        <f t="shared" si="3"/>
        <v>0</v>
      </c>
      <c r="D69" t="b">
        <f t="shared" si="4"/>
        <v>0</v>
      </c>
    </row>
    <row r="70" spans="1:4" x14ac:dyDescent="0.3">
      <c r="A70" t="s">
        <v>31</v>
      </c>
      <c r="B70" t="s">
        <v>32</v>
      </c>
      <c r="C70" t="b">
        <f t="shared" si="3"/>
        <v>0</v>
      </c>
      <c r="D70" t="b">
        <f t="shared" si="4"/>
        <v>0</v>
      </c>
    </row>
    <row r="71" spans="1:4" x14ac:dyDescent="0.3">
      <c r="A71" t="s">
        <v>20</v>
      </c>
      <c r="B71" t="s">
        <v>100</v>
      </c>
      <c r="C71" t="b">
        <f t="shared" si="3"/>
        <v>0</v>
      </c>
      <c r="D71" t="b">
        <f t="shared" si="4"/>
        <v>0</v>
      </c>
    </row>
    <row r="72" spans="1:4" x14ac:dyDescent="0.3">
      <c r="A72" t="s">
        <v>20</v>
      </c>
      <c r="B72" t="s">
        <v>45</v>
      </c>
      <c r="C72" t="b">
        <f t="shared" si="3"/>
        <v>0</v>
      </c>
      <c r="D72" t="b">
        <f t="shared" si="4"/>
        <v>0</v>
      </c>
    </row>
    <row r="73" spans="1:4" x14ac:dyDescent="0.3">
      <c r="A73" t="s">
        <v>31</v>
      </c>
      <c r="B73" t="s">
        <v>32</v>
      </c>
      <c r="C73" t="b">
        <f t="shared" si="3"/>
        <v>0</v>
      </c>
      <c r="D73" t="b">
        <f t="shared" si="4"/>
        <v>0</v>
      </c>
    </row>
    <row r="74" spans="1:4" x14ac:dyDescent="0.3">
      <c r="A74" t="s">
        <v>31</v>
      </c>
      <c r="B74" t="s">
        <v>22</v>
      </c>
      <c r="C74" t="b">
        <f t="shared" si="3"/>
        <v>0</v>
      </c>
      <c r="D74" t="b">
        <f t="shared" si="4"/>
        <v>0</v>
      </c>
    </row>
    <row r="75" spans="1:4" x14ac:dyDescent="0.3">
      <c r="A75" t="s">
        <v>31</v>
      </c>
      <c r="B75" t="s">
        <v>103</v>
      </c>
      <c r="C75" t="b">
        <f t="shared" si="3"/>
        <v>0</v>
      </c>
      <c r="D75" t="b">
        <f t="shared" si="4"/>
        <v>0</v>
      </c>
    </row>
    <row r="76" spans="1:4" x14ac:dyDescent="0.3">
      <c r="A76" t="s">
        <v>20</v>
      </c>
      <c r="B76" t="s">
        <v>32</v>
      </c>
      <c r="C76" t="b">
        <f t="shared" si="3"/>
        <v>1</v>
      </c>
      <c r="D76" t="b">
        <f t="shared" si="4"/>
        <v>0</v>
      </c>
    </row>
    <row r="77" spans="1:4" x14ac:dyDescent="0.3">
      <c r="A77" t="s">
        <v>31</v>
      </c>
      <c r="B77" t="s">
        <v>32</v>
      </c>
      <c r="C77" t="b">
        <f t="shared" si="3"/>
        <v>0</v>
      </c>
      <c r="D77" t="b">
        <f t="shared" si="4"/>
        <v>0</v>
      </c>
    </row>
    <row r="78" spans="1:4" x14ac:dyDescent="0.3">
      <c r="A78" t="s">
        <v>31</v>
      </c>
      <c r="B78" t="s">
        <v>32</v>
      </c>
      <c r="C78" t="b">
        <f t="shared" si="3"/>
        <v>0</v>
      </c>
      <c r="D78" t="b">
        <f t="shared" si="4"/>
        <v>0</v>
      </c>
    </row>
    <row r="79" spans="1:4" x14ac:dyDescent="0.3">
      <c r="A79" t="s">
        <v>20</v>
      </c>
      <c r="B79" t="s">
        <v>32</v>
      </c>
      <c r="C79" t="b">
        <f t="shared" si="3"/>
        <v>1</v>
      </c>
      <c r="D79" t="b">
        <f t="shared" si="4"/>
        <v>0</v>
      </c>
    </row>
    <row r="80" spans="1:4" x14ac:dyDescent="0.3">
      <c r="A80" t="s">
        <v>31</v>
      </c>
      <c r="B80" t="s">
        <v>134</v>
      </c>
      <c r="C80" t="b">
        <f t="shared" si="3"/>
        <v>0</v>
      </c>
      <c r="D80" t="b">
        <f t="shared" si="4"/>
        <v>0</v>
      </c>
    </row>
    <row r="81" spans="1:4" x14ac:dyDescent="0.3">
      <c r="A81" t="s">
        <v>31</v>
      </c>
      <c r="B81" t="s">
        <v>45</v>
      </c>
      <c r="C81" t="b">
        <f t="shared" si="3"/>
        <v>0</v>
      </c>
      <c r="D81" t="b">
        <f t="shared" si="4"/>
        <v>0</v>
      </c>
    </row>
    <row r="82" spans="1:4" x14ac:dyDescent="0.3">
      <c r="A82" t="s">
        <v>31</v>
      </c>
      <c r="B82" t="s">
        <v>45</v>
      </c>
      <c r="C82" t="b">
        <f t="shared" si="3"/>
        <v>0</v>
      </c>
      <c r="D82" t="b">
        <f t="shared" si="4"/>
        <v>0</v>
      </c>
    </row>
    <row r="83" spans="1:4" x14ac:dyDescent="0.3">
      <c r="A83" t="s">
        <v>20</v>
      </c>
      <c r="B83" t="s">
        <v>45</v>
      </c>
      <c r="C83" t="b">
        <f t="shared" si="3"/>
        <v>0</v>
      </c>
      <c r="D83" t="b">
        <f t="shared" si="4"/>
        <v>0</v>
      </c>
    </row>
    <row r="84" spans="1:4" x14ac:dyDescent="0.3">
      <c r="A84" t="s">
        <v>20</v>
      </c>
      <c r="B84" t="s">
        <v>65</v>
      </c>
      <c r="C84" t="b">
        <f t="shared" si="3"/>
        <v>0</v>
      </c>
      <c r="D84" t="b">
        <f t="shared" si="4"/>
        <v>0</v>
      </c>
    </row>
    <row r="85" spans="1:4" x14ac:dyDescent="0.3">
      <c r="A85" t="s">
        <v>20</v>
      </c>
      <c r="B85" t="s">
        <v>22</v>
      </c>
      <c r="C85" t="b">
        <f t="shared" si="3"/>
        <v>0</v>
      </c>
      <c r="D85" t="b">
        <f t="shared" si="4"/>
        <v>0</v>
      </c>
    </row>
    <row r="86" spans="1:4" x14ac:dyDescent="0.3">
      <c r="A86" t="s">
        <v>31</v>
      </c>
      <c r="B86" t="s">
        <v>100</v>
      </c>
      <c r="C86" t="b">
        <f t="shared" si="3"/>
        <v>0</v>
      </c>
      <c r="D86" t="b">
        <f t="shared" si="4"/>
        <v>0</v>
      </c>
    </row>
    <row r="87" spans="1:4" x14ac:dyDescent="0.3">
      <c r="A87" t="s">
        <v>31</v>
      </c>
      <c r="B87" t="s">
        <v>100</v>
      </c>
      <c r="C87" t="b">
        <f t="shared" si="3"/>
        <v>0</v>
      </c>
      <c r="D87" t="b">
        <f t="shared" si="4"/>
        <v>0</v>
      </c>
    </row>
    <row r="88" spans="1:4" x14ac:dyDescent="0.3">
      <c r="A88" t="s">
        <v>20</v>
      </c>
      <c r="B88" t="s">
        <v>32</v>
      </c>
      <c r="C88" t="b">
        <f t="shared" si="3"/>
        <v>1</v>
      </c>
      <c r="D88" t="b">
        <f t="shared" si="4"/>
        <v>0</v>
      </c>
    </row>
    <row r="89" spans="1:4" x14ac:dyDescent="0.3">
      <c r="A89" t="s">
        <v>31</v>
      </c>
      <c r="B89" t="s">
        <v>65</v>
      </c>
      <c r="C89" t="b">
        <f t="shared" si="3"/>
        <v>0</v>
      </c>
      <c r="D89" t="b">
        <f t="shared" si="4"/>
        <v>0</v>
      </c>
    </row>
    <row r="90" spans="1:4" x14ac:dyDescent="0.3">
      <c r="A90" t="s">
        <v>31</v>
      </c>
      <c r="B90" t="s">
        <v>22</v>
      </c>
      <c r="C90" t="b">
        <f t="shared" si="3"/>
        <v>0</v>
      </c>
      <c r="D90" t="b">
        <f t="shared" si="4"/>
        <v>0</v>
      </c>
    </row>
    <row r="91" spans="1:4" x14ac:dyDescent="0.3">
      <c r="A91" t="s">
        <v>31</v>
      </c>
      <c r="B91" t="s">
        <v>32</v>
      </c>
      <c r="C91" t="b">
        <f t="shared" si="3"/>
        <v>0</v>
      </c>
      <c r="D91" t="b">
        <f t="shared" si="4"/>
        <v>0</v>
      </c>
    </row>
    <row r="92" spans="1:4" x14ac:dyDescent="0.3">
      <c r="A92" t="s">
        <v>20</v>
      </c>
      <c r="B92" t="s">
        <v>22</v>
      </c>
      <c r="C92" t="b">
        <f t="shared" si="3"/>
        <v>0</v>
      </c>
      <c r="D92" t="b">
        <f t="shared" si="4"/>
        <v>0</v>
      </c>
    </row>
    <row r="93" spans="1:4" x14ac:dyDescent="0.3">
      <c r="A93" t="s">
        <v>31</v>
      </c>
      <c r="B93" t="s">
        <v>32</v>
      </c>
      <c r="C93" t="b">
        <f t="shared" si="3"/>
        <v>0</v>
      </c>
      <c r="D93" t="b">
        <f t="shared" si="4"/>
        <v>0</v>
      </c>
    </row>
    <row r="94" spans="1:4" x14ac:dyDescent="0.3">
      <c r="A94" t="s">
        <v>31</v>
      </c>
      <c r="B94" t="s">
        <v>32</v>
      </c>
      <c r="C94" t="b">
        <f t="shared" si="3"/>
        <v>0</v>
      </c>
      <c r="D94" t="b">
        <f t="shared" si="4"/>
        <v>0</v>
      </c>
    </row>
    <row r="95" spans="1:4" x14ac:dyDescent="0.3">
      <c r="A95" t="s">
        <v>20</v>
      </c>
      <c r="B95" t="s">
        <v>32</v>
      </c>
      <c r="C95" t="b">
        <f t="shared" si="3"/>
        <v>1</v>
      </c>
      <c r="D95" t="b">
        <f t="shared" si="4"/>
        <v>0</v>
      </c>
    </row>
    <row r="96" spans="1:4" x14ac:dyDescent="0.3">
      <c r="A96" t="s">
        <v>31</v>
      </c>
      <c r="B96" t="s">
        <v>103</v>
      </c>
      <c r="C96" t="b">
        <f t="shared" si="3"/>
        <v>0</v>
      </c>
      <c r="D96" t="b">
        <f t="shared" si="4"/>
        <v>0</v>
      </c>
    </row>
    <row r="97" spans="1:4" x14ac:dyDescent="0.3">
      <c r="A97" t="s">
        <v>31</v>
      </c>
      <c r="B97" t="s">
        <v>22</v>
      </c>
      <c r="C97" t="b">
        <f t="shared" si="3"/>
        <v>0</v>
      </c>
      <c r="D97" t="b">
        <f t="shared" si="4"/>
        <v>0</v>
      </c>
    </row>
    <row r="98" spans="1:4" x14ac:dyDescent="0.3">
      <c r="A98" t="s">
        <v>31</v>
      </c>
      <c r="B98" t="s">
        <v>45</v>
      </c>
      <c r="C98" t="b">
        <f t="shared" si="3"/>
        <v>0</v>
      </c>
      <c r="D98" t="b">
        <f t="shared" si="4"/>
        <v>0</v>
      </c>
    </row>
    <row r="99" spans="1:4" x14ac:dyDescent="0.3">
      <c r="A99" t="s">
        <v>31</v>
      </c>
      <c r="B99" t="s">
        <v>32</v>
      </c>
      <c r="C99" t="b">
        <f t="shared" si="3"/>
        <v>0</v>
      </c>
      <c r="D99" t="b">
        <f t="shared" si="4"/>
        <v>0</v>
      </c>
    </row>
    <row r="100" spans="1:4" x14ac:dyDescent="0.3">
      <c r="A100" t="s">
        <v>31</v>
      </c>
      <c r="B100" t="s">
        <v>134</v>
      </c>
      <c r="C100" t="b">
        <f t="shared" si="3"/>
        <v>0</v>
      </c>
      <c r="D100" t="b">
        <f t="shared" si="4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250" zoomScaleNormal="250" workbookViewId="0">
      <selection activeCell="H2" sqref="H2"/>
    </sheetView>
  </sheetViews>
  <sheetFormatPr defaultRowHeight="14.4" outlineLevelRow="1" x14ac:dyDescent="0.3"/>
  <sheetData>
    <row r="1" spans="1:7" outlineLevel="1" x14ac:dyDescent="0.3">
      <c r="A1">
        <v>11</v>
      </c>
      <c r="B1">
        <v>1</v>
      </c>
      <c r="E1" s="11" t="s">
        <v>326</v>
      </c>
      <c r="F1" t="s">
        <v>322</v>
      </c>
      <c r="G1" t="s">
        <v>322</v>
      </c>
    </row>
    <row r="2" spans="1:7" outlineLevel="1" x14ac:dyDescent="0.3">
      <c r="A2">
        <v>12</v>
      </c>
      <c r="B2">
        <v>2</v>
      </c>
      <c r="E2" s="11" t="s">
        <v>327</v>
      </c>
      <c r="F2" t="s">
        <v>323</v>
      </c>
      <c r="G2" t="s">
        <v>323</v>
      </c>
    </row>
    <row r="3" spans="1:7" outlineLevel="1" x14ac:dyDescent="0.3">
      <c r="A3">
        <v>13</v>
      </c>
      <c r="B3">
        <v>3</v>
      </c>
      <c r="E3" s="11" t="s">
        <v>328</v>
      </c>
      <c r="F3" t="s">
        <v>324</v>
      </c>
      <c r="G3" t="s">
        <v>324</v>
      </c>
    </row>
    <row r="4" spans="1:7" outlineLevel="1" x14ac:dyDescent="0.3">
      <c r="A4">
        <v>12</v>
      </c>
      <c r="B4">
        <v>2</v>
      </c>
      <c r="E4" s="11" t="s">
        <v>329</v>
      </c>
      <c r="F4" t="s">
        <v>325</v>
      </c>
      <c r="G4" t="s">
        <v>325</v>
      </c>
    </row>
    <row r="5" spans="1:7" outlineLevel="1" x14ac:dyDescent="0.3">
      <c r="A5">
        <v>234</v>
      </c>
      <c r="B5">
        <v>34</v>
      </c>
    </row>
    <row r="6" spans="1:7" outlineLevel="1" x14ac:dyDescent="0.3">
      <c r="A6">
        <v>12</v>
      </c>
      <c r="B6">
        <v>2</v>
      </c>
    </row>
    <row r="7" spans="1:7" outlineLevel="1" x14ac:dyDescent="0.3">
      <c r="A7">
        <v>1211</v>
      </c>
      <c r="B7">
        <v>211</v>
      </c>
    </row>
  </sheetData>
  <dataValidations count="1">
    <dataValidation type="whole" allowBlank="1" showInputMessage="1" showErrorMessage="1" sqref="D3">
      <formula1>18</formula1>
      <formula2>100</formula2>
    </dataValidation>
  </dataValidations>
  <hyperlinks>
    <hyperlink ref="E1" r:id="rId1"/>
    <hyperlink ref="E2" r:id="rId2"/>
    <hyperlink ref="E3" r:id="rId3"/>
    <hyperlink ref="E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original_Data</vt:lpstr>
      <vt:lpstr>Sheet4</vt:lpstr>
      <vt:lpstr>and_or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Rahish</dc:creator>
  <cp:lastModifiedBy>Rahish</cp:lastModifiedBy>
  <dcterms:created xsi:type="dcterms:W3CDTF">2024-07-16T09:55:54Z</dcterms:created>
  <dcterms:modified xsi:type="dcterms:W3CDTF">2024-07-23T10:10:58Z</dcterms:modified>
</cp:coreProperties>
</file>