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data_science_\excel\class_practice\"/>
    </mc:Choice>
  </mc:AlternateContent>
  <bookViews>
    <workbookView xWindow="0" yWindow="0" windowWidth="23040" windowHeight="8904" activeTab="1"/>
  </bookViews>
  <sheets>
    <sheet name="vlookups" sheetId="2" r:id="rId1"/>
    <sheet name="Sheet3" sheetId="12" r:id="rId2"/>
    <sheet name="Sheet1" sheetId="10" r:id="rId3"/>
    <sheet name="302" sheetId="9" r:id="rId4"/>
    <sheet name="hlookup" sheetId="3" r:id="rId5"/>
    <sheet name="index" sheetId="4" r:id="rId6"/>
    <sheet name="match" sheetId="5" r:id="rId7"/>
    <sheet name="index-match" sheetId="6" r:id="rId8"/>
    <sheet name="Sheet2" sheetId="11" r:id="rId9"/>
  </sheets>
  <calcPr calcId="162913"/>
</workbook>
</file>

<file path=xl/calcChain.xml><?xml version="1.0" encoding="utf-8"?>
<calcChain xmlns="http://schemas.openxmlformats.org/spreadsheetml/2006/main">
  <c r="F17" i="12" l="1"/>
  <c r="G17" i="12" s="1"/>
  <c r="F15" i="12"/>
  <c r="L8" i="12"/>
  <c r="L7" i="12"/>
  <c r="N5" i="12"/>
  <c r="N4" i="12"/>
  <c r="N3" i="12"/>
  <c r="O2" i="12"/>
  <c r="N2" i="12" s="1"/>
  <c r="L2" i="12"/>
  <c r="M2" i="12"/>
  <c r="I3" i="12"/>
  <c r="J3" i="12" s="1"/>
  <c r="I4" i="12"/>
  <c r="I5" i="12"/>
  <c r="I6" i="12"/>
  <c r="J6" i="12" s="1"/>
  <c r="I7" i="12"/>
  <c r="J7" i="12" s="1"/>
  <c r="I8" i="12"/>
  <c r="I9" i="12"/>
  <c r="I10" i="12"/>
  <c r="I11" i="12"/>
  <c r="J11" i="12" s="1"/>
  <c r="I12" i="12"/>
  <c r="I13" i="12"/>
  <c r="J4" i="12"/>
  <c r="J5" i="12"/>
  <c r="J8" i="12"/>
  <c r="J9" i="12"/>
  <c r="J10" i="12"/>
  <c r="J12" i="12"/>
  <c r="J13" i="12"/>
  <c r="I2" i="12"/>
  <c r="K2" i="12" s="1"/>
  <c r="G2" i="12"/>
  <c r="H2" i="12" s="1"/>
  <c r="H3" i="12"/>
  <c r="H4" i="12"/>
  <c r="H5" i="12"/>
  <c r="H6" i="12"/>
  <c r="H7" i="12"/>
  <c r="H8" i="12"/>
  <c r="H9" i="12"/>
  <c r="H10" i="12"/>
  <c r="H11" i="12"/>
  <c r="H12" i="12"/>
  <c r="H13" i="12"/>
  <c r="G3" i="12"/>
  <c r="G4" i="12"/>
  <c r="G5" i="12"/>
  <c r="G6" i="12"/>
  <c r="G7" i="12"/>
  <c r="G8" i="12"/>
  <c r="G9" i="12"/>
  <c r="G10" i="12"/>
  <c r="G11" i="12"/>
  <c r="G12" i="12"/>
  <c r="G13" i="12"/>
  <c r="J4" i="2"/>
  <c r="I4" i="2"/>
  <c r="J5" i="2"/>
  <c r="H4" i="2"/>
  <c r="H8" i="2" s="1"/>
  <c r="H6" i="2"/>
  <c r="F12" i="11"/>
  <c r="F10" i="11"/>
  <c r="F11" i="11"/>
  <c r="G18" i="12" l="1"/>
  <c r="J17" i="12"/>
  <c r="I17" i="12"/>
  <c r="H17" i="12"/>
  <c r="J2" i="12"/>
  <c r="H6" i="11"/>
  <c r="G6" i="11"/>
  <c r="G9" i="11"/>
  <c r="E6" i="5"/>
  <c r="D7" i="4"/>
  <c r="C10" i="10"/>
  <c r="C9" i="10"/>
  <c r="I8" i="2"/>
  <c r="C9" i="4" l="1"/>
</calcChain>
</file>

<file path=xl/sharedStrings.xml><?xml version="1.0" encoding="utf-8"?>
<sst xmlns="http://schemas.openxmlformats.org/spreadsheetml/2006/main" count="259" uniqueCount="129">
  <si>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</si>
  <si>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</si>
  <si>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</si>
  <si>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</si>
  <si>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</si>
  <si>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</si>
  <si>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</si>
  <si>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</si>
  <si>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</si>
  <si>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</si>
  <si>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</si>
  <si>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</si>
  <si>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</si>
  <si>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</si>
  <si>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</si>
  <si>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</si>
  <si>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</si>
  <si>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</si>
  <si>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</si>
  <si>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</si>
  <si>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</si>
  <si>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</si>
  <si>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</si>
  <si>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</si>
  <si>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>hlookup</t>
  </si>
  <si>
    <t>Below is a list of the employees who work in your company:</t>
  </si>
  <si>
    <t>Name</t>
  </si>
  <si>
    <t>Location</t>
  </si>
  <si>
    <t>Age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</si>
  <si>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</si>
  <si>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</si>
  <si>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</si>
  <si>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</si>
  <si>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</si>
  <si>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</si>
  <si>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</si>
  <si>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</si>
  <si>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</si>
  <si>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</si>
  <si>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</si>
  <si>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</si>
  <si>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</si>
  <si>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</si>
  <si>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</si>
  <si>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</si>
  <si>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</si>
  <si>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</si>
  <si>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</si>
  <si>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</si>
  <si>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</si>
  <si>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Use INDEX formula to return name the 4th company in the list</t>
  </si>
  <si>
    <t>Alphabet</t>
  </si>
  <si>
    <t>Barclays</t>
  </si>
  <si>
    <t>Corning</t>
  </si>
  <si>
    <t>Dell</t>
  </si>
  <si>
    <t>Exxon Mobile</t>
  </si>
  <si>
    <t>Facebook</t>
  </si>
  <si>
    <t>Answer:</t>
  </si>
  <si>
    <t>&lt;- Insert formula here</t>
  </si>
  <si>
    <r>
      <t xml:space="preserve">Use MATCH to return the position number of the letter </t>
    </r>
    <r>
      <rPr>
        <b/>
        <sz val="11"/>
        <color rgb="FF000000"/>
        <rFont val="Calibri"/>
        <family val="2"/>
        <scheme val="minor"/>
      </rPr>
      <t>F</t>
    </r>
    <r>
      <rPr>
        <sz val="11"/>
        <color rgb="FF000000"/>
        <rFont val="Calibri"/>
        <family val="2"/>
        <scheme val="minor"/>
      </rPr>
      <t xml:space="preserve"> in the following array:</t>
    </r>
  </si>
  <si>
    <t>Letter:</t>
  </si>
  <si>
    <t>A</t>
  </si>
  <si>
    <t>Z</t>
  </si>
  <si>
    <t>C</t>
  </si>
  <si>
    <t>X</t>
  </si>
  <si>
    <t>Y</t>
  </si>
  <si>
    <t>F</t>
  </si>
  <si>
    <t>W</t>
  </si>
  <si>
    <t>Using Index&amp;Match, find the ID Number of David</t>
  </si>
  <si>
    <t>ID Number</t>
  </si>
  <si>
    <t>Yoav</t>
  </si>
  <si>
    <t>Bob</t>
  </si>
  <si>
    <t>Rami</t>
  </si>
  <si>
    <t>David</t>
  </si>
  <si>
    <t>Lev</t>
  </si>
  <si>
    <t>Frank</t>
  </si>
  <si>
    <t>Name:</t>
  </si>
  <si>
    <t>name</t>
  </si>
  <si>
    <t>William  Manship</t>
  </si>
  <si>
    <t>id</t>
  </si>
  <si>
    <t>bonous</t>
  </si>
  <si>
    <t>salary</t>
  </si>
  <si>
    <t xml:space="preserve">Name </t>
  </si>
  <si>
    <t>location</t>
  </si>
  <si>
    <t>age</t>
  </si>
  <si>
    <t>employe</t>
  </si>
  <si>
    <t>MATCH(F6,B1:B13,)</t>
  </si>
  <si>
    <t xml:space="preserve">id </t>
  </si>
  <si>
    <t>Concat</t>
  </si>
  <si>
    <t>length</t>
  </si>
  <si>
    <t>trim</t>
  </si>
  <si>
    <t>left</t>
  </si>
  <si>
    <t>right</t>
  </si>
  <si>
    <t>William</t>
  </si>
  <si>
    <t>Manship</t>
  </si>
  <si>
    <t>Johnson</t>
  </si>
  <si>
    <t>Thomas</t>
  </si>
  <si>
    <t>Bettle</t>
  </si>
  <si>
    <t>Ian</t>
  </si>
  <si>
    <t>Nash</t>
  </si>
  <si>
    <t>Margaret</t>
  </si>
  <si>
    <t>Turley</t>
  </si>
  <si>
    <t>Michael</t>
  </si>
  <si>
    <t>Kaye</t>
  </si>
  <si>
    <t>Paul</t>
  </si>
  <si>
    <t>Bell</t>
  </si>
  <si>
    <t>Davies</t>
  </si>
  <si>
    <t>Eric</t>
  </si>
  <si>
    <t>Green</t>
  </si>
  <si>
    <t>Williamr</t>
  </si>
  <si>
    <t>Black</t>
  </si>
  <si>
    <t>Estelle</t>
  </si>
  <si>
    <t>Cormack</t>
  </si>
  <si>
    <t>Christopher</t>
  </si>
  <si>
    <t>Fallon</t>
  </si>
  <si>
    <t>First Name</t>
  </si>
  <si>
    <t>last name</t>
  </si>
  <si>
    <t>replace</t>
  </si>
  <si>
    <t>subti</t>
  </si>
  <si>
    <t>SUBSTITUTE(I2,"William","iam")</t>
  </si>
  <si>
    <t>REPLACE(J2,3,4,"new")</t>
  </si>
  <si>
    <t>text</t>
  </si>
  <si>
    <t xml:space="preserve">date </t>
  </si>
  <si>
    <t>day</t>
  </si>
  <si>
    <t>month</t>
  </si>
  <si>
    <t>year</t>
  </si>
  <si>
    <t>hours</t>
  </si>
  <si>
    <t>4.56 M</t>
  </si>
  <si>
    <t>5kg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</si>
</sst>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6" formatCode="&quot;$&quot;#,##0.00"/>
    <numFmt numFmtId="167" formatCode="0.00,,\ &quot;M&quot;"/>
    <numFmt numFmtId="168" formatCode="0.00&quot;KG&quot;"/>
  </numFmts>
  <fonts count="7" x14ac:knownFonts="1">
    <font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/>
    <xf numFmtId="0" fontId="4" fillId="0" borderId="0" xfId="0" applyFont="1"/>
    <xf numFmtId="0" fontId="5" fillId="0" borderId="0" xfId="0" applyFont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6" fillId="0" borderId="0" xfId="0" applyFont="1"/>
    <xf numFmtId="0" fontId="5" fillId="5" borderId="0" xfId="0" applyFont="1" applyFill="1"/>
    <xf numFmtId="0" fontId="5" fillId="0" borderId="1" xfId="0" applyFont="1" applyBorder="1"/>
    <xf numFmtId="0" fontId="5" fillId="3" borderId="0" xfId="0" applyFont="1" applyFill="1"/>
    <xf numFmtId="0" fontId="4" fillId="0" borderId="1" xfId="0" applyFont="1" applyBorder="1"/>
    <xf numFmtId="0" fontId="4" fillId="4" borderId="2" xfId="0" applyFont="1" applyFill="1" applyBorder="1"/>
    <xf numFmtId="0" fontId="4" fillId="4" borderId="3" xfId="0" applyFont="1" applyFill="1" applyBorder="1"/>
    <xf numFmtId="0" fontId="5" fillId="0" borderId="4" xfId="0" applyFont="1" applyBorder="1" applyAlignment="1">
      <alignment horizontal="left"/>
    </xf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0" fontId="4" fillId="4" borderId="0" xfId="0" applyFont="1" applyFill="1" applyBorder="1"/>
    <xf numFmtId="0" fontId="0" fillId="2" borderId="0" xfId="0" applyFill="1"/>
    <xf numFmtId="0" fontId="0" fillId="6" borderId="0" xfId="0" applyFill="1"/>
    <xf numFmtId="0" fontId="4" fillId="4" borderId="6" xfId="0" applyFont="1" applyFill="1" applyBorder="1"/>
    <xf numFmtId="14" fontId="0" fillId="0" borderId="0" xfId="0" applyNumberFormat="1"/>
    <xf numFmtId="22" fontId="0" fillId="0" borderId="0" xfId="0" applyNumberFormat="1"/>
    <xf numFmtId="0" fontId="4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opLeftCell="A4" zoomScale="190" zoomScaleNormal="190" workbookViewId="0">
      <selection activeCell="A3" sqref="A3:E15"/>
    </sheetView>
  </sheetViews>
  <sheetFormatPr defaultRowHeight="14.4" x14ac:dyDescent="0.3"/>
  <cols>
    <col min="2" max="2" width="15.88671875" bestFit="1" customWidth="1"/>
    <col min="3" max="3" width="9.6640625" bestFit="1" customWidth="1"/>
    <col min="7" max="7" width="11.21875" customWidth="1"/>
    <col min="8" max="8" width="15.21875" customWidth="1"/>
    <col min="9" max="9" width="9.44140625" customWidth="1"/>
    <col min="11" max="11" width="10.109375" customWidth="1"/>
  </cols>
  <sheetData>
    <row r="1" spans="1:11" x14ac:dyDescent="0.3">
      <c r="A1" s="29" t="s">
        <v>25</v>
      </c>
      <c r="B1" s="29"/>
      <c r="C1" s="29"/>
      <c r="D1" s="29"/>
      <c r="E1" s="7"/>
    </row>
    <row r="2" spans="1:11" x14ac:dyDescent="0.3">
      <c r="A2" s="7"/>
      <c r="B2" s="7"/>
      <c r="C2" s="7"/>
      <c r="D2" s="7"/>
      <c r="E2" s="7"/>
    </row>
    <row r="3" spans="1:11" x14ac:dyDescent="0.3">
      <c r="A3" s="8" t="s">
        <v>1</v>
      </c>
      <c r="B3" s="9" t="s">
        <v>26</v>
      </c>
      <c r="C3" s="9" t="s">
        <v>27</v>
      </c>
      <c r="D3" s="9" t="s">
        <v>18</v>
      </c>
      <c r="E3" s="9" t="s">
        <v>28</v>
      </c>
      <c r="G3" s="23" t="s">
        <v>79</v>
      </c>
      <c r="H3" s="23" t="s">
        <v>81</v>
      </c>
      <c r="I3" s="23" t="s">
        <v>27</v>
      </c>
      <c r="J3" s="23" t="s">
        <v>84</v>
      </c>
      <c r="K3" s="25"/>
    </row>
    <row r="4" spans="1:11" x14ac:dyDescent="0.3">
      <c r="A4" s="10">
        <v>56815</v>
      </c>
      <c r="B4" s="11" t="s">
        <v>78</v>
      </c>
      <c r="C4" s="11" t="s">
        <v>29</v>
      </c>
      <c r="D4" s="12">
        <v>13836</v>
      </c>
      <c r="E4" s="12">
        <v>25</v>
      </c>
      <c r="G4">
        <v>51186</v>
      </c>
      <c r="H4">
        <f>VLOOKUP(G4,A4:E15,MATCH(G11,A3:E3),)</f>
        <v>11771</v>
      </c>
      <c r="I4" t="str">
        <f>VLOOKUP(G4,A4:E15,3,)</f>
        <v>Berlin</v>
      </c>
      <c r="J4">
        <f>VLOOKUP(I4,C3:E15,MATCH(J3,C3:E3,0),0)</f>
        <v>32</v>
      </c>
    </row>
    <row r="5" spans="1:11" x14ac:dyDescent="0.3">
      <c r="A5" s="10">
        <v>51186</v>
      </c>
      <c r="B5" s="11" t="s">
        <v>30</v>
      </c>
      <c r="C5" s="11" t="s">
        <v>31</v>
      </c>
      <c r="D5" s="12">
        <v>11771</v>
      </c>
      <c r="E5" s="12">
        <v>32</v>
      </c>
      <c r="J5">
        <f>MATCH(J3,C3:E3,0)</f>
        <v>3</v>
      </c>
    </row>
    <row r="6" spans="1:11" x14ac:dyDescent="0.3">
      <c r="A6" s="10">
        <v>51511</v>
      </c>
      <c r="B6" s="11" t="s">
        <v>32</v>
      </c>
      <c r="C6" s="11" t="s">
        <v>33</v>
      </c>
      <c r="D6" s="12">
        <v>13046</v>
      </c>
      <c r="E6" s="12">
        <v>35</v>
      </c>
      <c r="H6">
        <f>MATCH(G11,A3:E3)</f>
        <v>4</v>
      </c>
    </row>
    <row r="7" spans="1:11" x14ac:dyDescent="0.3">
      <c r="A7" s="10">
        <v>50890</v>
      </c>
      <c r="B7" s="11" t="s">
        <v>34</v>
      </c>
      <c r="C7" s="11" t="s">
        <v>35</v>
      </c>
      <c r="D7" s="12">
        <v>18276</v>
      </c>
      <c r="E7" s="12">
        <v>32</v>
      </c>
      <c r="G7" t="s">
        <v>82</v>
      </c>
      <c r="H7" t="s">
        <v>83</v>
      </c>
      <c r="I7" t="s">
        <v>84</v>
      </c>
    </row>
    <row r="8" spans="1:11" x14ac:dyDescent="0.3">
      <c r="A8" s="10">
        <v>53700</v>
      </c>
      <c r="B8" s="11" t="s">
        <v>36</v>
      </c>
      <c r="C8" s="11" t="s">
        <v>37</v>
      </c>
      <c r="D8" s="12">
        <v>19327</v>
      </c>
      <c r="E8" s="12">
        <v>26</v>
      </c>
      <c r="G8" s="21" t="s">
        <v>40</v>
      </c>
      <c r="H8" t="e">
        <f>VLOOKUP(G8,B4:C15,H4,0)</f>
        <v>#REF!</v>
      </c>
      <c r="I8">
        <f>VLOOKUP(G8,B3:E15,4,0)</f>
        <v>25</v>
      </c>
    </row>
    <row r="9" spans="1:11" x14ac:dyDescent="0.3">
      <c r="A9" s="10">
        <v>55879</v>
      </c>
      <c r="B9" s="11" t="s">
        <v>38</v>
      </c>
      <c r="C9" s="11" t="s">
        <v>39</v>
      </c>
      <c r="D9" s="12">
        <v>18996</v>
      </c>
      <c r="E9" s="12">
        <v>35</v>
      </c>
    </row>
    <row r="10" spans="1:11" x14ac:dyDescent="0.3">
      <c r="A10" s="10">
        <v>59848</v>
      </c>
      <c r="B10" s="11" t="s">
        <v>40</v>
      </c>
      <c r="C10" s="11" t="s">
        <v>33</v>
      </c>
      <c r="D10" s="12">
        <v>10387</v>
      </c>
      <c r="E10" s="12">
        <v>25</v>
      </c>
    </row>
    <row r="11" spans="1:11" x14ac:dyDescent="0.3">
      <c r="A11" s="10">
        <v>58369</v>
      </c>
      <c r="B11" s="11" t="s">
        <v>41</v>
      </c>
      <c r="C11" s="11" t="s">
        <v>39</v>
      </c>
      <c r="D11" s="12">
        <v>12566</v>
      </c>
      <c r="E11" s="12">
        <v>37</v>
      </c>
      <c r="G11" t="s">
        <v>81</v>
      </c>
    </row>
    <row r="12" spans="1:11" x14ac:dyDescent="0.3">
      <c r="A12" s="10">
        <v>50217</v>
      </c>
      <c r="B12" s="11" t="s">
        <v>42</v>
      </c>
      <c r="C12" s="11" t="s">
        <v>43</v>
      </c>
      <c r="D12" s="12">
        <v>16406</v>
      </c>
      <c r="E12" s="12">
        <v>42</v>
      </c>
    </row>
    <row r="13" spans="1:11" x14ac:dyDescent="0.3">
      <c r="A13" s="10">
        <v>50695</v>
      </c>
      <c r="B13" s="11" t="s">
        <v>44</v>
      </c>
      <c r="C13" s="11" t="s">
        <v>35</v>
      </c>
      <c r="D13" s="12">
        <v>15784</v>
      </c>
      <c r="E13" s="12">
        <v>43</v>
      </c>
    </row>
    <row r="14" spans="1:11" x14ac:dyDescent="0.3">
      <c r="A14" s="10">
        <v>59673</v>
      </c>
      <c r="B14" s="11" t="s">
        <v>45</v>
      </c>
      <c r="C14" s="11" t="s">
        <v>29</v>
      </c>
      <c r="D14" s="12">
        <v>10959</v>
      </c>
      <c r="E14" s="12">
        <v>30</v>
      </c>
    </row>
    <row r="15" spans="1:11" x14ac:dyDescent="0.3">
      <c r="A15" s="10">
        <v>52130</v>
      </c>
      <c r="B15" s="11" t="s">
        <v>46</v>
      </c>
      <c r="C15" s="11" t="s">
        <v>47</v>
      </c>
      <c r="D15" s="12">
        <v>14562</v>
      </c>
      <c r="E15" s="12">
        <v>32</v>
      </c>
      <c r="H15" s="24"/>
      <c r="I15" s="24"/>
    </row>
    <row r="16" spans="1:11" x14ac:dyDescent="0.3">
      <c r="A16" s="7"/>
      <c r="B16" s="7"/>
      <c r="C16" s="7"/>
      <c r="D16" s="7"/>
      <c r="E16" s="7"/>
      <c r="H16" s="24"/>
      <c r="I16" s="24"/>
    </row>
    <row r="17" spans="1:5" x14ac:dyDescent="0.3">
      <c r="A17" s="7" t="s">
        <v>48</v>
      </c>
      <c r="B17" s="13"/>
      <c r="C17" s="13"/>
      <c r="D17" s="14"/>
      <c r="E17" s="7"/>
    </row>
    <row r="18" spans="1:5" x14ac:dyDescent="0.3">
      <c r="A18" s="7"/>
      <c r="B18" s="7"/>
      <c r="C18" s="7"/>
      <c r="D18" s="7"/>
      <c r="E18" s="7"/>
    </row>
    <row r="19" spans="1:5" x14ac:dyDescent="0.3">
      <c r="A19" s="7" t="s">
        <v>49</v>
      </c>
      <c r="B19" s="13"/>
      <c r="C19" s="7"/>
      <c r="D19" s="14"/>
      <c r="E19" s="7"/>
    </row>
    <row r="20" spans="1:5" x14ac:dyDescent="0.3">
      <c r="A20" s="7"/>
      <c r="B20" s="7"/>
      <c r="C20" s="7"/>
      <c r="D20" s="7"/>
      <c r="E20" s="7"/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F1" zoomScale="160" zoomScaleNormal="160" workbookViewId="0">
      <selection activeCell="F10" sqref="F10"/>
    </sheetView>
  </sheetViews>
  <sheetFormatPr defaultRowHeight="14.4" x14ac:dyDescent="0.3"/>
  <cols>
    <col min="2" max="3" width="18.5546875" customWidth="1"/>
    <col min="6" max="6" width="14.77734375" bestFit="1" customWidth="1"/>
    <col min="7" max="7" width="20.77734375" customWidth="1"/>
    <col min="9" max="9" width="20.5546875" customWidth="1"/>
    <col min="12" max="12" width="23" customWidth="1"/>
    <col min="13" max="13" width="27.5546875" customWidth="1"/>
    <col min="14" max="14" width="13.88671875" customWidth="1"/>
    <col min="15" max="15" width="11.109375" customWidth="1"/>
    <col min="17" max="17" width="14.6640625" bestFit="1" customWidth="1"/>
  </cols>
  <sheetData>
    <row r="1" spans="1:17" x14ac:dyDescent="0.3">
      <c r="A1" s="18" t="s">
        <v>1</v>
      </c>
      <c r="B1" s="19" t="s">
        <v>26</v>
      </c>
      <c r="C1" s="19" t="s">
        <v>115</v>
      </c>
      <c r="D1" s="19" t="s">
        <v>116</v>
      </c>
      <c r="E1" s="19" t="s">
        <v>18</v>
      </c>
      <c r="F1" s="19" t="s">
        <v>28</v>
      </c>
      <c r="G1" s="26" t="s">
        <v>88</v>
      </c>
      <c r="H1" s="26" t="s">
        <v>89</v>
      </c>
      <c r="I1" s="26" t="s">
        <v>90</v>
      </c>
      <c r="J1" s="26" t="s">
        <v>91</v>
      </c>
      <c r="K1" s="26" t="s">
        <v>92</v>
      </c>
      <c r="L1" s="26" t="s">
        <v>117</v>
      </c>
      <c r="M1" s="26" t="s">
        <v>118</v>
      </c>
      <c r="N1" s="26" t="s">
        <v>121</v>
      </c>
    </row>
    <row r="2" spans="1:17" x14ac:dyDescent="0.3">
      <c r="A2" s="20">
        <v>56815</v>
      </c>
      <c r="B2" s="21" t="s">
        <v>78</v>
      </c>
      <c r="C2" s="21" t="s">
        <v>93</v>
      </c>
      <c r="D2" s="21" t="s">
        <v>94</v>
      </c>
      <c r="E2" s="22">
        <v>13836</v>
      </c>
      <c r="F2" s="22">
        <v>25</v>
      </c>
      <c r="G2" t="str">
        <f>CONCATENATE(A2," - ",B2)</f>
        <v>56815 - William  Manship</v>
      </c>
      <c r="H2">
        <f>LEN(G2)</f>
        <v>24</v>
      </c>
      <c r="I2" t="str">
        <f>TRIM(B2)</f>
        <v>William Manship</v>
      </c>
      <c r="J2" t="str">
        <f>LEFT(I2,4)</f>
        <v>Will</v>
      </c>
      <c r="K2" t="str">
        <f>RIGHT(I2,4)</f>
        <v>ship</v>
      </c>
      <c r="L2" t="str">
        <f>REPLACE(I2,3,4,"new")</f>
        <v>Winewm Manship</v>
      </c>
      <c r="M2" t="str">
        <f>SUBSTITUTE(I2,"William","iam")</f>
        <v>iam Manship</v>
      </c>
      <c r="N2" t="str">
        <f ca="1">TEXT(O2,"mmmm")</f>
        <v>July</v>
      </c>
      <c r="O2" s="27">
        <f ca="1">NOW()</f>
        <v>45498.652356828701</v>
      </c>
    </row>
    <row r="3" spans="1:17" x14ac:dyDescent="0.3">
      <c r="A3" s="20">
        <v>51186</v>
      </c>
      <c r="B3" s="21" t="s">
        <v>30</v>
      </c>
      <c r="C3" s="21" t="s">
        <v>93</v>
      </c>
      <c r="D3" s="21" t="s">
        <v>95</v>
      </c>
      <c r="E3" s="22">
        <v>11771</v>
      </c>
      <c r="F3" s="22">
        <v>32</v>
      </c>
      <c r="G3" t="str">
        <f t="shared" ref="G3:G13" si="0">CONCATENATE(A3," - ",B3)</f>
        <v>51186 - William Johnson</v>
      </c>
      <c r="H3">
        <f t="shared" ref="H3:H13" si="1">LEN(G3)</f>
        <v>23</v>
      </c>
      <c r="I3" t="str">
        <f t="shared" ref="I3:I13" si="2">TRIM(B3)</f>
        <v>William Johnson</v>
      </c>
      <c r="J3" t="str">
        <f t="shared" ref="J3:J13" si="3">LEFT(I3,4)</f>
        <v>Will</v>
      </c>
      <c r="L3" t="s">
        <v>120</v>
      </c>
      <c r="M3" t="s">
        <v>119</v>
      </c>
      <c r="N3" t="str">
        <f>TEXT(O3,"MMMM")</f>
        <v>August</v>
      </c>
      <c r="O3" s="27">
        <v>45527</v>
      </c>
      <c r="Q3" s="30">
        <v>456456145</v>
      </c>
    </row>
    <row r="4" spans="1:17" x14ac:dyDescent="0.3">
      <c r="A4" s="20">
        <v>51511</v>
      </c>
      <c r="B4" s="21" t="s">
        <v>32</v>
      </c>
      <c r="C4" s="21" t="s">
        <v>96</v>
      </c>
      <c r="D4" s="21" t="s">
        <v>97</v>
      </c>
      <c r="E4" s="22">
        <v>13046</v>
      </c>
      <c r="F4" s="22">
        <v>35</v>
      </c>
      <c r="G4" t="str">
        <f t="shared" si="0"/>
        <v>51511 - Thomas Bettle</v>
      </c>
      <c r="H4">
        <f t="shared" si="1"/>
        <v>21</v>
      </c>
      <c r="I4" t="str">
        <f t="shared" si="2"/>
        <v>Thomas Bettle</v>
      </c>
      <c r="J4" t="str">
        <f t="shared" si="3"/>
        <v>Thom</v>
      </c>
      <c r="N4" t="str">
        <f>TEXT(O3,"yyy")</f>
        <v>2024</v>
      </c>
    </row>
    <row r="5" spans="1:17" x14ac:dyDescent="0.3">
      <c r="A5" s="20">
        <v>50890</v>
      </c>
      <c r="B5" s="21" t="s">
        <v>34</v>
      </c>
      <c r="C5" s="21" t="s">
        <v>98</v>
      </c>
      <c r="D5" s="21" t="s">
        <v>99</v>
      </c>
      <c r="E5" s="22">
        <v>18276</v>
      </c>
      <c r="F5" s="22">
        <v>32</v>
      </c>
      <c r="G5" t="str">
        <f t="shared" si="0"/>
        <v>50890 - Ian Nash</v>
      </c>
      <c r="H5">
        <f t="shared" si="1"/>
        <v>16</v>
      </c>
      <c r="I5" t="str">
        <f t="shared" si="2"/>
        <v>Ian Nash</v>
      </c>
      <c r="J5" t="str">
        <f t="shared" si="3"/>
        <v xml:space="preserve">Ian </v>
      </c>
      <c r="N5" t="str">
        <f>TEXT(O3,"d")</f>
        <v>23</v>
      </c>
    </row>
    <row r="6" spans="1:17" x14ac:dyDescent="0.3">
      <c r="A6" s="20">
        <v>53700</v>
      </c>
      <c r="B6" s="21" t="s">
        <v>36</v>
      </c>
      <c r="C6" s="21" t="s">
        <v>100</v>
      </c>
      <c r="D6" s="21" t="s">
        <v>101</v>
      </c>
      <c r="E6" s="22">
        <v>19327</v>
      </c>
      <c r="F6" s="22">
        <v>26</v>
      </c>
      <c r="G6" t="str">
        <f t="shared" si="0"/>
        <v>53700 - Margaret Turley</v>
      </c>
      <c r="H6">
        <f t="shared" si="1"/>
        <v>23</v>
      </c>
      <c r="I6" t="str">
        <f t="shared" si="2"/>
        <v>Margaret Turley</v>
      </c>
      <c r="J6" t="str">
        <f t="shared" si="3"/>
        <v>Marg</v>
      </c>
      <c r="Q6" s="31">
        <v>4564655</v>
      </c>
    </row>
    <row r="7" spans="1:17" x14ac:dyDescent="0.3">
      <c r="A7" s="20">
        <v>55879</v>
      </c>
      <c r="B7" s="21" t="s">
        <v>38</v>
      </c>
      <c r="C7" s="21" t="s">
        <v>102</v>
      </c>
      <c r="D7" s="21" t="s">
        <v>103</v>
      </c>
      <c r="E7" s="22">
        <v>18996</v>
      </c>
      <c r="F7" s="22">
        <v>35</v>
      </c>
      <c r="G7" t="str">
        <f t="shared" si="0"/>
        <v>55879 - Michael Kaye</v>
      </c>
      <c r="H7">
        <f t="shared" si="1"/>
        <v>20</v>
      </c>
      <c r="I7" t="str">
        <f t="shared" si="2"/>
        <v>Michael Kaye</v>
      </c>
      <c r="J7" t="str">
        <f t="shared" si="3"/>
        <v>Mich</v>
      </c>
      <c r="K7">
        <v>54.2562</v>
      </c>
      <c r="L7">
        <f>ROUND(K7,2)</f>
        <v>54.26</v>
      </c>
      <c r="O7" t="s">
        <v>128</v>
      </c>
      <c r="P7" s="32">
        <v>5</v>
      </c>
      <c r="Q7" t="s">
        <v>127</v>
      </c>
    </row>
    <row r="8" spans="1:17" x14ac:dyDescent="0.3">
      <c r="A8" s="20">
        <v>59848</v>
      </c>
      <c r="B8" s="21" t="s">
        <v>40</v>
      </c>
      <c r="C8" s="21" t="s">
        <v>104</v>
      </c>
      <c r="D8" s="21" t="s">
        <v>105</v>
      </c>
      <c r="E8" s="22">
        <v>10387</v>
      </c>
      <c r="F8" s="22">
        <v>25</v>
      </c>
      <c r="G8" t="str">
        <f t="shared" si="0"/>
        <v>59848 - Paul Bell</v>
      </c>
      <c r="H8">
        <f t="shared" si="1"/>
        <v>17</v>
      </c>
      <c r="I8" t="str">
        <f t="shared" si="2"/>
        <v>Paul Bell</v>
      </c>
      <c r="J8" t="str">
        <f t="shared" si="3"/>
        <v>Paul</v>
      </c>
      <c r="K8">
        <v>568.25653999999997</v>
      </c>
      <c r="L8">
        <f>PRODUCT(K7,K8)</f>
        <v>30831.440485547999</v>
      </c>
    </row>
    <row r="9" spans="1:17" x14ac:dyDescent="0.3">
      <c r="A9" s="20">
        <v>58369</v>
      </c>
      <c r="B9" s="21" t="s">
        <v>41</v>
      </c>
      <c r="C9" s="21" t="s">
        <v>96</v>
      </c>
      <c r="D9" s="21" t="s">
        <v>106</v>
      </c>
      <c r="E9" s="22">
        <v>12566</v>
      </c>
      <c r="F9" s="22">
        <v>37</v>
      </c>
      <c r="G9" t="str">
        <f t="shared" si="0"/>
        <v>58369 - Thomas Davies</v>
      </c>
      <c r="H9">
        <f t="shared" si="1"/>
        <v>21</v>
      </c>
      <c r="I9" t="str">
        <f t="shared" si="2"/>
        <v>Thomas Davies</v>
      </c>
      <c r="J9" t="str">
        <f t="shared" si="3"/>
        <v>Thom</v>
      </c>
    </row>
    <row r="10" spans="1:17" x14ac:dyDescent="0.3">
      <c r="A10" s="20">
        <v>50217</v>
      </c>
      <c r="B10" s="21" t="s">
        <v>42</v>
      </c>
      <c r="C10" s="21" t="s">
        <v>107</v>
      </c>
      <c r="D10" s="21" t="s">
        <v>108</v>
      </c>
      <c r="E10" s="22">
        <v>16406</v>
      </c>
      <c r="F10" s="22">
        <v>42</v>
      </c>
      <c r="G10" t="str">
        <f t="shared" si="0"/>
        <v>50217 - Eric Green</v>
      </c>
      <c r="H10">
        <f t="shared" si="1"/>
        <v>18</v>
      </c>
      <c r="I10" t="str">
        <f t="shared" si="2"/>
        <v>Eric Green</v>
      </c>
      <c r="J10" t="str">
        <f t="shared" si="3"/>
        <v>Eric</v>
      </c>
      <c r="P10">
        <v>2323433</v>
      </c>
    </row>
    <row r="11" spans="1:17" x14ac:dyDescent="0.3">
      <c r="A11" s="20">
        <v>50695</v>
      </c>
      <c r="B11" s="21" t="s">
        <v>44</v>
      </c>
      <c r="C11" s="21" t="s">
        <v>109</v>
      </c>
      <c r="D11" s="21" t="s">
        <v>110</v>
      </c>
      <c r="E11" s="22">
        <v>15784</v>
      </c>
      <c r="F11" s="22">
        <v>43</v>
      </c>
      <c r="G11" t="str">
        <f t="shared" si="0"/>
        <v>50695 - Williamr Black</v>
      </c>
      <c r="H11">
        <f t="shared" si="1"/>
        <v>22</v>
      </c>
      <c r="I11" t="str">
        <f t="shared" si="2"/>
        <v>Williamr Black</v>
      </c>
      <c r="J11" t="str">
        <f t="shared" si="3"/>
        <v>Will</v>
      </c>
    </row>
    <row r="12" spans="1:17" x14ac:dyDescent="0.3">
      <c r="A12" s="20">
        <v>59673</v>
      </c>
      <c r="B12" s="21" t="s">
        <v>45</v>
      </c>
      <c r="C12" s="21" t="s">
        <v>111</v>
      </c>
      <c r="D12" s="21" t="s">
        <v>112</v>
      </c>
      <c r="E12" s="22">
        <v>10959</v>
      </c>
      <c r="F12" s="22">
        <v>30</v>
      </c>
      <c r="G12" t="str">
        <f t="shared" si="0"/>
        <v>59673 - Estelle Cormack</v>
      </c>
      <c r="H12">
        <f t="shared" si="1"/>
        <v>23</v>
      </c>
      <c r="I12" t="str">
        <f t="shared" si="2"/>
        <v>Estelle Cormack</v>
      </c>
      <c r="J12" t="str">
        <f t="shared" si="3"/>
        <v>Este</v>
      </c>
    </row>
    <row r="13" spans="1:17" x14ac:dyDescent="0.3">
      <c r="A13" s="20">
        <v>52130</v>
      </c>
      <c r="B13" s="21" t="s">
        <v>46</v>
      </c>
      <c r="C13" s="21" t="s">
        <v>113</v>
      </c>
      <c r="D13" s="21" t="s">
        <v>114</v>
      </c>
      <c r="E13" s="22">
        <v>14562</v>
      </c>
      <c r="F13" s="22">
        <v>32</v>
      </c>
      <c r="G13" t="str">
        <f t="shared" si="0"/>
        <v>52130 - Christopher Fallon</v>
      </c>
      <c r="H13">
        <f t="shared" si="1"/>
        <v>26</v>
      </c>
      <c r="I13" t="str">
        <f t="shared" si="2"/>
        <v>Christopher Fallon</v>
      </c>
      <c r="J13" t="str">
        <f t="shared" si="3"/>
        <v>Chri</v>
      </c>
    </row>
    <row r="15" spans="1:17" x14ac:dyDescent="0.3">
      <c r="F15" t="str">
        <f>MID(G2,8,6)</f>
        <v xml:space="preserve"> Willi</v>
      </c>
    </row>
    <row r="16" spans="1:17" x14ac:dyDescent="0.3">
      <c r="G16" t="s">
        <v>123</v>
      </c>
      <c r="H16" t="s">
        <v>124</v>
      </c>
      <c r="I16" t="s">
        <v>125</v>
      </c>
      <c r="J16" t="s">
        <v>126</v>
      </c>
    </row>
    <row r="17" spans="5:10" x14ac:dyDescent="0.3">
      <c r="E17" t="s">
        <v>122</v>
      </c>
      <c r="F17" s="28">
        <f ca="1">NOW()</f>
        <v>45498.652356828701</v>
      </c>
      <c r="G17">
        <f ca="1">DAY(F17)</f>
        <v>25</v>
      </c>
      <c r="H17">
        <f ca="1">MONTH(F17)</f>
        <v>7</v>
      </c>
      <c r="I17">
        <f ca="1">YEAR(F17)</f>
        <v>2024</v>
      </c>
      <c r="J17">
        <f ca="1">HOUR(F17)</f>
        <v>15</v>
      </c>
    </row>
    <row r="18" spans="5:10" x14ac:dyDescent="0.3">
      <c r="G18">
        <f ca="1">WEEKDAY(F17,2)</f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zoomScale="220" zoomScaleNormal="220" workbookViewId="0">
      <selection activeCell="C10" sqref="C10"/>
    </sheetView>
  </sheetViews>
  <sheetFormatPr defaultRowHeight="14.4" x14ac:dyDescent="0.3"/>
  <cols>
    <col min="1" max="1" width="14.21875" customWidth="1"/>
    <col min="2" max="2" width="15.21875" customWidth="1"/>
  </cols>
  <sheetData>
    <row r="1" spans="1:13" x14ac:dyDescent="0.3">
      <c r="A1" s="18" t="s">
        <v>1</v>
      </c>
      <c r="B1" s="20">
        <v>56815</v>
      </c>
      <c r="C1" s="20">
        <v>51186</v>
      </c>
      <c r="D1" s="20">
        <v>51511</v>
      </c>
      <c r="E1" s="20">
        <v>50890</v>
      </c>
      <c r="F1" s="20">
        <v>53700</v>
      </c>
      <c r="G1" s="20">
        <v>55879</v>
      </c>
      <c r="H1" s="20">
        <v>59848</v>
      </c>
      <c r="I1" s="20">
        <v>58369</v>
      </c>
      <c r="J1" s="20">
        <v>50217</v>
      </c>
      <c r="K1" s="20">
        <v>50695</v>
      </c>
      <c r="L1" s="20">
        <v>59673</v>
      </c>
      <c r="M1" s="20">
        <v>52130</v>
      </c>
    </row>
    <row r="2" spans="1:13" x14ac:dyDescent="0.3">
      <c r="A2" s="19" t="s">
        <v>26</v>
      </c>
      <c r="B2" s="21" t="s">
        <v>78</v>
      </c>
      <c r="C2" s="21" t="s">
        <v>30</v>
      </c>
      <c r="D2" s="21" t="s">
        <v>32</v>
      </c>
      <c r="E2" s="21" t="s">
        <v>34</v>
      </c>
      <c r="F2" s="21" t="s">
        <v>36</v>
      </c>
      <c r="G2" s="21" t="s">
        <v>38</v>
      </c>
      <c r="H2" s="21" t="s">
        <v>40</v>
      </c>
      <c r="I2" s="21" t="s">
        <v>41</v>
      </c>
      <c r="J2" s="21" t="s">
        <v>42</v>
      </c>
      <c r="K2" s="21" t="s">
        <v>44</v>
      </c>
      <c r="L2" s="21" t="s">
        <v>45</v>
      </c>
      <c r="M2" s="21" t="s">
        <v>46</v>
      </c>
    </row>
    <row r="3" spans="1:13" x14ac:dyDescent="0.3">
      <c r="A3" s="19" t="s">
        <v>27</v>
      </c>
      <c r="B3" s="21" t="s">
        <v>29</v>
      </c>
      <c r="C3" s="21" t="s">
        <v>31</v>
      </c>
      <c r="D3" s="21" t="s">
        <v>33</v>
      </c>
      <c r="E3" s="21" t="s">
        <v>35</v>
      </c>
      <c r="F3" s="21" t="s">
        <v>37</v>
      </c>
      <c r="G3" s="21" t="s">
        <v>39</v>
      </c>
      <c r="H3" s="21" t="s">
        <v>33</v>
      </c>
      <c r="I3" s="21" t="s">
        <v>39</v>
      </c>
      <c r="J3" s="21" t="s">
        <v>43</v>
      </c>
      <c r="K3" s="21" t="s">
        <v>35</v>
      </c>
      <c r="L3" s="21" t="s">
        <v>29</v>
      </c>
      <c r="M3" s="21" t="s">
        <v>47</v>
      </c>
    </row>
    <row r="4" spans="1:13" x14ac:dyDescent="0.3">
      <c r="A4" s="19" t="s">
        <v>18</v>
      </c>
      <c r="B4" s="22">
        <v>13836</v>
      </c>
      <c r="C4" s="22">
        <v>11771</v>
      </c>
      <c r="D4" s="22">
        <v>13046</v>
      </c>
      <c r="E4" s="22">
        <v>18276</v>
      </c>
      <c r="F4" s="22">
        <v>19327</v>
      </c>
      <c r="G4" s="22">
        <v>18996</v>
      </c>
      <c r="H4" s="22">
        <v>10387</v>
      </c>
      <c r="I4" s="22">
        <v>12566</v>
      </c>
      <c r="J4" s="22">
        <v>16406</v>
      </c>
      <c r="K4" s="22">
        <v>15784</v>
      </c>
      <c r="L4" s="22">
        <v>10959</v>
      </c>
      <c r="M4" s="22">
        <v>14562</v>
      </c>
    </row>
    <row r="5" spans="1:13" x14ac:dyDescent="0.3">
      <c r="A5" s="19" t="s">
        <v>28</v>
      </c>
      <c r="B5" s="22">
        <v>25</v>
      </c>
      <c r="C5" s="22">
        <v>32</v>
      </c>
      <c r="D5" s="22">
        <v>35</v>
      </c>
      <c r="E5" s="22">
        <v>32</v>
      </c>
      <c r="F5" s="22">
        <v>26</v>
      </c>
      <c r="G5" s="22">
        <v>35</v>
      </c>
      <c r="H5" s="22">
        <v>25</v>
      </c>
      <c r="I5" s="22">
        <v>37</v>
      </c>
      <c r="J5" s="22">
        <v>42</v>
      </c>
      <c r="K5" s="22">
        <v>43</v>
      </c>
      <c r="L5" s="22">
        <v>30</v>
      </c>
      <c r="M5" s="22">
        <v>32</v>
      </c>
    </row>
    <row r="8" spans="1:13" x14ac:dyDescent="0.3">
      <c r="B8" t="s">
        <v>79</v>
      </c>
      <c r="C8">
        <v>51511</v>
      </c>
    </row>
    <row r="9" spans="1:13" x14ac:dyDescent="0.3">
      <c r="B9" t="s">
        <v>77</v>
      </c>
      <c r="C9" t="str">
        <f>HLOOKUP(C8,B1:G5,2,0)</f>
        <v>Thomas Bettle</v>
      </c>
    </row>
    <row r="10" spans="1:13" x14ac:dyDescent="0.3">
      <c r="B10" t="s">
        <v>81</v>
      </c>
      <c r="C10">
        <f>HLOOKUP(Sheet1!C9,Sheet1!B2:I5,3,0)</f>
        <v>13046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zoomScale="205" zoomScaleNormal="205" workbookViewId="0">
      <selection activeCell="F2" sqref="F2:G2"/>
    </sheetView>
  </sheetViews>
  <sheetFormatPr defaultRowHeight="14.4" x14ac:dyDescent="0.3"/>
  <cols>
    <col min="1" max="1" width="20.88671875" customWidth="1"/>
    <col min="2" max="2" width="13.21875" customWidth="1"/>
  </cols>
  <sheetData>
    <row r="1" spans="1:4" x14ac:dyDescent="0.3">
      <c r="A1" s="19" t="s">
        <v>26</v>
      </c>
      <c r="B1" s="19" t="s">
        <v>27</v>
      </c>
      <c r="C1" s="19" t="s">
        <v>18</v>
      </c>
      <c r="D1" s="19" t="s">
        <v>28</v>
      </c>
    </row>
    <row r="2" spans="1:4" x14ac:dyDescent="0.3">
      <c r="A2" s="21" t="s">
        <v>78</v>
      </c>
      <c r="B2" s="21" t="s">
        <v>29</v>
      </c>
      <c r="C2" s="22">
        <v>13836</v>
      </c>
      <c r="D2" s="22">
        <v>25</v>
      </c>
    </row>
    <row r="3" spans="1:4" x14ac:dyDescent="0.3">
      <c r="A3" s="21" t="s">
        <v>30</v>
      </c>
      <c r="B3" s="21" t="s">
        <v>31</v>
      </c>
      <c r="C3" s="22">
        <v>11771</v>
      </c>
      <c r="D3" s="22">
        <v>32</v>
      </c>
    </row>
    <row r="4" spans="1:4" x14ac:dyDescent="0.3">
      <c r="A4" s="21" t="s">
        <v>32</v>
      </c>
      <c r="B4" s="21" t="s">
        <v>33</v>
      </c>
      <c r="C4" s="22">
        <v>13046</v>
      </c>
      <c r="D4" s="22">
        <v>35</v>
      </c>
    </row>
    <row r="5" spans="1:4" x14ac:dyDescent="0.3">
      <c r="A5" s="21" t="s">
        <v>34</v>
      </c>
      <c r="B5" s="21" t="s">
        <v>35</v>
      </c>
      <c r="C5" s="22">
        <v>18276</v>
      </c>
      <c r="D5" s="22">
        <v>32</v>
      </c>
    </row>
    <row r="6" spans="1:4" x14ac:dyDescent="0.3">
      <c r="A6" s="21" t="s">
        <v>36</v>
      </c>
      <c r="B6" s="21" t="s">
        <v>37</v>
      </c>
      <c r="C6" s="22">
        <v>19327</v>
      </c>
      <c r="D6" s="22">
        <v>26</v>
      </c>
    </row>
    <row r="7" spans="1:4" x14ac:dyDescent="0.3">
      <c r="A7" s="21" t="s">
        <v>38</v>
      </c>
      <c r="B7" s="21" t="s">
        <v>39</v>
      </c>
      <c r="C7" s="22">
        <v>18996</v>
      </c>
      <c r="D7" s="22">
        <v>35</v>
      </c>
    </row>
    <row r="8" spans="1:4" x14ac:dyDescent="0.3">
      <c r="A8" s="21" t="s">
        <v>40</v>
      </c>
      <c r="B8" s="21" t="s">
        <v>33</v>
      </c>
      <c r="C8" s="22">
        <v>10387</v>
      </c>
      <c r="D8" s="22">
        <v>25</v>
      </c>
    </row>
    <row r="9" spans="1:4" x14ac:dyDescent="0.3">
      <c r="A9" s="21" t="s">
        <v>41</v>
      </c>
      <c r="B9" s="21" t="s">
        <v>39</v>
      </c>
      <c r="C9" s="22">
        <v>12566</v>
      </c>
      <c r="D9" s="22">
        <v>37</v>
      </c>
    </row>
    <row r="10" spans="1:4" x14ac:dyDescent="0.3">
      <c r="A10" s="21" t="s">
        <v>42</v>
      </c>
      <c r="B10" s="21" t="s">
        <v>43</v>
      </c>
      <c r="C10" s="22">
        <v>16406</v>
      </c>
      <c r="D10" s="22">
        <v>42</v>
      </c>
    </row>
    <row r="11" spans="1:4" x14ac:dyDescent="0.3">
      <c r="A11" s="21" t="s">
        <v>44</v>
      </c>
      <c r="B11" s="21" t="s">
        <v>35</v>
      </c>
      <c r="C11" s="22">
        <v>15784</v>
      </c>
      <c r="D11" s="22">
        <v>43</v>
      </c>
    </row>
    <row r="12" spans="1:4" x14ac:dyDescent="0.3">
      <c r="A12" s="21" t="s">
        <v>45</v>
      </c>
      <c r="B12" s="21" t="s">
        <v>29</v>
      </c>
      <c r="C12" s="22">
        <v>10959</v>
      </c>
      <c r="D12" s="22">
        <v>30</v>
      </c>
    </row>
    <row r="13" spans="1:4" x14ac:dyDescent="0.3">
      <c r="A13" s="21" t="s">
        <v>46</v>
      </c>
      <c r="B13" s="21" t="s">
        <v>47</v>
      </c>
      <c r="C13" s="22">
        <v>14562</v>
      </c>
      <c r="D13" s="22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zoomScale="130" zoomScaleNormal="130" workbookViewId="0">
      <selection activeCell="B12" sqref="B12"/>
    </sheetView>
  </sheetViews>
  <sheetFormatPr defaultRowHeight="14.4" x14ac:dyDescent="0.3"/>
  <cols>
    <col min="1" max="1" width="43.44140625" bestFit="1" customWidth="1"/>
    <col min="2" max="2" width="24" customWidth="1"/>
    <col min="3" max="3" width="9.6640625" bestFit="1" customWidth="1"/>
    <col min="4" max="4" width="11.33203125" bestFit="1" customWidth="1"/>
    <col min="6" max="6" width="9.44140625" bestFit="1" customWidth="1"/>
    <col min="7" max="7" width="11.109375" bestFit="1" customWidth="1"/>
    <col min="8" max="8" width="13.5546875" bestFit="1" customWidth="1"/>
    <col min="9" max="9" width="11.33203125" bestFit="1" customWidth="1"/>
    <col min="10" max="10" width="11.44140625" bestFit="1" customWidth="1"/>
    <col min="11" max="11" width="11.77734375" bestFit="1" customWidth="1"/>
  </cols>
  <sheetData>
    <row r="1" spans="1:1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3">
      <c r="A2" s="3" t="s">
        <v>1</v>
      </c>
      <c r="B2" s="3">
        <v>101</v>
      </c>
      <c r="C2" s="3">
        <v>102</v>
      </c>
      <c r="D2" s="3">
        <v>103</v>
      </c>
      <c r="E2" s="3">
        <v>104</v>
      </c>
      <c r="F2" s="3">
        <v>105</v>
      </c>
      <c r="G2" s="3">
        <v>106</v>
      </c>
      <c r="H2" s="3">
        <v>107</v>
      </c>
      <c r="I2" s="3">
        <v>108</v>
      </c>
      <c r="J2" s="3">
        <v>109</v>
      </c>
      <c r="K2" s="3">
        <v>110</v>
      </c>
    </row>
    <row r="3" spans="1:11" x14ac:dyDescent="0.3">
      <c r="A3" s="3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</row>
    <row r="4" spans="1:11" x14ac:dyDescent="0.3">
      <c r="A4" s="3" t="s">
        <v>13</v>
      </c>
      <c r="B4" s="4" t="s">
        <v>14</v>
      </c>
      <c r="C4" s="4" t="s">
        <v>15</v>
      </c>
      <c r="D4" s="4" t="s">
        <v>16</v>
      </c>
      <c r="E4" s="4" t="s">
        <v>17</v>
      </c>
      <c r="F4" s="4" t="s">
        <v>14</v>
      </c>
      <c r="G4" s="4" t="s">
        <v>15</v>
      </c>
      <c r="H4" s="4" t="s">
        <v>16</v>
      </c>
      <c r="I4" s="4" t="s">
        <v>17</v>
      </c>
      <c r="J4" s="4" t="s">
        <v>14</v>
      </c>
      <c r="K4" s="4" t="s">
        <v>15</v>
      </c>
    </row>
    <row r="5" spans="1:11" x14ac:dyDescent="0.3">
      <c r="A5" s="3" t="s">
        <v>18</v>
      </c>
      <c r="B5" s="4">
        <v>50000</v>
      </c>
      <c r="C5" s="4">
        <v>55000</v>
      </c>
      <c r="D5" s="4">
        <v>60000</v>
      </c>
      <c r="E5" s="4">
        <v>65000</v>
      </c>
      <c r="F5" s="4">
        <v>70000</v>
      </c>
      <c r="G5" s="4">
        <v>75000</v>
      </c>
      <c r="H5" s="4">
        <v>80000</v>
      </c>
      <c r="I5" s="4">
        <v>85000</v>
      </c>
      <c r="J5" s="4">
        <v>90000</v>
      </c>
      <c r="K5" s="4">
        <v>95000</v>
      </c>
    </row>
    <row r="6" spans="1:11" x14ac:dyDescent="0.3">
      <c r="A6" s="3" t="s">
        <v>19</v>
      </c>
      <c r="B6" s="4">
        <v>2000</v>
      </c>
      <c r="C6" s="4">
        <v>2500</v>
      </c>
      <c r="D6" s="4">
        <v>3000</v>
      </c>
      <c r="E6" s="4">
        <v>3500</v>
      </c>
      <c r="F6" s="4">
        <v>4000</v>
      </c>
      <c r="G6" s="4">
        <v>4500</v>
      </c>
      <c r="H6" s="4">
        <v>5000</v>
      </c>
      <c r="I6" s="4">
        <v>5500</v>
      </c>
      <c r="J6" s="4">
        <v>6000</v>
      </c>
      <c r="K6" s="4">
        <v>6500</v>
      </c>
    </row>
    <row r="7" spans="1:11" x14ac:dyDescent="0.3">
      <c r="A7" s="3" t="s">
        <v>20</v>
      </c>
      <c r="B7" s="4">
        <v>52000</v>
      </c>
      <c r="C7" s="4">
        <v>57500</v>
      </c>
      <c r="D7" s="4">
        <v>63000</v>
      </c>
      <c r="E7" s="4">
        <v>685000</v>
      </c>
      <c r="F7" s="4">
        <v>74000</v>
      </c>
      <c r="G7" s="4">
        <v>79500</v>
      </c>
      <c r="H7" s="4">
        <v>85000</v>
      </c>
      <c r="I7" s="4">
        <v>90500</v>
      </c>
      <c r="J7" s="4">
        <v>96000</v>
      </c>
      <c r="K7" s="4">
        <v>101500</v>
      </c>
    </row>
    <row r="8" spans="1:11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3">
      <c r="A9" s="1" t="s">
        <v>21</v>
      </c>
      <c r="B9" s="2" t="s">
        <v>24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3">
      <c r="A10" s="2"/>
      <c r="B10" s="1" t="s">
        <v>80</v>
      </c>
      <c r="C10" s="1" t="s">
        <v>79</v>
      </c>
      <c r="D10" s="2"/>
      <c r="E10" s="2"/>
      <c r="F10" s="2"/>
      <c r="G10" s="2"/>
      <c r="H10" s="2"/>
      <c r="I10" s="2"/>
      <c r="J10" s="2"/>
      <c r="K10" s="2"/>
    </row>
    <row r="11" spans="1:11" x14ac:dyDescent="0.3">
      <c r="A11" s="2" t="s">
        <v>22</v>
      </c>
      <c r="B11" s="5"/>
      <c r="C11" s="2">
        <v>101</v>
      </c>
      <c r="D11" s="2"/>
      <c r="E11" s="2"/>
      <c r="F11" s="2"/>
      <c r="G11" s="2"/>
      <c r="H11" s="2"/>
      <c r="I11" s="2"/>
      <c r="J11" s="2"/>
      <c r="K11" s="2"/>
    </row>
    <row r="12" spans="1:11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">
      <c r="A13" s="1" t="s">
        <v>23</v>
      </c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">
      <c r="A14" s="2"/>
      <c r="B14" s="1"/>
      <c r="C14" s="1"/>
      <c r="D14" s="2"/>
      <c r="E14" s="2"/>
      <c r="F14" s="2"/>
      <c r="G14" s="2"/>
      <c r="H14" s="2"/>
      <c r="I14" s="2"/>
      <c r="J14" s="2"/>
      <c r="K14" s="2"/>
    </row>
    <row r="15" spans="1:11" x14ac:dyDescent="0.3">
      <c r="A15" s="2" t="s">
        <v>22</v>
      </c>
      <c r="B15" s="5"/>
      <c r="C15" s="2"/>
      <c r="D15" s="2"/>
      <c r="E15" s="2"/>
      <c r="F15" s="2"/>
      <c r="G15" s="2"/>
      <c r="H15" s="2"/>
      <c r="I15" s="2"/>
      <c r="J15" s="2"/>
      <c r="K1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50" zoomScaleNormal="250" workbookViewId="0">
      <selection activeCell="D8" sqref="D8"/>
    </sheetView>
  </sheetViews>
  <sheetFormatPr defaultRowHeight="14.4" x14ac:dyDescent="0.3"/>
  <sheetData>
    <row r="1" spans="1:4" x14ac:dyDescent="0.3">
      <c r="A1" s="6" t="s">
        <v>50</v>
      </c>
      <c r="B1" s="7"/>
      <c r="C1" s="7"/>
      <c r="D1" s="7"/>
    </row>
    <row r="2" spans="1:4" x14ac:dyDescent="0.3">
      <c r="A2" s="15" t="s">
        <v>51</v>
      </c>
      <c r="B2" s="7"/>
      <c r="C2" s="7"/>
      <c r="D2" s="7"/>
    </row>
    <row r="3" spans="1:4" x14ac:dyDescent="0.3">
      <c r="A3" s="15" t="s">
        <v>52</v>
      </c>
      <c r="B3" s="7"/>
      <c r="C3" s="7"/>
      <c r="D3" s="7"/>
    </row>
    <row r="4" spans="1:4" x14ac:dyDescent="0.3">
      <c r="A4" s="15" t="s">
        <v>53</v>
      </c>
      <c r="B4" s="7"/>
      <c r="C4" s="7"/>
      <c r="D4" s="7"/>
    </row>
    <row r="5" spans="1:4" x14ac:dyDescent="0.3">
      <c r="A5" s="15" t="s">
        <v>54</v>
      </c>
      <c r="B5" s="7"/>
      <c r="C5" s="7"/>
      <c r="D5" s="7"/>
    </row>
    <row r="6" spans="1:4" x14ac:dyDescent="0.3">
      <c r="A6" s="15" t="s">
        <v>55</v>
      </c>
      <c r="B6" s="7"/>
      <c r="C6" s="7"/>
      <c r="D6" s="7"/>
    </row>
    <row r="7" spans="1:4" x14ac:dyDescent="0.3">
      <c r="A7" s="15" t="s">
        <v>56</v>
      </c>
      <c r="B7" s="7"/>
      <c r="C7" s="7"/>
      <c r="D7" s="7" t="str">
        <f>INDEX(A2:A7,4)</f>
        <v>Dell</v>
      </c>
    </row>
    <row r="8" spans="1:4" x14ac:dyDescent="0.3">
      <c r="A8" s="7"/>
      <c r="B8" s="7"/>
      <c r="C8" s="7"/>
      <c r="D8" s="7"/>
    </row>
    <row r="9" spans="1:4" x14ac:dyDescent="0.3">
      <c r="A9" s="7"/>
      <c r="B9" s="7"/>
      <c r="C9" s="7" t="str">
        <f>INDEX(A2:A7,4)</f>
        <v>Dell</v>
      </c>
      <c r="D9" s="7"/>
    </row>
    <row r="10" spans="1:4" x14ac:dyDescent="0.3">
      <c r="A10" s="7" t="s">
        <v>57</v>
      </c>
      <c r="B10" s="16"/>
      <c r="C10" s="6" t="s">
        <v>58</v>
      </c>
      <c r="D10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zoomScale="213" zoomScaleNormal="213" workbookViewId="0">
      <selection activeCell="E6" sqref="E6"/>
    </sheetView>
  </sheetViews>
  <sheetFormatPr defaultRowHeight="14.4" x14ac:dyDescent="0.3"/>
  <sheetData>
    <row r="1" spans="1:5" x14ac:dyDescent="0.3">
      <c r="A1" s="7" t="s">
        <v>59</v>
      </c>
      <c r="B1" s="7"/>
    </row>
    <row r="2" spans="1:5" x14ac:dyDescent="0.3">
      <c r="A2" s="7"/>
      <c r="B2" s="6" t="s">
        <v>60</v>
      </c>
    </row>
    <row r="3" spans="1:5" x14ac:dyDescent="0.3">
      <c r="A3" s="7"/>
      <c r="B3" s="15" t="s">
        <v>61</v>
      </c>
    </row>
    <row r="4" spans="1:5" x14ac:dyDescent="0.3">
      <c r="A4" s="7"/>
      <c r="B4" s="15" t="s">
        <v>62</v>
      </c>
    </row>
    <row r="5" spans="1:5" x14ac:dyDescent="0.3">
      <c r="A5" s="7"/>
      <c r="B5" s="15" t="s">
        <v>63</v>
      </c>
    </row>
    <row r="6" spans="1:5" x14ac:dyDescent="0.3">
      <c r="A6" s="7"/>
      <c r="B6" s="15" t="s">
        <v>64</v>
      </c>
      <c r="E6">
        <f>MATCH("C",B3:B9,0)</f>
        <v>3</v>
      </c>
    </row>
    <row r="7" spans="1:5" x14ac:dyDescent="0.3">
      <c r="A7" s="7"/>
      <c r="B7" s="15" t="s">
        <v>65</v>
      </c>
    </row>
    <row r="8" spans="1:5" x14ac:dyDescent="0.3">
      <c r="A8" s="7"/>
      <c r="B8" s="15" t="s">
        <v>66</v>
      </c>
    </row>
    <row r="9" spans="1:5" x14ac:dyDescent="0.3">
      <c r="A9" s="7"/>
      <c r="B9" s="15" t="s">
        <v>67</v>
      </c>
    </row>
    <row r="10" spans="1:5" x14ac:dyDescent="0.3">
      <c r="A10" s="7"/>
      <c r="B10" s="7"/>
    </row>
    <row r="11" spans="1:5" x14ac:dyDescent="0.3">
      <c r="A11" s="7" t="s">
        <v>57</v>
      </c>
      <c r="B11" s="16"/>
    </row>
    <row r="12" spans="1:5" x14ac:dyDescent="0.3">
      <c r="A12" s="7"/>
      <c r="B12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zoomScale="205" zoomScaleNormal="205" workbookViewId="0">
      <selection activeCell="E10" sqref="E10"/>
    </sheetView>
  </sheetViews>
  <sheetFormatPr defaultRowHeight="14.4" x14ac:dyDescent="0.3"/>
  <cols>
    <col min="1" max="1" width="14.77734375" customWidth="1"/>
  </cols>
  <sheetData>
    <row r="1" spans="1:2" x14ac:dyDescent="0.3">
      <c r="A1" s="6" t="s">
        <v>68</v>
      </c>
      <c r="B1" s="7"/>
    </row>
    <row r="2" spans="1:2" x14ac:dyDescent="0.3">
      <c r="A2" s="17" t="s">
        <v>69</v>
      </c>
      <c r="B2" s="17" t="s">
        <v>26</v>
      </c>
    </row>
    <row r="3" spans="1:2" x14ac:dyDescent="0.3">
      <c r="A3" s="15">
        <v>9584423</v>
      </c>
      <c r="B3" s="15" t="s">
        <v>70</v>
      </c>
    </row>
    <row r="4" spans="1:2" x14ac:dyDescent="0.3">
      <c r="A4" s="15">
        <v>5034521</v>
      </c>
      <c r="B4" s="15" t="s">
        <v>71</v>
      </c>
    </row>
    <row r="5" spans="1:2" x14ac:dyDescent="0.3">
      <c r="A5" s="15">
        <v>9543669</v>
      </c>
      <c r="B5" s="15" t="s">
        <v>72</v>
      </c>
    </row>
    <row r="6" spans="1:2" x14ac:dyDescent="0.3">
      <c r="A6" s="15">
        <v>9995553</v>
      </c>
      <c r="B6" s="15" t="s">
        <v>73</v>
      </c>
    </row>
    <row r="7" spans="1:2" x14ac:dyDescent="0.3">
      <c r="A7" s="15">
        <v>8595323</v>
      </c>
      <c r="B7" s="15" t="s">
        <v>74</v>
      </c>
    </row>
    <row r="8" spans="1:2" x14ac:dyDescent="0.3">
      <c r="A8" s="15">
        <v>9359305</v>
      </c>
      <c r="B8" s="15" t="s">
        <v>75</v>
      </c>
    </row>
    <row r="9" spans="1:2" x14ac:dyDescent="0.3">
      <c r="A9" s="7"/>
      <c r="B9" s="7"/>
    </row>
    <row r="10" spans="1:2" x14ac:dyDescent="0.3">
      <c r="A10" s="7" t="s">
        <v>76</v>
      </c>
      <c r="B10" s="6" t="s">
        <v>73</v>
      </c>
    </row>
    <row r="11" spans="1:2" x14ac:dyDescent="0.3">
      <c r="A11" s="7" t="s">
        <v>57</v>
      </c>
      <c r="B11" s="16"/>
    </row>
    <row r="12" spans="1:2" x14ac:dyDescent="0.3">
      <c r="A12" s="7"/>
      <c r="B12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zoomScale="205" zoomScaleNormal="205" workbookViewId="0">
      <selection activeCell="G4" sqref="G4"/>
    </sheetView>
  </sheetViews>
  <sheetFormatPr defaultRowHeight="14.4" x14ac:dyDescent="0.3"/>
  <cols>
    <col min="1" max="1" width="14.109375" customWidth="1"/>
    <col min="2" max="2" width="18.77734375" customWidth="1"/>
    <col min="3" max="3" width="12.21875" customWidth="1"/>
    <col min="4" max="4" width="11.21875" customWidth="1"/>
  </cols>
  <sheetData>
    <row r="1" spans="1:8" x14ac:dyDescent="0.3">
      <c r="A1" s="18" t="s">
        <v>1</v>
      </c>
      <c r="B1" s="19" t="s">
        <v>26</v>
      </c>
      <c r="C1" s="19" t="s">
        <v>27</v>
      </c>
      <c r="D1" s="19" t="s">
        <v>18</v>
      </c>
    </row>
    <row r="2" spans="1:8" x14ac:dyDescent="0.3">
      <c r="A2" s="20">
        <v>56815</v>
      </c>
      <c r="B2" s="21" t="s">
        <v>78</v>
      </c>
      <c r="C2" s="21" t="s">
        <v>29</v>
      </c>
      <c r="D2" s="22">
        <v>13836</v>
      </c>
    </row>
    <row r="3" spans="1:8" x14ac:dyDescent="0.3">
      <c r="A3" s="20">
        <v>51186</v>
      </c>
      <c r="B3" s="21" t="s">
        <v>30</v>
      </c>
      <c r="C3" s="21" t="s">
        <v>31</v>
      </c>
      <c r="D3" s="22">
        <v>11771</v>
      </c>
    </row>
    <row r="4" spans="1:8" x14ac:dyDescent="0.3">
      <c r="A4" s="20">
        <v>51511</v>
      </c>
      <c r="B4" s="21" t="s">
        <v>32</v>
      </c>
      <c r="C4" s="21" t="s">
        <v>33</v>
      </c>
      <c r="D4" s="22">
        <v>13046</v>
      </c>
    </row>
    <row r="5" spans="1:8" x14ac:dyDescent="0.3">
      <c r="A5" s="20">
        <v>50890</v>
      </c>
      <c r="B5" s="21" t="s">
        <v>34</v>
      </c>
      <c r="C5" s="21" t="s">
        <v>35</v>
      </c>
      <c r="D5" s="22">
        <v>18276</v>
      </c>
      <c r="F5" s="24" t="s">
        <v>77</v>
      </c>
      <c r="G5" s="24" t="s">
        <v>83</v>
      </c>
      <c r="H5" t="s">
        <v>87</v>
      </c>
    </row>
    <row r="6" spans="1:8" x14ac:dyDescent="0.3">
      <c r="A6" s="20">
        <v>53700</v>
      </c>
      <c r="B6" s="21" t="s">
        <v>36</v>
      </c>
      <c r="C6" s="21" t="s">
        <v>37</v>
      </c>
      <c r="D6" s="22">
        <v>19327</v>
      </c>
      <c r="F6" t="s">
        <v>40</v>
      </c>
      <c r="G6" t="str">
        <f>INDEX(C1:C13,MATCH(F6,B1:B13,))</f>
        <v>Bangkok</v>
      </c>
      <c r="H6">
        <f>INDEX(A1:A13,MATCH(F6,B1:B13,0))</f>
        <v>59848</v>
      </c>
    </row>
    <row r="7" spans="1:8" x14ac:dyDescent="0.3">
      <c r="A7" s="20">
        <v>55879</v>
      </c>
      <c r="B7" s="21" t="s">
        <v>38</v>
      </c>
      <c r="C7" s="21" t="s">
        <v>39</v>
      </c>
      <c r="D7" s="22">
        <v>18996</v>
      </c>
    </row>
    <row r="8" spans="1:8" x14ac:dyDescent="0.3">
      <c r="A8" s="20">
        <v>59848</v>
      </c>
      <c r="B8" s="21" t="s">
        <v>40</v>
      </c>
      <c r="C8" s="21" t="s">
        <v>33</v>
      </c>
      <c r="D8" s="22">
        <v>10387</v>
      </c>
    </row>
    <row r="9" spans="1:8" x14ac:dyDescent="0.3">
      <c r="A9" s="20">
        <v>58369</v>
      </c>
      <c r="B9" s="21" t="s">
        <v>41</v>
      </c>
      <c r="C9" s="21" t="s">
        <v>39</v>
      </c>
      <c r="D9" s="22">
        <v>12566</v>
      </c>
      <c r="E9" t="s">
        <v>85</v>
      </c>
      <c r="G9">
        <f>MATCH(F6,B1:B13,)</f>
        <v>8</v>
      </c>
      <c r="H9" t="s">
        <v>86</v>
      </c>
    </row>
    <row r="10" spans="1:8" x14ac:dyDescent="0.3">
      <c r="A10" s="20">
        <v>50217</v>
      </c>
      <c r="B10" s="21" t="s">
        <v>42</v>
      </c>
      <c r="C10" s="21" t="s">
        <v>43</v>
      </c>
      <c r="D10" s="22">
        <v>16406</v>
      </c>
      <c r="F10" t="str">
        <f>INDEX(C1:C13,G9)</f>
        <v>Bangkok</v>
      </c>
    </row>
    <row r="11" spans="1:8" x14ac:dyDescent="0.3">
      <c r="A11" s="20">
        <v>50695</v>
      </c>
      <c r="B11" s="21" t="s">
        <v>44</v>
      </c>
      <c r="C11" s="21" t="s">
        <v>35</v>
      </c>
      <c r="D11" s="22">
        <v>15784</v>
      </c>
      <c r="F11" t="str">
        <f>INDEX(C1:C13,8)</f>
        <v>Bangkok</v>
      </c>
    </row>
    <row r="12" spans="1:8" x14ac:dyDescent="0.3">
      <c r="A12" s="20">
        <v>59673</v>
      </c>
      <c r="B12" s="21" t="s">
        <v>45</v>
      </c>
      <c r="C12" s="21" t="s">
        <v>29</v>
      </c>
      <c r="D12" s="22">
        <v>10959</v>
      </c>
      <c r="F12" t="str">
        <f>INDEX(C1:C13,MATCH(F6,B1:B13,))</f>
        <v>Bangkok</v>
      </c>
    </row>
    <row r="13" spans="1:8" x14ac:dyDescent="0.3">
      <c r="A13" s="20">
        <v>52130</v>
      </c>
      <c r="B13" s="21" t="s">
        <v>46</v>
      </c>
      <c r="C13" s="21" t="s">
        <v>47</v>
      </c>
      <c r="D13" s="22">
        <v>14562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vlookups</vt:lpstr>
      <vt:lpstr>Sheet3</vt:lpstr>
      <vt:lpstr>Sheet1</vt:lpstr>
      <vt:lpstr>302</vt:lpstr>
      <vt:lpstr>hlookup</vt:lpstr>
      <vt:lpstr>index</vt:lpstr>
      <vt:lpstr>match</vt:lpstr>
      <vt:lpstr>index-match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Rahish</cp:lastModifiedBy>
  <dcterms:created xsi:type="dcterms:W3CDTF">2024-04-06T05:44:56Z</dcterms:created>
  <dcterms:modified xsi:type="dcterms:W3CDTF">2024-07-25T10:14:41Z</dcterms:modified>
</cp:coreProperties>
</file>