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19f16d02c98da5/Desktop/resources/"/>
    </mc:Choice>
  </mc:AlternateContent>
  <xr:revisionPtr revIDLastSave="455" documentId="13_ncr:1_{0E5B94DC-E85B-4548-BBB4-51EDCB995DD8}" xr6:coauthVersionLast="47" xr6:coauthVersionMax="47" xr10:uidLastSave="{EF675523-7982-4324-AF44-C540B697E056}"/>
  <bookViews>
    <workbookView xWindow="28680" yWindow="-120" windowWidth="29040" windowHeight="15840" tabRatio="492" xr2:uid="{00000000-000D-0000-FFFF-FFFF00000000}"/>
  </bookViews>
  <sheets>
    <sheet name="Kickstarter" sheetId="1" r:id="rId1"/>
    <sheet name="Sheet6" sheetId="11" r:id="rId2"/>
    <sheet name="Outcomes Based on Goals" sheetId="9" r:id="rId3"/>
    <sheet name="Theater Outcomes by Launch Date" sheetId="8" r:id="rId4"/>
    <sheet name="Parent Category Statistics" sheetId="3" r:id="rId5"/>
    <sheet name="Subcategory Statistics" sheetId="4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9" l="1"/>
  <c r="G6" i="9"/>
  <c r="G7" i="9"/>
  <c r="G8" i="9"/>
  <c r="G9" i="9"/>
  <c r="G10" i="9"/>
  <c r="F3" i="9"/>
  <c r="F4" i="9"/>
  <c r="G12" i="9"/>
  <c r="E11" i="9"/>
  <c r="G11" i="9" s="1"/>
  <c r="E12" i="9"/>
  <c r="F12" i="9" s="1"/>
  <c r="E4" i="9"/>
  <c r="G4" i="9" s="1"/>
  <c r="E5" i="9"/>
  <c r="F5" i="9" s="1"/>
  <c r="E6" i="9"/>
  <c r="F6" i="9" s="1"/>
  <c r="E7" i="9"/>
  <c r="F7" i="9" s="1"/>
  <c r="E8" i="9"/>
  <c r="F8" i="9" s="1"/>
  <c r="E3" i="9"/>
  <c r="G3" i="9" s="1"/>
  <c r="E9" i="9"/>
  <c r="F9" i="9" s="1"/>
  <c r="E10" i="9"/>
  <c r="F10" i="9" s="1"/>
  <c r="E13" i="9"/>
  <c r="G13" i="9" s="1"/>
  <c r="B14" i="9"/>
  <c r="E2" i="9"/>
  <c r="F2" i="9" s="1"/>
  <c r="C14" i="9"/>
  <c r="G2" i="9" l="1"/>
  <c r="F13" i="9"/>
  <c r="F11" i="9"/>
  <c r="E14" i="9"/>
</calcChain>
</file>

<file path=xl/sharedStrings.xml><?xml version="1.0" encoding="utf-8"?>
<sst xmlns="http://schemas.openxmlformats.org/spreadsheetml/2006/main" count="33067" uniqueCount="8404">
  <si>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</si>
  <si>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</si>
  <si>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</si>
  <si>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</si>
  <si>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</si>
  <si>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</si>
  <si>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</si>
  <si>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</si>
  <si>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</si>
  <si>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</si>
  <si>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</si>
  <si>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</si>
  <si>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</si>
  <si>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</si>
  <si>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</si>
  <si>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</si>
  <si>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</si>
  <si>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</si>
  <si>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</si>
  <si>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</si>
  <si>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</si>
  <si>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</si>
  <si>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</si>
  <si>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</si>
  <si>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</si>
  <si>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</si>
  <si>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</si>
  <si>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</si>
  <si>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</si>
  <si>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</si>
  <si>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</si>
  <si>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</si>
  <si>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</si>
  <si>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</si>
  <si>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</si>
  <si>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</si>
  <si>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</si>
  <si>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</si>
  <si>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</si>
  <si>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</si>
  <si>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</si>
  <si>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</si>
  <si>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</si>
  <si>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</si>
  <si>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</si>
  <si>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</si>
  <si>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</si>
  <si>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</si>
  <si>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</si>
  <si>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</si>
  <si>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</si>
  <si>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</si>
  <si>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</si>
  <si>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</si>
  <si>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</si>
  <si>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</si>
  <si>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</si>
  <si>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</si>
  <si>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</si>
  <si>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</si>
  <si>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</si>
  <si>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</si>
  <si>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</si>
  <si>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</si>
  <si>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</si>
  <si>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</si>
  <si>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</si>
  <si>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</si>
  <si>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</si>
  <si>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</si>
  <si>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</si>
  <si>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</si>
  <si>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</si>
  <si>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</si>
  <si>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</si>
  <si>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</si>
  <si>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</si>
  <si>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</si>
  <si>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</si>
  <si>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</si>
  <si>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</si>
  <si>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</si>
  <si>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</si>
  <si>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</si>
  <si>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</si>
  <si>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</si>
  <si>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</si>
  <si>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</si>
  <si>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</si>
  <si>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</si>
  <si>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</si>
  <si>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</si>
  <si>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</si>
  <si>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</si>
  <si>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</si>
  <si>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</si>
  <si>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</si>
  <si>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</si>
  <si>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</si>
  <si>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</si>
  <si>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</si>
  <si>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</si>
  <si>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</si>
  <si>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</si>
  <si>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</si>
  <si>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</si>
  <si>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</si>
  <si>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</si>
  <si>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</si>
  <si>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</si>
  <si>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</si>
  <si>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</si>
  <si>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</si>
  <si>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</si>
  <si>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</si>
  <si>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</si>
  <si>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</si>
  <si>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</si>
  <si>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</si>
  <si>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</si>
  <si>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</si>
  <si>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</si>
  <si>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</si>
  <si>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</si>
  <si>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</si>
  <si>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</si>
  <si>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</si>
  <si>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</si>
  <si>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</si>
  <si>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</si>
  <si>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</si>
  <si>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</si>
  <si>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</si>
  <si>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</si>
  <si>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</si>
  <si>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</si>
  <si>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</si>
  <si>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</si>
  <si>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</si>
  <si>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</si>
  <si>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</si>
  <si>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</si>
  <si>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</si>
  <si>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</si>
  <si>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</si>
  <si>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</si>
  <si>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</si>
  <si>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</si>
  <si>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</si>
  <si>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</si>
  <si>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</si>
  <si>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</si>
  <si>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</si>
  <si>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</si>
  <si>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</si>
  <si>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</si>
  <si>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</si>
  <si>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</si>
  <si>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</si>
  <si>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</si>
  <si>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</si>
  <si>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</si>
  <si>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</si>
  <si>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</si>
  <si>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</si>
  <si>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</si>
  <si>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</si>
  <si>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</si>
  <si>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</si>
  <si>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</si>
  <si>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</si>
  <si>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</si>
  <si>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</si>
  <si>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</si>
  <si>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</si>
  <si>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</si>
  <si>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</si>
  <si>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</si>
  <si>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</si>
  <si>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</si>
  <si>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</si>
  <si>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</si>
  <si>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</si>
  <si>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</si>
  <si>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</si>
  <si>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</si>
  <si>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</si>
  <si>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</si>
  <si>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</si>
  <si>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</si>
  <si>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</si>
  <si>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</si>
  <si>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</si>
  <si>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</si>
  <si>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</si>
  <si>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</si>
  <si>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</si>
  <si>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</si>
  <si>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</si>
  <si>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</si>
  <si>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</si>
  <si>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</si>
  <si>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</si>
  <si>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</si>
  <si>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</si>
  <si>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</si>
  <si>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</si>
  <si>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</si>
  <si>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</si>
  <si>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</si>
  <si>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</si>
  <si>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</si>
  <si>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</si>
  <si>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</si>
  <si>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</si>
  <si>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</si>
  <si>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</si>
  <si>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</si>
  <si>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</si>
  <si>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</si>
  <si>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</si>
  <si>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</si>
  <si>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</si>
  <si>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</si>
  <si>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</si>
  <si>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</si>
  <si>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</si>
  <si>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</si>
  <si>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</si>
  <si>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</si>
  <si>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</si>
  <si>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</si>
  <si>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</si>
  <si>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</si>
  <si>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</si>
  <si>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</si>
  <si>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</si>
  <si>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</si>
  <si>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</si>
  <si>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</si>
  <si>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</si>
  <si>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</si>
  <si>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</si>
  <si>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</si>
  <si>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</si>
  <si>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</si>
  <si>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</si>
  <si>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</si>
  <si>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</si>
  <si>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</si>
  <si>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</si>
  <si>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</si>
  <si>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</si>
  <si>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</si>
  <si>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</si>
  <si>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</si>
  <si>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</si>
  <si>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</si>
  <si>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</si>
  <si>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</si>
  <si>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</si>
  <si>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</si>
  <si>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</si>
  <si>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</si>
  <si>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</si>
  <si>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</si>
  <si>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</si>
  <si>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</si>
  <si>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</si>
  <si>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</si>
  <si>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</si>
  <si>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</si>
  <si>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</si>
  <si>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</si>
  <si>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</si>
  <si>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</si>
  <si>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</si>
  <si>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</si>
  <si>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</si>
  <si>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</si>
  <si>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</si>
  <si>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</si>
  <si>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</si>
  <si>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</si>
  <si>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</si>
  <si>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</si>
  <si>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</si>
  <si>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</si>
  <si>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</si>
  <si>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</si>
  <si>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</si>
  <si>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</si>
  <si>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</si>
  <si>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</si>
  <si>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</si>
  <si>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</si>
  <si>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</si>
  <si>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</si>
  <si>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</si>
  <si>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</si>
  <si>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</si>
  <si>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</si>
  <si>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</si>
  <si>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</si>
  <si>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</si>
  <si>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</si>
  <si>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</si>
  <si>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</si>
  <si>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</si>
  <si>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</si>
  <si>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</si>
  <si>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</si>
  <si>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</si>
  <si>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</si>
  <si>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</si>
  <si>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</si>
  <si>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</si>
  <si>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</si>
  <si>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</si>
  <si>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</si>
  <si>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</si>
  <si>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</si>
  <si>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</si>
  <si>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</si>
  <si>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</si>
  <si>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</si>
  <si>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</si>
  <si>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</si>
  <si>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</si>
  <si>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</si>
  <si>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</si>
  <si>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</si>
  <si>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</si>
  <si>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</si>
  <si>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</si>
  <si>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</si>
  <si>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</si>
  <si>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</si>
  <si>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</si>
  <si>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</si>
  <si>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</si>
  <si>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</si>
  <si>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</si>
  <si>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</si>
  <si>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</si>
  <si>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</si>
  <si>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</si>
  <si>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</si>
  <si>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</si>
  <si>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</si>
  <si>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</si>
  <si>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</si>
  <si>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</si>
  <si>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</si>
  <si>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</si>
  <si>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</si>
  <si>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</si>
  <si>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</si>
  <si>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</si>
  <si>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</si>
  <si>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</si>
  <si>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</si>
  <si>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</si>
  <si>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</si>
  <si>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</si>
  <si>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</si>
  <si>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</si>
  <si>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</si>
  <si>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</si>
  <si>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</si>
  <si>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</si>
  <si>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</si>
  <si>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</si>
  <si>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</si>
  <si>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</si>
  <si>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</si>
  <si>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</si>
  <si>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</si>
  <si>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</si>
  <si>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</si>
  <si>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</si>
  <si>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</si>
  <si>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</si>
  <si>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</si>
  <si>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</si>
  <si>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</si>
  <si>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</si>
  <si>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</si>
  <si>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</si>
  <si>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</si>
  <si>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</si>
  <si>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</si>
  <si>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</si>
  <si>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</si>
  <si>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</si>
  <si>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</si>
  <si>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</si>
  <si>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</si>
  <si>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</si>
  <si>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</si>
  <si>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</si>
  <si>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</si>
  <si>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</si>
  <si>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</si>
  <si>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</si>
  <si>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</si>
  <si>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</si>
  <si>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</si>
  <si>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</si>
  <si>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</si>
  <si>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</si>
  <si>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</si>
  <si>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</si>
  <si>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</si>
  <si>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</si>
  <si>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</si>
  <si>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</si>
  <si>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</si>
  <si>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</si>
  <si>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</si>
  <si>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</si>
  <si>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</si>
  <si>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</si>
  <si>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</si>
  <si>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</si>
  <si>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</si>
  <si>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</si>
  <si>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</si>
  <si>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</si>
  <si>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</si>
  <si>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</si>
  <si>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</si>
  <si>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</si>
  <si>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</si>
  <si>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</si>
  <si>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</si>
  <si>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</si>
  <si>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</si>
  <si>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</si>
  <si>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</si>
  <si>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</si>
  <si>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</si>
  <si>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</si>
  <si>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</si>
  <si>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</si>
  <si>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</si>
  <si>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</si>
  <si>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</si>
  <si>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</si>
  <si>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</si>
  <si>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</si>
  <si>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</si>
  <si>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</si>
  <si>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</si>
  <si>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</si>
  <si>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</si>
  <si>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</si>
  <si>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</si>
  <si>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</si>
  <si>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</si>
  <si>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</si>
  <si>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</si>
  <si>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</si>
  <si>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</si>
  <si>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</si>
  <si>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</si>
  <si>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</si>
  <si>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</si>
  <si>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</si>
  <si>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</si>
  <si>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</si>
  <si>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</si>
  <si>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</si>
  <si>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</si>
  <si>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</si>
  <si>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</si>
  <si>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</si>
  <si>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</si>
  <si>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</si>
  <si>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</si>
  <si>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</si>
  <si>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</si>
  <si>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</si>
  <si>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</si>
  <si>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</si>
  <si>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</si>
  <si>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</si>
  <si>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</si>
  <si>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</si>
  <si>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</si>
  <si>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</si>
  <si>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</si>
  <si>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</si>
  <si>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</si>
  <si>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</si>
  <si>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</si>
  <si>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</si>
  <si>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</si>
  <si>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</si>
  <si>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</si>
  <si>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</si>
  <si>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</si>
  <si>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</si>
  <si>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</si>
  <si>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</si>
  <si>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</si>
  <si>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</si>
  <si>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</si>
  <si>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</si>
  <si>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</si>
  <si>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</si>
  <si>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</si>
  <si>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</si>
  <si>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</si>
  <si>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</si>
  <si>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</si>
  <si>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</si>
  <si>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</si>
  <si>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</si>
  <si>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</si>
  <si>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</si>
  <si>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</si>
  <si>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</si>
  <si>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</si>
  <si>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</si>
  <si>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</si>
  <si>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</si>
  <si>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</si>
  <si>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</si>
  <si>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</si>
  <si>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</si>
  <si>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</si>
  <si>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</si>
  <si>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</si>
  <si>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</si>
  <si>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</si>
  <si>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</si>
  <si>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</si>
  <si>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</si>
  <si>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</si>
  <si>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</si>
  <si>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</si>
  <si>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</si>
  <si>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</si>
  <si>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</si>
  <si>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</si>
  <si>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</si>
  <si>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</si>
  <si>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</si>
  <si>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</si>
  <si>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</si>
  <si>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</si>
  <si>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</si>
  <si>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</si>
  <si>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</si>
  <si>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</si>
  <si>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</si>
  <si>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</si>
  <si>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</si>
  <si>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</si>
  <si>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</si>
  <si>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</si>
  <si>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</si>
  <si>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</si>
  <si>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</si>
  <si>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</si>
  <si>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</si>
  <si>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</si>
  <si>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</si>
  <si>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</si>
  <si>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</si>
  <si>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</si>
  <si>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</si>
  <si>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</si>
  <si>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</si>
  <si>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</si>
  <si>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</si>
  <si>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</si>
  <si>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</si>
  <si>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</si>
  <si>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</si>
  <si>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</si>
  <si>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</si>
  <si>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</si>
  <si>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</si>
  <si>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</si>
  <si>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</si>
  <si>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</si>
  <si>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</si>
  <si>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</si>
  <si>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</si>
  <si>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</si>
  <si>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</si>
  <si>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</si>
  <si>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</si>
  <si>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</si>
  <si>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</si>
  <si>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</si>
  <si>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</si>
  <si>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</si>
  <si>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</si>
  <si>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</si>
  <si>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</si>
  <si>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</si>
  <si>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</si>
  <si>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</si>
  <si>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</si>
  <si>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</si>
  <si>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</si>
  <si>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</si>
  <si>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</si>
  <si>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</si>
  <si>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</si>
  <si>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</si>
  <si>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</si>
  <si>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</si>
  <si>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</si>
  <si>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</si>
  <si>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</si>
  <si>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</si>
  <si>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</si>
  <si>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</si>
  <si>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</si>
  <si>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</si>
  <si>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</si>
  <si>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</si>
  <si>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</si>
  <si>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</si>
  <si>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</si>
  <si>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</si>
  <si>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</si>
  <si>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</si>
  <si>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</si>
  <si>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</si>
  <si>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</si>
  <si>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</si>
  <si>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</si>
  <si>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</si>
  <si>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</si>
  <si>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</si>
  <si>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</si>
  <si>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</si>
  <si>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</si>
  <si>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</si>
  <si>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</si>
  <si>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</si>
  <si>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</si>
  <si>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</si>
  <si>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</si>
  <si>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</si>
  <si>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</si>
  <si>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</si>
  <si>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</si>
  <si>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</si>
  <si>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</si>
  <si>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</si>
  <si>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</si>
  <si>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</si>
  <si>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</si>
  <si>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</si>
  <si>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</si>
  <si>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</si>
  <si>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</si>
  <si>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</si>
  <si>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</si>
  <si>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</si>
  <si>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</si>
  <si>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</si>
  <si>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</si>
  <si>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</si>
  <si>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</si>
  <si>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</si>
  <si>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</si>
  <si>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</si>
  <si>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</si>
  <si>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</si>
  <si>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</si>
  <si>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</si>
  <si>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</si>
  <si>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</si>
  <si>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</si>
  <si>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</si>
  <si>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</si>
  <si>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</si>
  <si>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</si>
  <si>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</si>
  <si>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</si>
  <si>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</si>
  <si>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</si>
  <si>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</si>
  <si>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</si>
  <si>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</si>
  <si>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</si>
  <si>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</si>
  <si>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</si>
  <si>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</si>
  <si>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</si>
  <si>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</si>
  <si>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</si>
  <si>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</si>
  <si>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</si>
  <si>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</si>
  <si>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</si>
  <si>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</si>
  <si>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</si>
  <si>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</si>
  <si>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</si>
  <si>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</si>
  <si>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</si>
  <si>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</si>
  <si>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</si>
  <si>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</si>
  <si>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</si>
  <si>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</si>
  <si>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</si>
  <si>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</si>
  <si>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</si>
  <si>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</si>
  <si>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</si>
  <si>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</si>
  <si>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</si>
  <si>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</si>
  <si>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</si>
  <si>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</si>
  <si>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</si>
  <si>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</si>
  <si>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</si>
  <si>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</si>
  <si>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</si>
  <si>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</si>
  <si>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</si>
  <si>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</si>
  <si>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</si>
  <si>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</si>
  <si>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</si>
  <si>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</si>
  <si>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</si>
  <si>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</si>
  <si>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</si>
  <si>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</si>
  <si>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</si>
  <si>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</si>
  <si>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</si>
  <si>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</si>
  <si>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</si>
  <si>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</si>
  <si>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</si>
  <si>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</si>
  <si>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</si>
  <si>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</si>
  <si>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</si>
  <si>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</si>
  <si>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</si>
  <si>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</si>
  <si>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</si>
  <si>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</si>
  <si>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</si>
  <si>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</si>
  <si>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</si>
  <si>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</si>
  <si>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</si>
  <si>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</si>
  <si>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</si>
  <si>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</si>
  <si>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</si>
  <si>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</si>
  <si>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</si>
  <si>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</si>
  <si>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</si>
  <si>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</si>
  <si>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</si>
  <si>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</si>
  <si>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</si>
  <si>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</si>
  <si>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</si>
  <si>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</si>
  <si>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</si>
  <si>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</si>
  <si>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</si>
  <si>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</si>
  <si>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</si>
  <si>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</si>
  <si>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</si>
  <si>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</si>
  <si>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</si>
  <si>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</si>
  <si>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</si>
  <si>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</si>
  <si>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</si>
  <si>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</si>
  <si>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</si>
  <si>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</si>
  <si>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</si>
  <si>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</si>
  <si>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</si>
  <si>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</si>
  <si>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</si>
  <si>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</si>
  <si>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</si>
  <si>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</si>
  <si>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</si>
  <si>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</si>
  <si>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</si>
  <si>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</si>
  <si>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</si>
  <si>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</si>
  <si>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</si>
  <si>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</si>
  <si>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</si>
  <si>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</si>
  <si>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</si>
  <si>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</si>
  <si>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</si>
  <si>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</si>
  <si>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</si>
  <si>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</si>
  <si>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</si>
  <si>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</si>
  <si>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</si>
  <si>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</si>
  <si>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</si>
  <si>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</si>
  <si>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</si>
  <si>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</si>
  <si>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</si>
  <si>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</si>
  <si>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</si>
  <si>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</si>
  <si>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</si>
  <si>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</si>
  <si>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</si>
  <si>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</si>
  <si>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</si>
  <si>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</si>
  <si>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</si>
  <si>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</si>
  <si>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</si>
  <si>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</si>
  <si>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</si>
  <si>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</si>
  <si>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</si>
  <si>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</si>
  <si>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</si>
  <si>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</si>
  <si>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</si>
  <si>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</si>
  <si>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</si>
  <si>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</si>
  <si>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</si>
  <si>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</si>
  <si>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</si>
  <si>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</si>
  <si>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</si>
  <si>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</si>
  <si>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</si>
  <si>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</si>
  <si>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</si>
  <si>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</si>
  <si>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</si>
  <si>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</si>
  <si>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</si>
  <si>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</si>
  <si>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</si>
  <si>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</si>
  <si>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</si>
  <si>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</si>
  <si>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</si>
  <si>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</si>
  <si>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</si>
  <si>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</si>
  <si>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</si>
  <si>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</si>
  <si>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</si>
  <si>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</si>
  <si>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</si>
  <si>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</si>
  <si>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</si>
  <si>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</si>
  <si>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</si>
  <si>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</si>
  <si>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</si>
  <si>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</si>
  <si>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</si>
  <si>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</si>
  <si>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</si>
  <si>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</si>
  <si>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</si>
  <si>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</si>
  <si>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</si>
  <si>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</si>
  <si>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</si>
  <si>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</si>
  <si>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</si>
  <si>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</si>
  <si>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</si>
  <si>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</si>
  <si>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</si>
  <si>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</si>
  <si>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</si>
  <si>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</si>
  <si>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</si>
  <si>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</si>
  <si>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</si>
  <si>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</si>
  <si>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</si>
  <si>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</si>
  <si>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</si>
  <si>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</si>
  <si>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</si>
  <si>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</si>
  <si>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</si>
  <si>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</si>
  <si>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</si>
  <si>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</si>
  <si>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</si>
  <si>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</si>
  <si>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</si>
  <si>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</si>
  <si>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</si>
  <si>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</si>
  <si>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</si>
  <si>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</si>
  <si>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</si>
  <si>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</si>
  <si>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</si>
  <si>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</si>
  <si>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</si>
  <si>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</si>
  <si>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</si>
  <si>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</si>
  <si>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</si>
  <si>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</si>
  <si>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</si>
  <si>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</si>
  <si>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</si>
  <si>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</si>
  <si>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</si>
  <si>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</si>
  <si>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</si>
  <si>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</si>
  <si>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</si>
  <si>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</si>
  <si>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</si>
  <si>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</si>
  <si>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</si>
  <si>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</si>
  <si>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</si>
  <si>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</si>
  <si>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</si>
  <si>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</si>
  <si>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</si>
  <si>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</si>
  <si>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</si>
  <si>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</si>
  <si>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</si>
  <si>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</si>
  <si>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</si>
  <si>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</si>
  <si>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</si>
  <si>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</si>
  <si>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</si>
  <si>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</si>
  <si>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</si>
  <si>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</si>
  <si>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</si>
  <si>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</si>
  <si>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</si>
  <si>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</si>
  <si>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</si>
  <si>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</si>
  <si>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</si>
  <si>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</si>
  <si>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</si>
  <si>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</si>
  <si>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</si>
  <si>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</si>
  <si>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</si>
  <si>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</si>
  <si>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</si>
  <si>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</si>
  <si>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</si>
  <si>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</si>
  <si>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</si>
  <si>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</si>
  <si>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</si>
  <si>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</si>
  <si>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</si>
  <si>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</si>
  <si>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</si>
  <si>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</si>
  <si>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</si>
  <si>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</si>
  <si>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</si>
  <si>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</si>
  <si>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</si>
  <si>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</si>
  <si>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</si>
  <si>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</si>
  <si>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</si>
  <si>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</si>
  <si>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</si>
  <si>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</si>
  <si>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</si>
  <si>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</si>
  <si>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</si>
  <si>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</si>
  <si>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</si>
  <si>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</si>
  <si>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</si>
  <si>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</si>
  <si>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</si>
  <si>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</si>
  <si>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</si>
  <si>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</si>
  <si>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</si>
  <si>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</si>
  <si>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</si>
  <si>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</si>
  <si>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</si>
  <si>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</si>
  <si>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</si>
  <si>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</si>
  <si>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</si>
  <si>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</si>
  <si>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</si>
  <si>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</si>
  <si>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</si>
  <si>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</si>
  <si>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</si>
  <si>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</si>
  <si>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</si>
  <si>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</si>
  <si>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</si>
  <si>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</si>
  <si>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</si>
  <si>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</si>
  <si>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</si>
  <si>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</si>
  <si>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</si>
  <si>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</si>
  <si>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</si>
  <si>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</si>
  <si>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</si>
  <si>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</si>
  <si>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</si>
  <si>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</si>
  <si>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</si>
  <si>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</si>
  <si>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</si>
  <si>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</si>
  <si>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</si>
  <si>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</si>
  <si>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</si>
  <si>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</si>
  <si>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</si>
  <si>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</si>
  <si>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</si>
  <si>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</si>
  <si>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</si>
  <si>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</si>
  <si>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</si>
  <si>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</si>
  <si>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</si>
  <si>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</si>
  <si>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</si>
  <si>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</si>
  <si>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</si>
  <si>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</si>
  <si>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</si>
  <si>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</si>
  <si>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</si>
  <si>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</si>
  <si>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</si>
  <si>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</si>
  <si>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</si>
  <si>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</si>
  <si>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</si>
  <si>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</si>
  <si>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</si>
  <si>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</si>
  <si>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</si>
  <si>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</si>
  <si>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</si>
  <si>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</si>
  <si>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</si>
  <si>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</si>
  <si>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</si>
  <si>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</si>
  <si>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</si>
  <si>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</si>
  <si>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</si>
  <si>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</si>
  <si>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</si>
  <si>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</si>
  <si>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</si>
  <si>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</si>
  <si>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</si>
  <si>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</si>
  <si>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</si>
  <si>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</si>
  <si>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</si>
  <si>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</si>
  <si>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</si>
  <si>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</si>
  <si>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</si>
  <si>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</si>
  <si>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</si>
  <si>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</si>
  <si>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</si>
  <si>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</si>
  <si>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</si>
  <si>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</si>
  <si>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</si>
  <si>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</si>
  <si>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</si>
  <si>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</si>
  <si>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</si>
  <si>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</si>
  <si>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</si>
  <si>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</si>
  <si>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</si>
  <si>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</si>
  <si>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</si>
  <si>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</si>
  <si>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</si>
  <si>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</si>
  <si>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</si>
  <si>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</si>
  <si>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</si>
  <si>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</si>
  <si>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</si>
  <si>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</si>
  <si>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</si>
  <si>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</si>
  <si>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</si>
  <si>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</si>
  <si>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</si>
  <si>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</si>
  <si>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</si>
  <si>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</si>
  <si>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</si>
  <si>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</si>
  <si>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</si>
  <si>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</si>
  <si>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</si>
  <si>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</si>
  <si>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</si>
  <si>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</si>
  <si>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</si>
  <si>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</si>
  <si>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</si>
  <si>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</si>
  <si>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</si>
  <si>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</si>
  <si>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</si>
  <si>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</si>
  <si>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</si>
  <si>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</si>
  <si>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</si>
  <si>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</si>
  <si>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</si>
  <si>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</si>
  <si>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</si>
  <si>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</si>
  <si>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</si>
  <si>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</si>
  <si>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</si>
  <si>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</si>
  <si>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</si>
  <si>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</si>
  <si>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</si>
  <si>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</si>
  <si>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</si>
  <si>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</si>
  <si>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</si>
  <si>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</si>
  <si>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</si>
  <si>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</si>
  <si>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</si>
  <si>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</si>
  <si>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</si>
  <si>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</si>
  <si>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</si>
  <si>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</si>
  <si>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</si>
  <si>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</si>
  <si>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</si>
  <si>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</si>
  <si>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</si>
  <si>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</si>
  <si>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</si>
  <si>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</si>
  <si>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</si>
  <si>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</si>
  <si>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</si>
  <si>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</si>
  <si>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</si>
  <si>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</si>
  <si>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</si>
  <si>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</si>
  <si>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</si>
  <si>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</si>
  <si>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</si>
  <si>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</si>
  <si>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</si>
  <si>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</si>
  <si>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</si>
  <si>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</si>
  <si>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</si>
  <si>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</si>
  <si>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</si>
  <si>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</si>
  <si>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</si>
  <si>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</si>
  <si>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</si>
  <si>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</si>
  <si>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</si>
  <si>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</si>
  <si>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</si>
  <si>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</si>
  <si>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</si>
  <si>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</si>
  <si>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</si>
  <si>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</si>
  <si>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</si>
  <si>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</si>
  <si>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</si>
  <si>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</si>
  <si>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</si>
  <si>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</si>
  <si>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</si>
  <si>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</si>
  <si>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</si>
  <si>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</si>
  <si>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</si>
  <si>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</si>
  <si>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</si>
  <si>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</si>
  <si>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</si>
  <si>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</si>
  <si>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</si>
  <si>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</si>
  <si>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</si>
  <si>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</si>
  <si>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</si>
  <si>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</si>
  <si>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</si>
  <si>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</si>
  <si>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</si>
  <si>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</si>
  <si>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</si>
  <si>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</si>
  <si>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</si>
  <si>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</si>
  <si>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</si>
  <si>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</si>
  <si>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</si>
  <si>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</si>
  <si>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</si>
  <si>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</si>
  <si>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</si>
  <si>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</si>
  <si>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</si>
  <si>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</si>
  <si>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</si>
  <si>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</si>
  <si>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</si>
  <si>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</si>
  <si>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</si>
  <si>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</si>
  <si>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</si>
  <si>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</si>
  <si>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</si>
  <si>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</si>
  <si>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</si>
  <si>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</si>
  <si>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</si>
  <si>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</si>
  <si>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</si>
  <si>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</si>
  <si>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</si>
  <si>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</si>
  <si>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</si>
  <si>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</si>
  <si>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</si>
  <si>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</si>
  <si>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</si>
  <si>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</si>
  <si>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</si>
  <si>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</si>
  <si>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</si>
  <si>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</si>
  <si>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</si>
  <si>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</si>
  <si>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</si>
  <si>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</si>
  <si>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</si>
  <si>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</si>
  <si>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</si>
  <si>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</si>
  <si>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</si>
  <si>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</si>
  <si>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</si>
  <si>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</si>
  <si>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</si>
  <si>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</si>
  <si>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</si>
  <si>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</si>
  <si>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</si>
  <si>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</si>
  <si>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</si>
  <si>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</si>
  <si>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</si>
  <si>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</si>
  <si>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</si>
  <si>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</si>
  <si>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</si>
  <si>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</si>
  <si>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</si>
  <si>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</si>
  <si>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</si>
  <si>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</si>
  <si>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</si>
  <si>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</si>
  <si>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</si>
  <si>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</si>
  <si>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</si>
  <si>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</si>
  <si>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</si>
  <si>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</si>
  <si>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</si>
  <si>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</si>
  <si>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</si>
  <si>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</si>
  <si>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</si>
  <si>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</si>
  <si>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</si>
  <si>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</si>
  <si>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</si>
  <si>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</si>
  <si>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</si>
  <si>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</si>
  <si>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</si>
  <si>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</si>
  <si>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</si>
  <si>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</si>
  <si>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</si>
  <si>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</si>
  <si>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</si>
  <si>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</si>
  <si>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</si>
  <si>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</si>
  <si>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</si>
  <si>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</si>
  <si>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</si>
  <si>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</si>
  <si>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</si>
  <si>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</si>
  <si>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</si>
  <si>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</si>
  <si>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</si>
  <si>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</si>
  <si>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</si>
  <si>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</si>
  <si>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</si>
  <si>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</si>
  <si>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</si>
  <si>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</si>
  <si>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</si>
  <si>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</si>
  <si>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</si>
  <si>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</si>
  <si>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</si>
  <si>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</si>
  <si>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</si>
  <si>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</si>
  <si>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</si>
  <si>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</si>
  <si>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</si>
  <si>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</si>
  <si>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</si>
  <si>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</si>
  <si>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</si>
  <si>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</si>
  <si>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</si>
  <si>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</si>
  <si>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</si>
  <si>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</si>
  <si>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</si>
  <si>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</si>
  <si>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</si>
  <si>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</si>
  <si>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</si>
  <si>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</si>
  <si>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</si>
  <si>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</si>
  <si>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</si>
  <si>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</si>
  <si>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</si>
  <si>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</si>
  <si>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</si>
  <si>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</si>
  <si>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</si>
  <si>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</si>
  <si>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</si>
  <si>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</si>
  <si>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</si>
  <si>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</si>
  <si>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</si>
  <si>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</si>
  <si>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</si>
  <si>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</si>
  <si>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</si>
  <si>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</si>
  <si>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</si>
  <si>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</si>
  <si>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</si>
  <si>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</si>
  <si>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</si>
  <si>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</si>
  <si>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</si>
  <si>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</si>
  <si>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</si>
  <si>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</si>
  <si>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</si>
  <si>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</si>
  <si>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</si>
  <si>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</si>
  <si>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</si>
  <si>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</si>
  <si>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</si>
  <si>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</si>
  <si>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</si>
  <si>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</si>
  <si>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</si>
  <si>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</si>
  <si>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</si>
  <si>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</si>
  <si>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</si>
  <si>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</si>
  <si>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</si>
  <si>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</si>
  <si>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</si>
  <si>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</si>
  <si>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</si>
  <si>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</si>
  <si>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</si>
  <si>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</si>
  <si>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</si>
  <si>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</si>
  <si>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</si>
  <si>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</si>
  <si>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</si>
  <si>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</si>
  <si>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</si>
  <si>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</si>
  <si>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</si>
  <si>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</si>
  <si>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</si>
  <si>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</si>
  <si>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</si>
  <si>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</si>
  <si>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</si>
  <si>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</si>
  <si>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</si>
  <si>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</si>
  <si>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</si>
  <si>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</si>
  <si>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</si>
  <si>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</si>
  <si>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</si>
  <si>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</si>
  <si>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</si>
  <si>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</si>
  <si>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</si>
  <si>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</si>
  <si>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</si>
  <si>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</si>
  <si>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</si>
  <si>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</si>
  <si>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</si>
  <si>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</si>
  <si>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</si>
  <si>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</si>
  <si>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</si>
  <si>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</si>
  <si>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</si>
  <si>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</si>
  <si>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</si>
  <si>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</si>
  <si>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</si>
  <si>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</si>
  <si>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</si>
  <si>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</si>
  <si>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</si>
  <si>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</si>
  <si>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</si>
  <si>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</si>
  <si>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</si>
  <si>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</si>
  <si>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</si>
  <si>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</si>
  <si>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</si>
  <si>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</si>
  <si>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</si>
  <si>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</si>
  <si>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</si>
  <si>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</si>
  <si>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</si>
  <si>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</si>
  <si>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</si>
  <si>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</si>
  <si>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</si>
  <si>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</si>
  <si>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</si>
  <si>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</si>
  <si>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</si>
  <si>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</si>
  <si>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</si>
  <si>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</si>
  <si>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</si>
  <si>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</si>
  <si>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</si>
  <si>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</si>
  <si>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</si>
  <si>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</si>
  <si>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</si>
  <si>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</si>
  <si>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</si>
  <si>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</si>
  <si>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</si>
  <si>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</si>
  <si>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</si>
  <si>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</si>
  <si>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</si>
  <si>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</si>
  <si>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</si>
  <si>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</si>
  <si>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</si>
  <si>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</si>
  <si>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</si>
  <si>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</si>
  <si>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</si>
  <si>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</si>
  <si>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</si>
  <si>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</si>
  <si>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</si>
  <si>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</si>
  <si>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</si>
  <si>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</si>
  <si>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</si>
  <si>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</si>
  <si>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</si>
  <si>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</si>
  <si>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</si>
  <si>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</si>
  <si>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</si>
  <si>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</si>
  <si>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</si>
  <si>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</si>
  <si>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</si>
  <si>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</si>
  <si>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</si>
  <si>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</si>
  <si>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</si>
  <si>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</si>
  <si>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</si>
  <si>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</si>
  <si>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</si>
  <si>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</si>
  <si>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</si>
  <si>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</si>
  <si>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</si>
  <si>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</si>
  <si>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</si>
  <si>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</si>
  <si>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</si>
  <si>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</si>
  <si>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</si>
  <si>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</si>
  <si>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</si>
  <si>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</si>
  <si>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</si>
  <si>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</si>
  <si>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</si>
  <si>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</si>
  <si>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</si>
  <si>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</si>
  <si>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</si>
  <si>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</si>
  <si>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</si>
  <si>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</si>
  <si>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</si>
  <si>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</si>
  <si>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</si>
  <si>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</si>
  <si>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</si>
  <si>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</si>
  <si>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</si>
  <si>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</si>
  <si>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</si>
  <si>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</si>
  <si>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</si>
  <si>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</si>
  <si>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</si>
  <si>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</si>
  <si>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</si>
  <si>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</si>
  <si>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</si>
  <si>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</si>
  <si>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</si>
  <si>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</si>
  <si>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</si>
  <si>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</si>
  <si>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</si>
  <si>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</si>
  <si>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</si>
  <si>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</si>
  <si>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</si>
  <si>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</si>
  <si>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</si>
  <si>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</si>
  <si>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</si>
  <si>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</si>
  <si>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</si>
  <si>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</si>
  <si>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</si>
  <si>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</si>
  <si>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</si>
  <si>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</si>
  <si>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</si>
  <si>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</si>
  <si>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</si>
  <si>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</si>
  <si>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</si>
  <si>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</si>
  <si>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</si>
  <si>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</si>
  <si>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</si>
  <si>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</si>
  <si>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</si>
  <si>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</si>
  <si>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</si>
  <si>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</si>
  <si>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</si>
  <si>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</si>
  <si>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</si>
  <si>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</si>
  <si>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</si>
  <si>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</si>
  <si>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</si>
  <si>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</si>
  <si>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</si>
  <si>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</si>
  <si>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</si>
  <si>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</si>
  <si>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</si>
  <si>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</si>
  <si>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</si>
  <si>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</si>
  <si>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</si>
  <si>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</si>
  <si>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</si>
  <si>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</si>
  <si>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</si>
  <si>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</si>
  <si>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</si>
  <si>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</si>
  <si>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</si>
  <si>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</si>
  <si>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</si>
  <si>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</si>
  <si>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</si>
  <si>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</si>
  <si>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</si>
  <si>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</si>
  <si>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</si>
  <si>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</si>
  <si>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</si>
  <si>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</si>
  <si>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</si>
  <si>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</si>
  <si>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</si>
  <si>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</si>
  <si>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</si>
  <si>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</si>
  <si>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</si>
  <si>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</si>
  <si>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</si>
  <si>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</si>
  <si>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</si>
  <si>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</si>
  <si>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</si>
  <si>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</si>
  <si>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</si>
  <si>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</si>
  <si>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</si>
  <si>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</si>
  <si>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</si>
  <si>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</si>
  <si>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</si>
  <si>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</si>
  <si>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</si>
  <si>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</si>
  <si>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</si>
  <si>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</si>
  <si>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</si>
  <si>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</si>
  <si>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</si>
  <si>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</si>
  <si>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</si>
  <si>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</si>
  <si>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</si>
  <si>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</si>
  <si>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</si>
  <si>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</si>
  <si>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</si>
  <si>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</si>
  <si>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</si>
  <si>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</si>
  <si>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</si>
  <si>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</si>
  <si>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</si>
  <si>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</si>
  <si>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</si>
  <si>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</si>
  <si>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</si>
  <si>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</si>
  <si>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</si>
  <si>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</si>
  <si>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</si>
  <si>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</si>
  <si>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</si>
  <si>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</si>
  <si>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</si>
  <si>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</si>
  <si>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</si>
  <si>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</si>
  <si>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</si>
  <si>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</si>
  <si>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</si>
  <si>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</si>
  <si>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</si>
  <si>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</si>
  <si>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</si>
  <si>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</si>
  <si>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</si>
  <si>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</si>
  <si>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</si>
  <si>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</si>
  <si>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</si>
  <si>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</si>
  <si>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</si>
  <si>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</si>
  <si>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</si>
  <si>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</si>
  <si>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</si>
  <si>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</si>
  <si>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</si>
  <si>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</si>
  <si>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</si>
  <si>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</si>
  <si>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</si>
  <si>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</si>
  <si>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</si>
  <si>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</si>
  <si>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</si>
  <si>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</si>
  <si>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</si>
  <si>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</si>
  <si>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</si>
  <si>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</si>
  <si>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</si>
  <si>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</si>
  <si>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</si>
  <si>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</si>
  <si>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</si>
  <si>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</si>
  <si>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</si>
  <si>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</si>
  <si>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</si>
  <si>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</si>
  <si>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</si>
  <si>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</si>
  <si>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</si>
  <si>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</si>
  <si>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</si>
  <si>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</si>
  <si>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</si>
  <si>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</si>
  <si>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</si>
  <si>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</si>
  <si>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</si>
  <si>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</si>
  <si>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</si>
  <si>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</si>
  <si>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</si>
  <si>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</si>
  <si>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</si>
  <si>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</si>
  <si>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</si>
  <si>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</si>
  <si>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</si>
  <si>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</si>
  <si>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</si>
  <si>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</si>
  <si>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</si>
  <si>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</si>
  <si>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</si>
  <si>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</si>
  <si>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</si>
  <si>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</si>
  <si>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</si>
  <si>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</si>
  <si>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</si>
  <si>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</si>
  <si>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</si>
  <si>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</si>
  <si>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</si>
  <si>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</si>
  <si>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</si>
  <si>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</si>
  <si>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</si>
  <si>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</si>
  <si>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</si>
  <si>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</si>
  <si>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</si>
  <si>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</si>
  <si>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</si>
  <si>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</si>
  <si>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</si>
  <si>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</si>
  <si>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</si>
  <si>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</si>
  <si>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</si>
  <si>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</si>
  <si>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</si>
  <si>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</si>
  <si>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</si>
  <si>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</si>
  <si>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</si>
  <si>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</si>
  <si>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</si>
  <si>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</si>
  <si>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</si>
  <si>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</si>
  <si>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</si>
  <si>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</si>
  <si>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</si>
  <si>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</si>
  <si>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</si>
  <si>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</si>
  <si>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</si>
  <si>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</si>
  <si>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</si>
  <si>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</si>
  <si>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</si>
  <si>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</si>
  <si>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</si>
  <si>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</si>
  <si>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</si>
  <si>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</si>
  <si>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</si>
  <si>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</si>
  <si>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</si>
  <si>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</si>
  <si>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</si>
  <si>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</si>
  <si>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</si>
  <si>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</si>
  <si>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</si>
  <si>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</si>
  <si>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</si>
  <si>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</si>
  <si>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</si>
  <si>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</si>
  <si>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</si>
  <si>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</si>
  <si>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</si>
  <si>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</si>
  <si>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</si>
  <si>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</si>
  <si>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</si>
  <si>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</si>
  <si>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</si>
  <si>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</si>
  <si>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</si>
  <si>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</si>
  <si>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</si>
  <si>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</si>
  <si>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</si>
  <si>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</si>
  <si>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</si>
  <si>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</si>
  <si>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</si>
  <si>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</si>
  <si>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</si>
  <si>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</si>
  <si>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</si>
  <si>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</si>
  <si>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</si>
  <si>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</si>
  <si>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</si>
  <si>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</si>
  <si>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</si>
  <si>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</si>
  <si>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</si>
  <si>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</si>
  <si>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</si>
  <si>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</si>
  <si>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</si>
  <si>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</si>
  <si>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</si>
  <si>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</si>
  <si>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</si>
  <si>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</si>
  <si>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</si>
  <si>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</si>
  <si>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</si>
  <si>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</si>
  <si>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</si>
  <si>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</si>
  <si>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</si>
  <si>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</si>
  <si>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</si>
  <si>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</si>
  <si>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</si>
  <si>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</si>
  <si>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</si>
  <si>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</si>
  <si>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</si>
  <si>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</si>
  <si>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</si>
  <si>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</si>
  <si>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</si>
  <si>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</si>
  <si>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</si>
  <si>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</si>
  <si>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</si>
  <si>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</si>
  <si>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</si>
  <si>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</si>
  <si>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</si>
  <si>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</si>
  <si>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</si>
  <si>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</si>
  <si>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</si>
  <si>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</si>
  <si>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</si>
  <si>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</si>
  <si>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</si>
  <si>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</si>
  <si>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</si>
  <si>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</si>
  <si>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</si>
  <si>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</si>
  <si>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</si>
  <si>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</si>
  <si>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</si>
  <si>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</si>
  <si>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</si>
  <si>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</si>
  <si>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</si>
  <si>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</si>
  <si>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</si>
  <si>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</si>
  <si>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</si>
  <si>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</si>
  <si>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</si>
  <si>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</si>
  <si>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</si>
  <si>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</si>
  <si>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</si>
  <si>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</si>
  <si>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</si>
  <si>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</si>
  <si>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</si>
  <si>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</si>
  <si>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</si>
  <si>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</si>
  <si>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</si>
  <si>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</si>
  <si>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</si>
  <si>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</si>
  <si>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</si>
  <si>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</si>
  <si>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</si>
  <si>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</si>
  <si>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</si>
  <si>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</si>
  <si>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</si>
  <si>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</si>
  <si>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</si>
  <si>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</si>
  <si>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</si>
  <si>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</si>
  <si>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</si>
  <si>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</si>
  <si>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</si>
  <si>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</si>
  <si>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</si>
  <si>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</si>
  <si>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</si>
  <si>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</si>
  <si>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</si>
  <si>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</si>
  <si>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</si>
  <si>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</si>
  <si>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</si>
  <si>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</si>
  <si>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</si>
  <si>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</si>
  <si>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</si>
  <si>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</si>
  <si>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</si>
  <si>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</si>
  <si>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</si>
  <si>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</si>
  <si>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</si>
  <si>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</si>
  <si>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</si>
  <si>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</si>
  <si>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</si>
  <si>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</si>
  <si>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</si>
  <si>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</si>
  <si>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</si>
  <si>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</si>
  <si>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</si>
  <si>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</si>
  <si>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</si>
  <si>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</si>
  <si>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</si>
  <si>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</si>
  <si>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</si>
  <si>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</si>
  <si>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</si>
  <si>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</si>
  <si>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</si>
  <si>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</si>
  <si>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</si>
  <si>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</si>
  <si>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</si>
  <si>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</si>
  <si>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</si>
  <si>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</si>
  <si>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</si>
  <si>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</si>
  <si>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</si>
  <si>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</si>
  <si>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</si>
  <si>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</si>
  <si>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</si>
  <si>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</si>
  <si>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</si>
  <si>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</si>
  <si>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</si>
  <si>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</si>
  <si>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</si>
  <si>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</si>
  <si>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</si>
  <si>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</si>
  <si>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</si>
  <si>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</si>
  <si>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</si>
  <si>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</si>
  <si>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</si>
  <si>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</si>
  <si>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</si>
  <si>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</si>
  <si>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</si>
  <si>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</si>
  <si>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</si>
  <si>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</si>
  <si>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</si>
  <si>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</si>
  <si>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</si>
  <si>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</si>
  <si>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</si>
  <si>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</si>
  <si>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</si>
  <si>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</si>
  <si>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</si>
  <si>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</si>
  <si>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</si>
  <si>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</si>
  <si>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</si>
  <si>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</si>
  <si>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</si>
  <si>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</si>
  <si>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</si>
  <si>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</si>
  <si>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</si>
  <si>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</si>
  <si>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</si>
  <si>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</si>
  <si>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</si>
  <si>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</si>
  <si>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</si>
  <si>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</si>
  <si>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</si>
  <si>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</si>
  <si>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</si>
  <si>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</si>
  <si>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</si>
  <si>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</si>
  <si>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</si>
  <si>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</si>
  <si>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</si>
  <si>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</si>
  <si>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</si>
  <si>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</si>
  <si>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</si>
  <si>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</si>
  <si>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</si>
  <si>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</si>
  <si>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</si>
  <si>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</si>
  <si>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</si>
  <si>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</si>
  <si>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</si>
  <si>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</si>
  <si>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</si>
  <si>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</si>
  <si>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</si>
  <si>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</si>
  <si>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</si>
  <si>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</si>
  <si>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</si>
  <si>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</si>
  <si>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</si>
  <si>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</si>
  <si>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</si>
  <si>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</si>
  <si>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</si>
  <si>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</si>
  <si>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</si>
  <si>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</si>
  <si>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</si>
  <si>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</si>
  <si>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</si>
  <si>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</si>
  <si>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</si>
  <si>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</si>
  <si>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</si>
  <si>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</si>
  <si>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</si>
  <si>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</si>
  <si>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</si>
  <si>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</si>
  <si>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</si>
  <si>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</si>
  <si>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</si>
  <si>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</si>
  <si>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</si>
  <si>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</si>
  <si>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</si>
  <si>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</si>
  <si>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</si>
  <si>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</si>
  <si>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</si>
  <si>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</si>
  <si>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</si>
  <si>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</si>
  <si>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</si>
  <si>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</si>
  <si>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</si>
  <si>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</si>
  <si>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</si>
  <si>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</si>
  <si>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</si>
  <si>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</si>
  <si>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</si>
  <si>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</si>
  <si>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</si>
  <si>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</si>
  <si>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</si>
  <si>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</si>
  <si>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</si>
  <si>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</si>
  <si>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</si>
  <si>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</si>
  <si>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</si>
  <si>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</si>
  <si>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</si>
  <si>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</si>
  <si>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</si>
  <si>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</si>
  <si>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</si>
  <si>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</si>
  <si>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</si>
  <si>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</si>
  <si>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</si>
  <si>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</si>
  <si>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</si>
  <si>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</si>
  <si>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</si>
  <si>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</si>
  <si>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</si>
  <si>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</si>
  <si>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</si>
  <si>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</si>
  <si>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</si>
  <si>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</si>
  <si>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</si>
  <si>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</si>
  <si>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</si>
  <si>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</si>
  <si>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</si>
  <si>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</si>
  <si>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</si>
  <si>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</si>
  <si>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</si>
  <si>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</si>
  <si>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</si>
  <si>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</si>
  <si>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</si>
  <si>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</si>
  <si>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</si>
  <si>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</si>
  <si>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</si>
  <si>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</si>
  <si>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</si>
  <si>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</si>
  <si>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</si>
  <si>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</si>
  <si>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</si>
  <si>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</si>
  <si>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</si>
  <si>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</si>
  <si>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</si>
  <si>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</si>
  <si>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</si>
  <si>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</si>
  <si>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</si>
  <si>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</si>
  <si>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</si>
  <si>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</si>
  <si>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</si>
  <si>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</si>
  <si>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</si>
  <si>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</si>
  <si>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</si>
  <si>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</si>
  <si>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</si>
  <si>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</si>
  <si>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</si>
  <si>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</si>
  <si>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</si>
  <si>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</si>
  <si>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</si>
  <si>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</si>
  <si>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</si>
  <si>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</si>
  <si>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</si>
  <si>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</si>
  <si>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</si>
  <si>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</si>
  <si>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</si>
  <si>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</si>
  <si>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</si>
  <si>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</si>
  <si>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</si>
  <si>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</si>
  <si>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</si>
  <si>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</si>
  <si>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</si>
  <si>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</si>
  <si>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</si>
  <si>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</si>
  <si>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</si>
  <si>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</si>
  <si>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</si>
  <si>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</si>
  <si>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</si>
  <si>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</si>
  <si>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</si>
  <si>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</si>
  <si>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</si>
  <si>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</si>
  <si>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</si>
  <si>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</si>
  <si>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</si>
  <si>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</si>
  <si>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</si>
  <si>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</si>
  <si>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</si>
  <si>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</si>
  <si>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</si>
  <si>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</si>
  <si>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</si>
  <si>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</si>
  <si>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</si>
  <si>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</si>
  <si>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</si>
  <si>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</si>
  <si>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</si>
  <si>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</si>
  <si>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</si>
  <si>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</si>
  <si>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</si>
  <si>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</si>
  <si>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</si>
  <si>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</si>
  <si>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</si>
  <si>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</si>
  <si>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</si>
  <si>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</si>
  <si>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</si>
  <si>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</si>
  <si>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</si>
  <si>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</si>
  <si>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</si>
  <si>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</si>
  <si>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</si>
  <si>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</si>
  <si>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</si>
  <si>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</si>
  <si>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</si>
  <si>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</si>
  <si>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</si>
  <si>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</si>
  <si>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</si>
  <si>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</si>
  <si>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</si>
  <si>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</si>
  <si>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</si>
  <si>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</si>
  <si>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</si>
  <si>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</si>
  <si>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</si>
  <si>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</si>
  <si>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</si>
  <si>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</si>
  <si>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</si>
  <si>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</si>
  <si>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</si>
  <si>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</si>
  <si>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</si>
  <si>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</si>
  <si>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</si>
  <si>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</si>
  <si>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</si>
  <si>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</si>
  <si>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</si>
  <si>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</si>
  <si>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</si>
  <si>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</si>
  <si>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</si>
  <si>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</si>
  <si>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</si>
  <si>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</si>
  <si>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</si>
  <si>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</si>
  <si>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</si>
  <si>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</si>
  <si>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</si>
  <si>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</si>
  <si>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</si>
  <si>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</si>
  <si>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</si>
  <si>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</si>
  <si>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</si>
  <si>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</si>
  <si>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</si>
  <si>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</si>
  <si>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</si>
  <si>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</si>
  <si>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</si>
  <si>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</si>
  <si>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</si>
  <si>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</si>
  <si>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</si>
  <si>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</si>
  <si>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</si>
  <si>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</si>
  <si>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</si>
  <si>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</si>
  <si>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</si>
  <si>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</si>
  <si>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</si>
  <si>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</si>
  <si>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</si>
  <si>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</si>
  <si>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</si>
  <si>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</si>
  <si>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</si>
  <si>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</si>
  <si>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</si>
  <si>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</si>
  <si>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</si>
  <si>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</si>
  <si>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</si>
  <si>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</si>
  <si>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</si>
  <si>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</si>
  <si>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</si>
  <si>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</si>
  <si>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</si>
  <si>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</si>
  <si>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</si>
  <si>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</si>
  <si>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</si>
  <si>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</si>
  <si>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</si>
  <si>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</si>
  <si>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</si>
  <si>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</si>
  <si>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</si>
  <si>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</si>
  <si>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</si>
  <si>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</si>
  <si>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</si>
  <si>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</si>
  <si>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</si>
  <si>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</si>
  <si>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</si>
  <si>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</si>
  <si>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</si>
  <si>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</si>
  <si>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</si>
  <si>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</si>
  <si>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</si>
  <si>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</si>
  <si>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</si>
  <si>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</si>
  <si>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</si>
  <si>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</si>
  <si>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</si>
  <si>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</si>
  <si>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</si>
  <si>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</si>
  <si>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</si>
  <si>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</si>
  <si>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</si>
  <si>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</si>
  <si>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</si>
  <si>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</si>
  <si>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</si>
  <si>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</si>
  <si>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</si>
  <si>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</si>
  <si>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</si>
  <si>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</si>
  <si>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</si>
  <si>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</si>
  <si>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</si>
  <si>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</si>
  <si>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</si>
  <si>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</si>
  <si>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</si>
  <si>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</si>
  <si>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</si>
  <si>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</si>
  <si>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</si>
  <si>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</si>
  <si>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</si>
  <si>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</si>
  <si>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</si>
  <si>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</si>
  <si>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</si>
  <si>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</si>
  <si>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</si>
  <si>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</si>
  <si>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</si>
  <si>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</si>
  <si>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</si>
  <si>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</si>
  <si>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</si>
  <si>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</si>
  <si>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</si>
  <si>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</si>
  <si>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</si>
  <si>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</si>
  <si>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</si>
  <si>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</si>
  <si>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</si>
  <si>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</si>
  <si>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</si>
  <si>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</si>
  <si>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</si>
  <si>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</si>
  <si>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</si>
  <si>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</si>
  <si>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</si>
  <si>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</si>
  <si>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</si>
  <si>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</si>
  <si>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</si>
  <si>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</si>
  <si>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</si>
  <si>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</si>
  <si>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</si>
  <si>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</si>
  <si>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</si>
  <si>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</si>
  <si>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</si>
  <si>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</si>
  <si>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</si>
  <si>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</si>
  <si>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</si>
  <si>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</si>
  <si>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</si>
  <si>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</si>
  <si>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</si>
  <si>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</si>
  <si>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</si>
  <si>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</si>
  <si>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</si>
  <si>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</si>
  <si>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</si>
  <si>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</si>
  <si>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</si>
  <si>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</si>
  <si>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</si>
  <si>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</si>
  <si>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</si>
  <si>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</si>
  <si>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</si>
  <si>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</si>
  <si>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</si>
  <si>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</si>
  <si>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</si>
  <si>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</si>
  <si>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</si>
  <si>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</si>
  <si>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</si>
  <si>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</si>
  <si>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</si>
  <si>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</si>
  <si>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</si>
  <si>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</si>
  <si>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</si>
  <si>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</si>
  <si>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</si>
  <si>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</si>
  <si>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</si>
  <si>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</si>
  <si>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</si>
  <si>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</si>
  <si>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</si>
  <si>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</si>
  <si>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</si>
  <si>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</si>
  <si>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</si>
  <si>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</si>
  <si>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</si>
  <si>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</si>
  <si>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</si>
  <si>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</si>
  <si>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</si>
  <si>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</si>
  <si>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</si>
  <si>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</si>
  <si>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</si>
  <si>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</si>
  <si>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</si>
  <si>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</si>
  <si>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</si>
  <si>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</si>
  <si>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</si>
  <si>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</si>
  <si>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</si>
  <si>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</si>
  <si>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</si>
  <si>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</si>
  <si>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</si>
  <si>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</si>
  <si>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</si>
  <si>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</si>
  <si>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</si>
  <si>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</si>
  <si>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</si>
  <si>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</si>
  <si>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</si>
  <si>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</si>
  <si>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</si>
  <si>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</si>
  <si>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</si>
  <si>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</si>
  <si>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</si>
  <si>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</si>
  <si>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</si>
  <si>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</si>
  <si>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</si>
  <si>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</si>
  <si>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</si>
  <si>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</si>
  <si>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</si>
  <si>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</si>
  <si>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</si>
  <si>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</si>
  <si>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</si>
  <si>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</si>
  <si>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</si>
  <si>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</si>
  <si>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</si>
  <si>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</si>
  <si>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</si>
  <si>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</si>
  <si>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</si>
  <si>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</si>
  <si>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</si>
  <si>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</si>
  <si>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</si>
  <si>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</si>
  <si>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</si>
  <si>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</si>
  <si>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</si>
  <si>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</si>
  <si>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</si>
  <si>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</si>
  <si>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</si>
  <si>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</si>
  <si>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</si>
  <si>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</si>
  <si>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</si>
  <si>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</si>
  <si>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</si>
  <si>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</si>
  <si>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</si>
  <si>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</si>
  <si>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</si>
  <si>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</si>
  <si>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</si>
  <si>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</si>
  <si>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</si>
  <si>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</si>
  <si>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</si>
  <si>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</si>
  <si>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</si>
  <si>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</si>
  <si>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</si>
  <si>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</si>
  <si>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</si>
  <si>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</si>
  <si>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</si>
  <si>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</si>
  <si>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</si>
  <si>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</si>
  <si>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</si>
  <si>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</si>
  <si>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</si>
  <si>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</si>
  <si>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</si>
  <si>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</si>
  <si>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</si>
  <si>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</si>
  <si>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</si>
  <si>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</si>
  <si>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</si>
  <si>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</si>
  <si>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</si>
  <si>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</si>
  <si>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</si>
  <si>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</si>
  <si>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</si>
  <si>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</si>
  <si>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</si>
  <si>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</si>
  <si>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</si>
  <si>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</si>
  <si>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</si>
  <si>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</si>
  <si>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</si>
  <si>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</si>
  <si>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</si>
  <si>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</si>
  <si>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</si>
  <si>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</si>
  <si>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</si>
  <si>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</si>
  <si>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</si>
  <si>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</si>
  <si>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</si>
  <si>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</si>
  <si>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</si>
  <si>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</si>
  <si>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</si>
  <si>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</si>
  <si>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</si>
  <si>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</si>
  <si>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</si>
  <si>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</si>
  <si>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</si>
  <si>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</si>
  <si>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</si>
  <si>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</si>
  <si>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</si>
  <si>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</si>
  <si>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</si>
  <si>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</si>
  <si>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</si>
  <si>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</si>
  <si>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</si>
  <si>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</si>
  <si>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</si>
  <si>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</si>
  <si>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</si>
  <si>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</si>
  <si>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</si>
  <si>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</si>
  <si>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</si>
  <si>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</si>
  <si>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</si>
  <si>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</si>
  <si>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</si>
  <si>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</si>
  <si>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</si>
  <si>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</si>
  <si>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</si>
  <si>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</si>
  <si>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</si>
  <si>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</si>
  <si>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</si>
  <si>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</si>
  <si>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</si>
  <si>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</si>
  <si>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</si>
  <si>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</si>
  <si>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</si>
  <si>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</si>
  <si>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</si>
  <si>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</si>
  <si>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</si>
  <si>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</si>
  <si>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</si>
  <si>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</si>
  <si>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</si>
  <si>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</si>
  <si>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</si>
  <si>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</si>
  <si>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</si>
  <si>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</si>
  <si>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</si>
  <si>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</si>
  <si>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</si>
  <si>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</si>
  <si>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</si>
  <si>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</si>
  <si>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</si>
  <si>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</si>
  <si>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</si>
  <si>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</si>
  <si>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</si>
  <si>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</si>
  <si>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</si>
  <si>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</si>
  <si>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</si>
  <si>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</si>
  <si>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</si>
  <si>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</si>
  <si>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</si>
  <si>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</si>
  <si>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</si>
  <si>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</si>
  <si>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</si>
  <si>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</si>
  <si>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</si>
  <si>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</si>
  <si>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</si>
  <si>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</si>
  <si>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</si>
  <si>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</si>
  <si>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</si>
  <si>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</si>
  <si>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</si>
  <si>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</si>
  <si>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</si>
  <si>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</si>
  <si>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</si>
  <si>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</si>
  <si>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</si>
  <si>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</si>
  <si>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</si>
  <si>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</si>
  <si>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</si>
  <si>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</si>
  <si>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</si>
  <si>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</si>
  <si>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</si>
  <si>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</si>
  <si>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</si>
  <si>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</si>
  <si>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</si>
  <si>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</si>
  <si>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</si>
  <si>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</si>
  <si>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</si>
  <si>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</si>
  <si>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</si>
  <si>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</si>
  <si>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</si>
  <si>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</si>
  <si>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</si>
  <si>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</si>
  <si>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</si>
  <si>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</si>
  <si>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</si>
  <si>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</si>
  <si>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</si>
  <si>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</si>
  <si>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</si>
  <si>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</si>
  <si>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</si>
  <si>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</si>
  <si>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</si>
  <si>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</si>
  <si>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</si>
  <si>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</si>
  <si>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</si>
  <si>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</si>
  <si>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</si>
  <si>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</si>
  <si>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</si>
  <si>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</si>
  <si>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</si>
  <si>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</si>
  <si>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</si>
  <si>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</si>
  <si>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</si>
  <si>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</si>
  <si>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</si>
  <si>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</si>
  <si>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</si>
  <si>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</si>
  <si>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</si>
  <si>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</si>
  <si>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</si>
  <si>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</si>
  <si>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</si>
  <si>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</si>
  <si>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</si>
  <si>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</si>
  <si>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</si>
  <si>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</si>
  <si>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</si>
  <si>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</si>
  <si>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</si>
  <si>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</si>
  <si>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</si>
  <si>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</si>
  <si>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</si>
  <si>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</si>
  <si>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</si>
  <si>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</si>
  <si>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</si>
  <si>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</si>
  <si>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</si>
  <si>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</si>
  <si>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</si>
  <si>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</si>
  <si>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</si>
  <si>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</si>
  <si>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</si>
  <si>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</si>
  <si>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</si>
  <si>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</si>
  <si>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</si>
  <si>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</si>
  <si>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</si>
  <si>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</si>
  <si>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</si>
  <si>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</si>
  <si>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</si>
  <si>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</si>
  <si>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</si>
  <si>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</si>
  <si>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</si>
  <si>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</si>
  <si>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</si>
  <si>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</si>
  <si>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</si>
  <si>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</si>
  <si>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</si>
  <si>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</si>
  <si>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</si>
  <si>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</si>
  <si>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</si>
  <si>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</si>
  <si>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</si>
  <si>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</si>
  <si>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</si>
  <si>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</si>
  <si>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</si>
  <si>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</si>
  <si>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</si>
  <si>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</si>
  <si>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</si>
  <si>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</si>
  <si>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</si>
  <si>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</si>
  <si>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</si>
  <si>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</si>
  <si>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</si>
  <si>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</si>
  <si>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</si>
  <si>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</si>
  <si>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</si>
  <si>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</si>
  <si>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</si>
  <si>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</si>
  <si>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</si>
  <si>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</si>
  <si>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</si>
  <si>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</si>
  <si>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</si>
  <si>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</si>
  <si>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</si>
  <si>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</si>
  <si>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</si>
  <si>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</si>
  <si>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</si>
  <si>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</si>
  <si>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</si>
  <si>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</si>
  <si>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</si>
  <si>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</si>
  <si>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</si>
  <si>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</si>
  <si>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</si>
  <si>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</si>
  <si>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</si>
  <si>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</si>
  <si>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</si>
  <si>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</si>
  <si>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</si>
  <si>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</si>
  <si>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</si>
  <si>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</si>
  <si>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</si>
  <si>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</si>
  <si>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</si>
  <si>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</si>
  <si>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</si>
  <si>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</si>
  <si>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</si>
  <si>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</si>
  <si>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</si>
  <si>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</si>
  <si>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</si>
  <si>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</si>
  <si>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</si>
  <si>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</si>
  <si>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</si>
  <si>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</si>
  <si>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</si>
  <si>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</si>
  <si>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</si>
  <si>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</si>
  <si>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</si>
  <si>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</si>
  <si>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</si>
  <si>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</si>
  <si>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</si>
  <si>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</si>
  <si>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</si>
  <si>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</si>
  <si>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</si>
  <si>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</si>
  <si>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</si>
  <si>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</si>
  <si>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</si>
  <si>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</si>
  <si>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</si>
  <si>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</si>
  <si>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</si>
  <si>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</si>
  <si>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</si>
  <si>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</si>
  <si>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</si>
  <si>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</si>
  <si>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</si>
  <si>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</si>
  <si>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</si>
  <si>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</si>
  <si>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</si>
  <si>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</si>
  <si>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</si>
  <si>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</si>
  <si>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</si>
  <si>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</si>
  <si>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</si>
  <si>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</si>
  <si>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</si>
  <si>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</si>
  <si>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</si>
  <si>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</si>
  <si>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</si>
  <si>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</si>
  <si>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</si>
  <si>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</si>
  <si>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</si>
  <si>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</si>
  <si>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</si>
  <si>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</si>
  <si>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</si>
  <si>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</si>
  <si>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</si>
  <si>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</si>
  <si>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</si>
  <si>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</si>
  <si>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</si>
  <si>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</si>
  <si>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</si>
  <si>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</si>
  <si>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</si>
  <si>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</si>
  <si>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</si>
  <si>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</si>
  <si>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</si>
  <si>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</si>
  <si>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</si>
  <si>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</si>
  <si>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</si>
  <si>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</si>
  <si>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</si>
  <si>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</si>
  <si>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</si>
  <si>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</si>
  <si>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</si>
  <si>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</si>
  <si>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</si>
  <si>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</si>
  <si>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</si>
  <si>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</si>
  <si>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</si>
  <si>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</si>
  <si>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</si>
  <si>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</si>
  <si>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</si>
  <si>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</si>
  <si>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</si>
  <si>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</si>
  <si>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</si>
  <si>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</si>
  <si>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</si>
  <si>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</si>
  <si>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</si>
  <si>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</si>
  <si>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</si>
  <si>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</si>
  <si>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</si>
  <si>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</si>
  <si>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</si>
  <si>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</si>
  <si>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</si>
  <si>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</si>
  <si>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</si>
  <si>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</si>
  <si>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</si>
  <si>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</si>
  <si>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</si>
  <si>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</si>
  <si>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</si>
  <si>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</si>
  <si>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</si>
  <si>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</si>
  <si>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</si>
  <si>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</si>
  <si>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</si>
  <si>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</si>
  <si>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</si>
  <si>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</si>
  <si>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</si>
  <si>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</si>
  <si>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</si>
  <si>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</si>
  <si>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</si>
  <si>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</si>
  <si>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</si>
  <si>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</si>
  <si>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</si>
  <si>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</si>
  <si>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</si>
  <si>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</si>
  <si>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</si>
  <si>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</si>
  <si>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</si>
  <si>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</si>
  <si>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</si>
  <si>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</si>
  <si>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</si>
  <si>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</si>
  <si>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</si>
  <si>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</si>
  <si>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</si>
  <si>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</si>
  <si>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</si>
  <si>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</si>
  <si>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</si>
  <si>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</si>
  <si>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</si>
  <si>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</si>
  <si>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</si>
  <si>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</si>
  <si>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</si>
  <si>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</si>
  <si>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</si>
  <si>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</si>
  <si>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</si>
  <si>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</si>
  <si>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</si>
  <si>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</si>
  <si>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</si>
  <si>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</si>
  <si>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</si>
  <si>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</si>
  <si>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</si>
  <si>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</si>
  <si>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</si>
  <si>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</si>
  <si>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</si>
  <si>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</si>
  <si>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</si>
  <si>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</si>
  <si>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</si>
  <si>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</si>
  <si>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</si>
  <si>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</si>
  <si>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</si>
  <si>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</si>
  <si>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</si>
  <si>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</si>
  <si>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</si>
  <si>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</si>
  <si>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</si>
  <si>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</si>
  <si>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</si>
  <si>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</si>
  <si>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</si>
  <si>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</si>
  <si>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</si>
  <si>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</si>
  <si>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</si>
  <si>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</si>
  <si>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</si>
  <si>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</si>
  <si>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</si>
  <si>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</si>
  <si>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</si>
  <si>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</si>
  <si>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</si>
  <si>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</si>
  <si>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</si>
  <si>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</si>
  <si>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</si>
  <si>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</si>
  <si>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</si>
  <si>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</si>
  <si>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</si>
  <si>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</si>
  <si>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</si>
  <si>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</si>
  <si>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</si>
  <si>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</si>
  <si>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</si>
  <si>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</si>
  <si>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</si>
  <si>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</si>
  <si>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</si>
  <si>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</si>
  <si>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</si>
  <si>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</si>
  <si>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</si>
  <si>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</si>
  <si>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</si>
  <si>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</si>
  <si>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</si>
  <si>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</si>
  <si>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</si>
  <si>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</si>
  <si>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</si>
  <si>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</si>
  <si>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</si>
  <si>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</si>
  <si>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</si>
  <si>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</si>
  <si>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</si>
  <si>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</si>
  <si>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</si>
  <si>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</si>
  <si>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</si>
  <si>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</si>
  <si>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</si>
  <si>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</si>
  <si>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</si>
  <si>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</si>
  <si>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</si>
  <si>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</si>
  <si>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</si>
  <si>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</si>
  <si>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</si>
  <si>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</si>
  <si>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</si>
  <si>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</si>
  <si>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</si>
  <si>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</si>
  <si>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</si>
  <si>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</si>
  <si>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</si>
  <si>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</si>
  <si>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</si>
  <si>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</si>
  <si>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</si>
  <si>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</si>
  <si>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</si>
  <si>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</si>
  <si>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</si>
  <si>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</si>
  <si>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</si>
  <si>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</si>
  <si>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</si>
  <si>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</si>
  <si>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</si>
  <si>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</si>
  <si>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</si>
  <si>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</si>
  <si>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</si>
  <si>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</si>
  <si>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</si>
  <si>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</si>
  <si>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</si>
  <si>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</si>
  <si>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</si>
  <si>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</si>
  <si>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</si>
  <si>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</si>
  <si>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</si>
  <si>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</si>
  <si>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</si>
  <si>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</si>
  <si>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</si>
  <si>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</si>
  <si>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</si>
  <si>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</si>
  <si>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</si>
  <si>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</si>
  <si>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</si>
  <si>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</si>
  <si>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</si>
  <si>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</si>
  <si>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</si>
  <si>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</si>
  <si>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</si>
  <si>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</si>
  <si>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</si>
  <si>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</si>
  <si>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</si>
  <si>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</si>
  <si>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</si>
  <si>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</si>
  <si>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</si>
  <si>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</si>
  <si>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</si>
  <si>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</si>
  <si>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</si>
  <si>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</si>
  <si>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</si>
  <si>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</si>
  <si>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</si>
  <si>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</si>
  <si>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</si>
  <si>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</si>
  <si>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</si>
  <si>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</si>
  <si>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</si>
  <si>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</si>
  <si>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</si>
  <si>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</si>
  <si>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</si>
  <si>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</si>
  <si>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</si>
  <si>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</si>
  <si>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</si>
  <si>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</si>
  <si>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</si>
  <si>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</si>
  <si>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</si>
  <si>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</si>
  <si>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</si>
  <si>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</si>
  <si>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</si>
  <si>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</si>
  <si>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</si>
  <si>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</si>
  <si>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</si>
  <si>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</si>
  <si>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</si>
  <si>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</si>
  <si>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</si>
  <si>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</si>
  <si>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</si>
  <si>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</si>
  <si>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</si>
  <si>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</si>
  <si>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</si>
  <si>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</si>
  <si>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</si>
  <si>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</si>
  <si>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</si>
  <si>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</si>
  <si>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</si>
  <si>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</si>
  <si>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</si>
  <si>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</si>
  <si>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</si>
  <si>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</si>
  <si>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</si>
  <si>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</si>
  <si>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</si>
  <si>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</si>
  <si>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</si>
  <si>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</si>
  <si>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</si>
  <si>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</si>
  <si>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</si>
  <si>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</si>
  <si>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</si>
  <si>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</si>
  <si>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</si>
  <si>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</si>
  <si>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</si>
  <si>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</si>
  <si>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</si>
  <si>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</si>
  <si>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</si>
  <si>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</si>
  <si>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</si>
  <si>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</si>
  <si>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</si>
  <si>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</si>
  <si>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</si>
  <si>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</si>
  <si>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</si>
  <si>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</si>
  <si>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</si>
  <si>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</si>
  <si>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</si>
  <si>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</si>
  <si>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</si>
  <si>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</si>
  <si>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</si>
  <si>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</si>
  <si>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</si>
  <si>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</si>
  <si>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</si>
  <si>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</si>
  <si>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</si>
  <si>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</si>
  <si>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</si>
  <si>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</si>
  <si>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</si>
  <si>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</si>
  <si>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</si>
  <si>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</si>
  <si>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</si>
  <si>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</si>
  <si>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</si>
  <si>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</si>
  <si>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</si>
  <si>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</si>
  <si>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</si>
  <si>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</si>
  <si>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</si>
  <si>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</si>
  <si>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</si>
  <si>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</si>
  <si>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</si>
  <si>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</si>
  <si>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</si>
  <si>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</si>
  <si>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</si>
  <si>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</si>
  <si>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</si>
  <si>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</si>
  <si>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</si>
  <si>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</si>
  <si>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</si>
  <si>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</si>
  <si>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</si>
  <si>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</si>
  <si>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</si>
  <si>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</si>
  <si>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</si>
  <si>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</si>
  <si>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</si>
  <si>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</si>
  <si>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</si>
  <si>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</si>
  <si>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</si>
  <si>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</si>
  <si>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</si>
  <si>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</si>
  <si>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</si>
  <si>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</si>
  <si>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</si>
  <si>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</si>
  <si>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</si>
  <si>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</si>
  <si>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</si>
  <si>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</si>
  <si>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</si>
  <si>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</si>
  <si>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</si>
  <si>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</si>
  <si>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</si>
  <si>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</si>
  <si>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</si>
  <si>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</si>
  <si>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</si>
  <si>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</si>
  <si>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</si>
  <si>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</si>
  <si>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</si>
  <si>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</si>
  <si>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</si>
  <si>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</si>
  <si>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</si>
  <si>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</si>
  <si>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</si>
  <si>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</si>
  <si>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</si>
  <si>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</si>
  <si>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</si>
  <si>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</si>
  <si>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</si>
  <si>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</si>
  <si>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</si>
  <si>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</si>
  <si>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</si>
  <si>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</si>
  <si>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</si>
  <si>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</si>
  <si>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</si>
  <si>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</si>
  <si>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</si>
  <si>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</si>
  <si>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</si>
  <si>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</si>
  <si>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</si>
  <si>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</si>
  <si>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</si>
  <si>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</si>
  <si>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</si>
  <si>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</si>
  <si>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</si>
  <si>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</si>
  <si>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</si>
  <si>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</si>
  <si>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</si>
  <si>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</si>
  <si>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</si>
  <si>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</si>
  <si>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</si>
  <si>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</si>
  <si>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</si>
  <si>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</si>
  <si>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</si>
  <si>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</si>
  <si>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</si>
  <si>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</si>
  <si>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</si>
  <si>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</si>
  <si>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</si>
  <si>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</si>
  <si>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</si>
  <si>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</si>
  <si>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</si>
  <si>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</si>
  <si>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</si>
  <si>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</si>
  <si>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</si>
  <si>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</si>
  <si>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</si>
  <si>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</si>
  <si>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</si>
  <si>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</si>
  <si>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</si>
  <si>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</si>
  <si>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</si>
  <si>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</si>
  <si>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</si>
  <si>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</si>
  <si>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</si>
  <si>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</si>
  <si>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</si>
  <si>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</si>
  <si>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</si>
  <si>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</si>
  <si>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</si>
  <si>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</si>
  <si>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</si>
  <si>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</si>
  <si>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</si>
  <si>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</si>
  <si>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</si>
  <si>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</si>
  <si>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</si>
  <si>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</si>
  <si>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</si>
  <si>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</si>
  <si>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</si>
  <si>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</si>
  <si>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</si>
  <si>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</si>
  <si>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</si>
  <si>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</si>
  <si>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</si>
  <si>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</si>
  <si>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</si>
  <si>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</si>
  <si>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</si>
  <si>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</si>
  <si>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</si>
  <si>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</si>
  <si>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</si>
  <si>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</si>
  <si>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</si>
  <si>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</si>
  <si>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</si>
  <si>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</si>
  <si>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</si>
  <si>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</si>
  <si>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</si>
  <si>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</si>
  <si>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</si>
  <si>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</si>
  <si>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</si>
  <si>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</si>
  <si>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</si>
  <si>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</si>
  <si>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</si>
  <si>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</si>
  <si>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</si>
  <si>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</si>
  <si>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</si>
  <si>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</si>
  <si>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</si>
  <si>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</si>
  <si>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</si>
  <si>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</si>
  <si>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</si>
  <si>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</si>
  <si>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</si>
  <si>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</si>
  <si>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</si>
  <si>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</si>
  <si>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</si>
  <si>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</si>
  <si>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</si>
  <si>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</si>
  <si>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</si>
  <si>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</si>
  <si>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</si>
  <si>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</si>
  <si>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</si>
  <si>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</si>
  <si>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</si>
  <si>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</si>
  <si>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</si>
  <si>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</si>
  <si>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</si>
  <si>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</si>
  <si>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</si>
  <si>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</si>
  <si>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</si>
  <si>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</si>
  <si>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</si>
  <si>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</si>
  <si>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</si>
  <si>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</si>
  <si>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</si>
  <si>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</si>
  <si>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</si>
  <si>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</si>
  <si>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</si>
  <si>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</si>
  <si>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</si>
  <si>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</si>
  <si>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</si>
  <si>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</si>
  <si>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</si>
  <si>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</si>
  <si>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</si>
  <si>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</si>
  <si>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</si>
  <si>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</si>
  <si>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</si>
  <si>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</si>
  <si>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</si>
  <si>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</si>
  <si>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</si>
  <si>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</si>
  <si>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</si>
  <si>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</si>
  <si>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</si>
  <si>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</si>
  <si>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</si>
  <si>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</si>
  <si>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</si>
  <si>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</si>
  <si>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</si>
  <si>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</si>
  <si>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</si>
  <si>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</si>
  <si>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</si>
  <si>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</si>
  <si>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</si>
  <si>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</si>
  <si>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</si>
  <si>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</si>
  <si>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</si>
  <si>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</si>
  <si>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</si>
  <si>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</si>
  <si>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</si>
  <si>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</si>
  <si>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</si>
  <si>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</si>
  <si>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</si>
  <si>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</si>
  <si>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</si>
  <si>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</si>
  <si>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</si>
  <si>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</si>
  <si>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</si>
  <si>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</si>
  <si>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</si>
  <si>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</si>
  <si>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</si>
  <si>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</si>
  <si>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</si>
  <si>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</si>
  <si>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</si>
  <si>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</si>
  <si>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</si>
  <si>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</si>
  <si>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</si>
  <si>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</si>
  <si>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</si>
  <si>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</si>
  <si>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</si>
  <si>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</si>
  <si>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</si>
  <si>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</si>
  <si>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</si>
  <si>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</si>
  <si>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</si>
  <si>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</si>
  <si>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</si>
  <si>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</si>
  <si>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</si>
  <si>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</si>
  <si>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</si>
  <si>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</si>
  <si>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</si>
  <si>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</si>
  <si>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</si>
  <si>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</si>
  <si>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</si>
  <si>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</si>
  <si>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</si>
  <si>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</si>
  <si>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</si>
  <si>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</si>
  <si>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</si>
  <si>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</si>
  <si>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</si>
  <si>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</si>
  <si>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</si>
  <si>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</si>
  <si>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</si>
  <si>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</si>
  <si>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</si>
  <si>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</si>
  <si>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</si>
  <si>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</si>
  <si>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</si>
  <si>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</si>
  <si>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</si>
  <si>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</si>
  <si>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</si>
  <si>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</si>
  <si>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</si>
  <si>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</si>
  <si>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</si>
  <si>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</si>
  <si>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</si>
  <si>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</si>
  <si>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</si>
  <si>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</si>
  <si>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</si>
  <si>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</si>
  <si>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</si>
  <si>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</si>
  <si>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</si>
  <si>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</si>
  <si>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</si>
  <si>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</si>
  <si>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</si>
  <si>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</si>
  <si>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</si>
  <si>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</si>
  <si>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</si>
  <si>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</si>
  <si>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</si>
  <si>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</si>
  <si>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</si>
  <si>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</si>
  <si>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</si>
  <si>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</si>
  <si>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</si>
  <si>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</si>
  <si>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</si>
  <si>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</si>
  <si>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</si>
  <si>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</si>
  <si>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</si>
  <si>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</si>
  <si>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</si>
  <si>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</si>
  <si>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</si>
  <si>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</si>
  <si>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</si>
  <si>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</si>
  <si>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</si>
  <si>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</si>
  <si>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</si>
  <si>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</si>
  <si>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</si>
  <si>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</si>
  <si>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</si>
  <si>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</si>
  <si>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</si>
  <si>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</si>
  <si>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</si>
  <si>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</si>
  <si>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</si>
  <si>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</si>
  <si>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</si>
  <si>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</si>
  <si>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</si>
  <si>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</si>
  <si>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</si>
  <si>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</si>
  <si>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</si>
  <si>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</si>
  <si>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</si>
  <si>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</si>
  <si>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</si>
  <si>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</si>
  <si>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</si>
  <si>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</si>
  <si>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</si>
  <si>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</si>
  <si>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</si>
  <si>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</si>
  <si>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</si>
  <si>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</si>
  <si>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</si>
  <si>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</si>
  <si>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</si>
  <si>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</si>
  <si>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</si>
  <si>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</si>
  <si>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</si>
  <si>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</si>
  <si>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</si>
  <si>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</si>
  <si>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</si>
  <si>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</si>
  <si>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</si>
  <si>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</si>
  <si>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</si>
  <si>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</si>
  <si>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</si>
  <si>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</si>
  <si>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</si>
  <si>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</si>
  <si>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</si>
  <si>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</si>
  <si>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</si>
  <si>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</si>
  <si>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</si>
  <si>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</si>
  <si>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</si>
  <si>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</si>
  <si>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</si>
  <si>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</si>
  <si>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</si>
  <si>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</si>
  <si>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</si>
  <si>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</si>
  <si>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</si>
  <si>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</si>
  <si>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</si>
  <si>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</si>
  <si>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</si>
  <si>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</si>
  <si>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</si>
  <si>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</si>
  <si>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</si>
  <si>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</si>
  <si>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</si>
  <si>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</si>
  <si>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</si>
  <si>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</si>
  <si>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</si>
  <si>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</si>
  <si>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</si>
  <si>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</si>
  <si>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</si>
  <si>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</si>
  <si>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</si>
  <si>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</si>
  <si>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</si>
  <si>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</si>
  <si>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</si>
  <si>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</si>
  <si>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</si>
  <si>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</si>
  <si>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</si>
  <si>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</si>
  <si>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</si>
  <si>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</si>
  <si>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</si>
  <si>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</si>
  <si>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</si>
  <si>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</si>
  <si>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</si>
  <si>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</si>
  <si>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</si>
  <si>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</si>
  <si>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</si>
  <si>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</si>
  <si>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</si>
  <si>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</si>
  <si>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</si>
  <si>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</si>
  <si>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</si>
  <si>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</si>
  <si>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</si>
  <si>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</si>
  <si>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</si>
  <si>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</si>
  <si>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</si>
  <si>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</si>
  <si>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</si>
  <si>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</si>
  <si>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</si>
  <si>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</si>
  <si>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</si>
  <si>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</si>
  <si>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</si>
  <si>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</si>
  <si>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</si>
  <si>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</si>
  <si>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</si>
  <si>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</si>
  <si>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</si>
  <si>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</si>
  <si>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</si>
  <si>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</si>
  <si>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</si>
  <si>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</si>
  <si>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</si>
  <si>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</si>
  <si>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</si>
  <si>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</si>
  <si>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</si>
  <si>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</si>
  <si>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</si>
  <si>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</si>
  <si>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</si>
  <si>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</si>
  <si>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</si>
  <si>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</si>
  <si>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</si>
  <si>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</si>
  <si>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</si>
  <si>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</si>
  <si>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</si>
  <si>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</si>
  <si>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</si>
  <si>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</si>
  <si>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</si>
  <si>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</si>
  <si>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</si>
  <si>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</si>
  <si>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</si>
  <si>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</si>
  <si>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</si>
  <si>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</si>
  <si>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</si>
  <si>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</si>
  <si>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</si>
  <si>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</si>
  <si>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</si>
  <si>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</si>
  <si>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</si>
  <si>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</si>
  <si>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</si>
  <si>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</si>
  <si>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</si>
  <si>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</si>
  <si>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</si>
  <si>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</si>
  <si>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</si>
  <si>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</si>
  <si>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</si>
  <si>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</si>
  <si>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</si>
  <si>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</si>
  <si>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</si>
  <si>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</si>
  <si>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</si>
  <si>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</si>
  <si>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</si>
  <si>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</si>
  <si>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</si>
  <si>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</si>
  <si>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</si>
  <si>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</si>
  <si>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</si>
  <si>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</si>
  <si>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</si>
  <si>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</si>
  <si>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</si>
  <si>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</si>
  <si>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</si>
  <si>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</si>
  <si>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</si>
  <si>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</si>
  <si>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</si>
  <si>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</si>
  <si>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</si>
  <si>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</si>
  <si>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</si>
  <si>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</si>
  <si>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</si>
  <si>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</si>
  <si>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</si>
  <si>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</si>
  <si>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</si>
  <si>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</si>
  <si>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</si>
  <si>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</si>
  <si>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</si>
  <si>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</si>
  <si>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</si>
  <si>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</si>
  <si>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</si>
  <si>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</si>
  <si>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</si>
  <si>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</si>
  <si>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</si>
  <si>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</si>
  <si>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</si>
  <si>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</si>
  <si>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</si>
  <si>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</si>
  <si>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</si>
  <si>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</si>
  <si>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</si>
  <si>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</si>
  <si>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</si>
  <si>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</si>
  <si>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</si>
  <si>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</si>
  <si>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</si>
  <si>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</si>
  <si>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</si>
  <si>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</si>
  <si>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</si>
  <si>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</si>
  <si>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</si>
  <si>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</si>
  <si>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</si>
  <si>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</si>
  <si>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</si>
  <si>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</si>
  <si>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</si>
  <si>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</si>
  <si>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</si>
  <si>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</si>
  <si>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</si>
  <si>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</si>
  <si>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</si>
  <si>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</si>
  <si>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</si>
  <si>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</si>
  <si>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</si>
  <si>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</si>
  <si>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</si>
  <si>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</si>
  <si>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</si>
  <si>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</si>
  <si>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</si>
  <si>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</si>
  <si>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</si>
  <si>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</si>
  <si>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</si>
  <si>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</si>
  <si>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</si>
  <si>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</si>
  <si>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</si>
  <si>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</si>
  <si>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</si>
  <si>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</si>
  <si>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</si>
  <si>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</si>
  <si>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</si>
  <si>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</si>
  <si>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</si>
  <si>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</si>
  <si>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</si>
  <si>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</si>
  <si>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</si>
  <si>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</si>
  <si>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</si>
  <si>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</si>
  <si>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</si>
  <si>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</si>
  <si>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</si>
  <si>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</si>
  <si>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</si>
  <si>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</si>
  <si>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</si>
  <si>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</si>
  <si>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</si>
  <si>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</si>
  <si>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</si>
  <si>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</si>
  <si>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</si>
  <si>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</si>
  <si>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</si>
  <si>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</si>
  <si>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</si>
  <si>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</si>
  <si>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</si>
  <si>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</si>
  <si>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</si>
  <si>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</si>
  <si>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</si>
  <si>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</si>
  <si>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</si>
  <si>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</si>
  <si>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</si>
  <si>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</si>
  <si>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</si>
  <si>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</si>
  <si>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</si>
  <si>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</si>
  <si>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</si>
  <si>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</si>
  <si>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</si>
  <si>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</si>
  <si>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</si>
  <si>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</si>
  <si>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</si>
  <si>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</si>
  <si>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</si>
  <si>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</si>
  <si>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</si>
  <si>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</si>
  <si>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</si>
  <si>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</si>
  <si>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</si>
  <si>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</si>
  <si>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</si>
  <si>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</si>
  <si>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</si>
  <si>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</si>
  <si>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</si>
  <si>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</si>
  <si>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</si>
  <si>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</si>
  <si>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</si>
  <si>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</si>
  <si>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</si>
  <si>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</si>
  <si>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</si>
  <si>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</si>
  <si>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</si>
  <si>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</si>
  <si>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</si>
  <si>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</si>
  <si>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</si>
  <si>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</si>
  <si>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</si>
  <si>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</si>
  <si>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</si>
  <si>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</si>
  <si>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</si>
  <si>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</si>
  <si>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</si>
  <si>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</si>
  <si>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</si>
  <si>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</si>
  <si>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</si>
  <si>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</si>
  <si>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</si>
  <si>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</si>
  <si>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</si>
  <si>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</si>
  <si>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</si>
  <si>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</si>
  <si>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</si>
  <si>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</si>
  <si>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</si>
  <si>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</si>
  <si>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</si>
  <si>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</si>
  <si>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</si>
  <si>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</si>
  <si>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</si>
  <si>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</si>
  <si>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</si>
  <si>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</si>
  <si>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</si>
  <si>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</si>
  <si>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</si>
  <si>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</si>
  <si>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</si>
  <si>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</si>
  <si>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</si>
  <si>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</si>
  <si>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</si>
  <si>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</si>
  <si>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</si>
  <si>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</si>
  <si>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</si>
  <si>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</si>
  <si>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</si>
  <si>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</si>
  <si>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</si>
  <si>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</si>
  <si>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</si>
  <si>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</si>
  <si>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</si>
  <si>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</si>
  <si>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</si>
  <si>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</si>
  <si>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</si>
  <si>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</si>
  <si>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</si>
  <si>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</si>
  <si>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</si>
  <si>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</si>
  <si>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</si>
  <si>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</si>
  <si>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</si>
  <si>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</si>
  <si>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</si>
  <si>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</si>
  <si>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</si>
  <si>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</si>
  <si>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</si>
  <si>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</si>
  <si>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</si>
  <si>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</si>
  <si>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</si>
  <si>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</si>
  <si>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</si>
  <si>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</si>
  <si>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</si>
  <si>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</si>
  <si>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</si>
  <si>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</si>
  <si>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</si>
  <si>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</si>
  <si>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</si>
  <si>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</si>
  <si>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</si>
  <si>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</si>
  <si>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</si>
  <si>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</si>
  <si>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</si>
  <si>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</si>
  <si>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</si>
  <si>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</si>
  <si>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</si>
  <si>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</si>
  <si>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</si>
  <si>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</si>
  <si>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</si>
  <si>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</si>
  <si>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</si>
  <si>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</si>
  <si>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</si>
  <si>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</si>
  <si>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</si>
  <si>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</si>
  <si>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</si>
  <si>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</si>
  <si>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</si>
  <si>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</si>
  <si>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</si>
  <si>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</si>
  <si>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</si>
  <si>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</si>
  <si>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</si>
  <si>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</si>
  <si>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</si>
  <si>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</si>
  <si>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</si>
  <si>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</si>
  <si>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</si>
  <si>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</si>
  <si>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</si>
  <si>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</si>
  <si>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</si>
  <si>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</si>
  <si>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</si>
  <si>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</si>
  <si>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</si>
  <si>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</si>
  <si>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</si>
  <si>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</si>
  <si>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</si>
  <si>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</si>
  <si>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</si>
  <si>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</si>
  <si>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</si>
  <si>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</si>
  <si>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</si>
  <si>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</si>
  <si>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</si>
  <si>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</si>
  <si>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</si>
  <si>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</si>
  <si>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</si>
  <si>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</si>
  <si>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</si>
  <si>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</si>
  <si>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</si>
  <si>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</si>
  <si>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</si>
  <si>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</si>
  <si>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</si>
  <si>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</si>
  <si>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</si>
  <si>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</si>
  <si>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</si>
  <si>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</si>
  <si>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</si>
  <si>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</si>
  <si>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</si>
  <si>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</si>
  <si>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</si>
  <si>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</si>
  <si>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</si>
  <si>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</si>
  <si>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</si>
  <si>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</si>
  <si>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</si>
  <si>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</si>
  <si>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</si>
  <si>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</si>
  <si>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</si>
  <si>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</si>
  <si>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</si>
  <si>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</si>
  <si>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</si>
  <si>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</si>
  <si>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</si>
  <si>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</si>
  <si>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</si>
  <si>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</si>
  <si>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</si>
  <si>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</si>
  <si>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</si>
  <si>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</si>
  <si>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</si>
  <si>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</si>
  <si>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</si>
  <si>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</si>
  <si>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</si>
  <si>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</si>
  <si>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</si>
  <si>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</si>
  <si>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</si>
  <si>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</si>
  <si>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</si>
  <si>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</si>
  <si>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</si>
  <si>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</si>
  <si>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</si>
  <si>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</si>
  <si>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</si>
  <si>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</si>
  <si>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</si>
  <si>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</si>
  <si>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</si>
  <si>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</si>
  <si>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</si>
  <si>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</si>
  <si>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</si>
  <si>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</si>
  <si>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</si>
  <si>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</si>
  <si>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</si>
  <si>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</si>
  <si>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</si>
  <si>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</si>
  <si>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</si>
  <si>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</si>
  <si>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</si>
  <si>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</si>
  <si>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</si>
  <si>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</si>
  <si>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</si>
  <si>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</si>
  <si>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</si>
  <si>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</si>
  <si>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</si>
  <si>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</si>
  <si>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</si>
  <si>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</si>
  <si>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</si>
  <si>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</si>
  <si>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</si>
  <si>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</si>
  <si>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</si>
  <si>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</si>
  <si>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</si>
  <si>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</si>
  <si>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</si>
  <si>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</si>
  <si>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</si>
  <si>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</si>
  <si>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</si>
  <si>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</si>
  <si>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</si>
  <si>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</si>
  <si>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</si>
  <si>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</si>
  <si>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</si>
  <si>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</si>
  <si>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</si>
  <si>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</si>
  <si>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</si>
  <si>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</si>
  <si>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</si>
  <si>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</si>
  <si>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</si>
  <si>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</si>
  <si>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</si>
  <si>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</si>
  <si>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</si>
  <si>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</si>
  <si>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</si>
  <si>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</si>
  <si>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</si>
  <si>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</si>
  <si>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</si>
  <si>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</si>
  <si>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</si>
  <si>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</si>
  <si>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</si>
  <si>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</si>
  <si>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</si>
  <si>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</si>
  <si>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</si>
  <si>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</si>
  <si>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</si>
  <si>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</si>
  <si>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</si>
  <si>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</si>
  <si>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</si>
  <si>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</si>
  <si>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</si>
  <si>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</si>
  <si>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</si>
  <si>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</si>
  <si>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</si>
  <si>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</si>
  <si>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</si>
  <si>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</si>
  <si>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</si>
  <si>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</si>
  <si>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</si>
  <si>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</si>
  <si>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</si>
  <si>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</si>
  <si>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</si>
  <si>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</si>
  <si>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</si>
  <si>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</si>
  <si>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</si>
  <si>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</si>
  <si>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</si>
  <si>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</si>
  <si>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</si>
  <si>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</si>
  <si>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</si>
  <si>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</si>
  <si>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</si>
  <si>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</si>
  <si>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</si>
  <si>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</si>
  <si>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</si>
  <si>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</si>
  <si>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</si>
  <si>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</si>
  <si>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</si>
  <si>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</si>
  <si>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</si>
  <si>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</si>
  <si>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</si>
  <si>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</si>
  <si>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</si>
  <si>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</si>
  <si>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</si>
  <si>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</si>
  <si>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</si>
  <si>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</si>
  <si>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</si>
  <si>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</si>
  <si>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</si>
  <si>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</si>
  <si>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</si>
  <si>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</si>
  <si>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</si>
  <si>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</si>
  <si>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</si>
  <si>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</si>
  <si>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</si>
  <si>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</si>
  <si>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</si>
  <si>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</si>
  <si>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</si>
  <si>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</si>
  <si>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</si>
  <si>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</si>
  <si>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</si>
  <si>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</si>
  <si>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</si>
  <si>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</si>
  <si>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</si>
  <si>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</si>
  <si>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</si>
  <si>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</si>
  <si>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</si>
  <si>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</si>
  <si>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</si>
  <si>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</si>
  <si>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</si>
  <si>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</si>
  <si>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</si>
  <si>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</si>
  <si>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</si>
  <si>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</si>
  <si>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</si>
  <si>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</si>
  <si>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</si>
  <si>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</si>
  <si>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</si>
  <si>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</si>
  <si>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</si>
  <si>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</si>
  <si>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</si>
  <si>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</si>
  <si>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</si>
  <si>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</si>
  <si>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</si>
  <si>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</si>
  <si>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</si>
  <si>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</si>
  <si>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</si>
  <si>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</si>
  <si>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</si>
  <si>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</si>
  <si>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</si>
  <si>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</si>
  <si>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</si>
  <si>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</si>
  <si>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</si>
  <si>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</si>
  <si>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</si>
  <si>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</si>
  <si>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</si>
  <si>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</si>
  <si>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</si>
  <si>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</si>
  <si>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</si>
  <si>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</si>
  <si>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</si>
  <si>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</si>
  <si>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</si>
  <si>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</si>
  <si>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</si>
  <si>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</si>
  <si>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</si>
  <si>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</si>
  <si>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</si>
  <si>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</si>
  <si>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</si>
  <si>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</si>
  <si>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</si>
  <si>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</si>
  <si>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</si>
  <si>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</si>
  <si>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</si>
  <si>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</si>
  <si>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</si>
  <si>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</si>
  <si>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</si>
  <si>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</si>
  <si>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</si>
  <si>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</si>
  <si>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</si>
  <si>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</si>
  <si>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</si>
  <si>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</si>
  <si>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</si>
  <si>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</si>
  <si>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</si>
  <si>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</si>
  <si>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</si>
  <si>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</si>
  <si>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</si>
  <si>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</si>
  <si>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</si>
  <si>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</si>
  <si>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</si>
  <si>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</si>
  <si>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</si>
  <si>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</si>
  <si>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</si>
  <si>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</si>
  <si>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</si>
  <si>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</si>
  <si>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</si>
  <si>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</si>
  <si>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</si>
  <si>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</si>
  <si>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</si>
  <si>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</si>
  <si>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</si>
  <si>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</si>
  <si>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</si>
  <si>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</si>
  <si>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</si>
  <si>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</si>
  <si>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</si>
  <si>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</si>
  <si>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</si>
  <si>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</si>
  <si>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</si>
  <si>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</si>
  <si>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</si>
  <si>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</si>
  <si>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</si>
  <si>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</si>
  <si>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</si>
  <si>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</si>
  <si>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</si>
  <si>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</si>
  <si>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</si>
  <si>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</si>
  <si>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</si>
  <si>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</si>
  <si>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</si>
  <si>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</si>
  <si>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</si>
  <si>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</si>
  <si>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</si>
  <si>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</si>
  <si>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</si>
  <si>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</si>
  <si>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</si>
  <si>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</si>
  <si>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</si>
  <si>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</si>
  <si>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</si>
  <si>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</si>
  <si>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</si>
  <si>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</si>
  <si>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</si>
  <si>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</si>
  <si>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</si>
  <si>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</si>
  <si>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</si>
  <si>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</si>
  <si>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</si>
  <si>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</si>
  <si>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</si>
  <si>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</si>
  <si>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</si>
  <si>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</si>
  <si>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</si>
  <si>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</si>
  <si>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</si>
  <si>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</si>
  <si>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</si>
  <si>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</si>
  <si>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</si>
  <si>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</si>
  <si>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</si>
  <si>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</si>
  <si>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</si>
  <si>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</si>
  <si>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</si>
  <si>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</si>
  <si>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</si>
  <si>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</si>
  <si>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</si>
  <si>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</si>
  <si>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</si>
  <si>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</si>
  <si>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</si>
  <si>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</si>
  <si>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</si>
  <si>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</si>
  <si>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</si>
  <si>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</si>
  <si>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</si>
  <si>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</si>
  <si>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</si>
  <si>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</si>
  <si>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</si>
  <si>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</si>
  <si>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</si>
  <si>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</si>
  <si>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</si>
  <si>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</si>
  <si>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</si>
  <si>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</si>
  <si>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</si>
  <si>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</si>
  <si>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</si>
  <si>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</si>
  <si>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</si>
  <si>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</si>
  <si>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</si>
  <si>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</si>
  <si>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</si>
  <si>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</si>
  <si>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</si>
  <si>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</si>
  <si>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</si>
  <si>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</si>
  <si>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</si>
  <si>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</si>
  <si>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</si>
  <si>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</si>
  <si>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</si>
  <si>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</si>
  <si>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</si>
  <si>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</si>
  <si>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</si>
  <si>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</si>
  <si>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</si>
  <si>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</si>
  <si>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</si>
  <si>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</si>
  <si>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</si>
  <si>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</si>
  <si>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</si>
  <si>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</si>
  <si>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</si>
  <si>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</si>
  <si>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</si>
  <si>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</si>
  <si>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</si>
  <si>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</si>
  <si>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</si>
  <si>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</si>
  <si>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</si>
  <si>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</si>
  <si>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</si>
  <si>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</si>
  <si>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</si>
  <si>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</si>
  <si>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</si>
  <si>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</si>
  <si>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</si>
  <si>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</si>
  <si>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</si>
  <si>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</si>
  <si>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</si>
  <si>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</si>
  <si>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</si>
  <si>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</si>
  <si>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</si>
  <si>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</si>
  <si>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</si>
  <si>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</si>
  <si>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</si>
  <si>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</si>
  <si>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</si>
  <si>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</si>
  <si>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</si>
  <si>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</si>
  <si>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</si>
  <si>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</si>
  <si>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</si>
  <si>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</si>
  <si>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</si>
  <si>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</si>
  <si>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</si>
  <si>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</si>
  <si>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</si>
  <si>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</si>
  <si>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</si>
  <si>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</si>
  <si>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</si>
  <si>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</si>
  <si>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</si>
  <si>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</si>
  <si>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</si>
  <si>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</si>
  <si>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</si>
  <si>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</si>
  <si>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</si>
  <si>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</si>
  <si>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</si>
  <si>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</si>
  <si>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</si>
  <si>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</si>
  <si>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</si>
  <si>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</si>
  <si>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</si>
  <si>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</si>
  <si>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</si>
  <si>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</si>
  <si>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</si>
  <si>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</si>
  <si>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</si>
  <si>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</si>
  <si>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</si>
  <si>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</si>
  <si>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</si>
  <si>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</si>
  <si>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</si>
  <si>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</si>
  <si>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</si>
  <si>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</si>
  <si>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</si>
  <si>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</si>
  <si>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</si>
  <si>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</si>
  <si>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</si>
  <si>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</si>
  <si>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</si>
  <si>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</si>
  <si>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</si>
  <si>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</si>
  <si>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</si>
  <si>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</si>
  <si>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</si>
  <si>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</si>
  <si>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</si>
  <si>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</si>
  <si>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</si>
  <si>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</si>
  <si>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</si>
  <si>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</si>
  <si>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</si>
  <si>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</si>
  <si>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</si>
  <si>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</si>
  <si>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</si>
  <si>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</si>
  <si>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</si>
  <si>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</si>
  <si>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</si>
  <si>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</si>
  <si>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</si>
  <si>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</si>
  <si>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</si>
  <si>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</si>
  <si>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</si>
  <si>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</si>
  <si>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</si>
  <si>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</si>
  <si>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</si>
  <si>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</si>
  <si>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</si>
  <si>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</si>
  <si>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</si>
  <si>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</si>
  <si>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</si>
  <si>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</si>
  <si>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</si>
  <si>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</si>
  <si>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</si>
  <si>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</si>
  <si>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</si>
  <si>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</si>
  <si>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</si>
  <si>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</si>
  <si>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</si>
  <si>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</si>
  <si>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</si>
  <si>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</si>
  <si>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</si>
  <si>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</si>
  <si>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</si>
  <si>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</si>
  <si>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</si>
  <si>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</si>
  <si>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</si>
  <si>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</si>
  <si>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</si>
  <si>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</si>
  <si>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</si>
  <si>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</si>
  <si>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</si>
  <si>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</si>
  <si>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</si>
  <si>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</si>
  <si>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</si>
  <si>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</si>
  <si>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</si>
  <si>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</si>
  <si>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</si>
  <si>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</si>
  <si>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</si>
  <si>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</si>
  <si>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</si>
  <si>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</si>
  <si>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</si>
  <si>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</si>
  <si>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</si>
  <si>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</si>
  <si>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</si>
  <si>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</si>
  <si>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</si>
  <si>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</si>
  <si>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</si>
  <si>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</si>
  <si>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</si>
  <si>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</si>
  <si>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</si>
  <si>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</si>
  <si>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</si>
  <si>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</si>
  <si>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</si>
  <si>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</si>
  <si>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</si>
  <si>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</si>
  <si>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</si>
  <si>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</si>
  <si>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</si>
  <si>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</si>
  <si>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</si>
  <si>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</si>
  <si>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</si>
  <si>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</si>
  <si>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</si>
  <si>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</si>
  <si>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</si>
  <si>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</si>
  <si>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</si>
  <si>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</si>
  <si>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</si>
  <si>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</si>
  <si>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</si>
  <si>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</si>
  <si>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</si>
  <si>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</si>
  <si>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</si>
  <si>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</si>
  <si>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</si>
  <si>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</si>
  <si>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</si>
  <si>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</si>
  <si>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</si>
  <si>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</si>
  <si>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</si>
  <si>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</si>
  <si>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</si>
  <si>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</si>
  <si>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</si>
  <si>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</si>
  <si>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</si>
  <si>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</si>
  <si>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</si>
  <si>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</si>
  <si>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</si>
  <si>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</si>
  <si>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</si>
  <si>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</si>
  <si>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</si>
  <si>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</si>
  <si>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</si>
  <si>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</si>
  <si>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</si>
  <si>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</si>
  <si>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</si>
  <si>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</si>
  <si>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</si>
  <si>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</si>
  <si>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</si>
  <si>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</si>
  <si>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</si>
  <si>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</si>
  <si>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</si>
  <si>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</si>
  <si>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</si>
  <si>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</si>
  <si>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</si>
  <si>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</si>
  <si>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</si>
  <si>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</si>
  <si>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</si>
  <si>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</si>
  <si>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</si>
  <si>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</si>
  <si>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</si>
  <si>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</si>
  <si>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</si>
  <si>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</si>
  <si>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</si>
  <si>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</si>
  <si>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</si>
  <si>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</si>
  <si>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</si>
  <si>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</si>
  <si>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</si>
  <si>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</si>
  <si>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</si>
  <si>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</si>
  <si>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</si>
  <si>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</si>
  <si>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</si>
  <si>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</si>
  <si>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</si>
  <si>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</si>
  <si>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</si>
  <si>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</si>
  <si>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</si>
  <si>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</si>
  <si>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</si>
  <si>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</si>
  <si>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</si>
  <si>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</si>
  <si>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</si>
  <si>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</si>
  <si>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</si>
  <si>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</si>
  <si>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</si>
  <si>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</si>
  <si>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</si>
  <si>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</si>
  <si>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</si>
  <si>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</si>
  <si>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</si>
  <si>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</si>
  <si>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</si>
  <si>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</si>
  <si>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</si>
  <si>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</si>
  <si>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</si>
  <si>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</si>
  <si>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</si>
  <si>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</si>
  <si>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</si>
  <si>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</si>
  <si>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</si>
  <si>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</si>
  <si>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</si>
  <si>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</si>
  <si>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</si>
  <si>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</si>
  <si>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</si>
  <si>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</si>
  <si>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</si>
  <si>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</si>
  <si>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</si>
  <si>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</si>
  <si>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</si>
  <si>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</si>
  <si>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</si>
  <si>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</si>
  <si>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</si>
  <si>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</si>
  <si>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</si>
  <si>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</si>
  <si>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</si>
  <si>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</si>
  <si>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</si>
  <si>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</si>
  <si>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</si>
  <si>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</si>
  <si>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</si>
  <si>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</si>
  <si>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</si>
  <si>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</si>
  <si>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</si>
  <si>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</si>
  <si>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</si>
  <si>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</si>
  <si>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</si>
  <si>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</si>
  <si>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</si>
  <si>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</si>
  <si>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</si>
  <si>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</si>
  <si>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</si>
  <si>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</si>
  <si>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</si>
  <si>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</si>
  <si>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</si>
  <si>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</si>
  <si>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</si>
  <si>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</si>
  <si>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</si>
  <si>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</si>
  <si>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</si>
  <si>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</si>
  <si>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</si>
  <si>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</si>
  <si>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</si>
  <si>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</si>
  <si>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</si>
  <si>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</si>
  <si>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</si>
  <si>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</si>
  <si>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</si>
  <si>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</si>
  <si>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</si>
  <si>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</si>
  <si>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</si>
  <si>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</si>
  <si>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</si>
  <si>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</si>
  <si>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</si>
  <si>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</si>
  <si>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</si>
  <si>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</si>
  <si>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</si>
  <si>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</si>
  <si>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</si>
  <si>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</si>
  <si>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</si>
  <si>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</si>
  <si>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</si>
  <si>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</si>
  <si>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</si>
  <si>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</si>
  <si>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</si>
  <si>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</si>
  <si>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</si>
  <si>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</si>
  <si>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</si>
  <si>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</si>
  <si>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</si>
  <si>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</si>
  <si>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</si>
  <si>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</si>
  <si>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</si>
  <si>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</si>
  <si>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</si>
  <si>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</si>
  <si>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</si>
  <si>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</si>
  <si>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</si>
  <si>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</si>
  <si>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</si>
  <si>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</si>
  <si>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</si>
  <si>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</si>
  <si>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</si>
  <si>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</si>
  <si>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</si>
  <si>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</si>
  <si>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</si>
  <si>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</si>
  <si>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</si>
  <si>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</si>
  <si>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</si>
  <si>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</si>
  <si>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</si>
  <si>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</si>
  <si>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</si>
  <si>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</si>
  <si>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</si>
  <si>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</si>
  <si>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</si>
  <si>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</si>
  <si>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</si>
  <si>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</si>
  <si>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</si>
  <si>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</si>
  <si>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</si>
  <si>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</si>
  <si>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</si>
  <si>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</si>
  <si>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</si>
  <si>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</si>
  <si>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</si>
  <si>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</si>
  <si>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</si>
  <si>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</si>
  <si>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</si>
  <si>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</si>
  <si>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</si>
  <si>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</si>
  <si>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</si>
  <si>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</si>
  <si>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</si>
  <si>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</si>
  <si>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</si>
  <si>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</si>
  <si>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</si>
  <si>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</si>
  <si>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</si>
  <si>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</si>
  <si>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</si>
  <si>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</si>
  <si>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</si>
  <si>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</si>
  <si>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</si>
  <si>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</si>
  <si>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</si>
  <si>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</si>
  <si>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</si>
  <si>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</si>
  <si>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</si>
  <si>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</si>
  <si>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</si>
  <si>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</si>
  <si>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</si>
  <si>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</si>
  <si>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</si>
  <si>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</si>
  <si>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</si>
  <si>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</si>
  <si>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</si>
  <si>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</si>
  <si>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</si>
  <si>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</si>
  <si>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</si>
  <si>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</si>
  <si>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</si>
  <si>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</si>
  <si>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</si>
  <si>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</si>
  <si>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</si>
  <si>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</si>
  <si>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</si>
  <si>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</si>
  <si>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</si>
  <si>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</si>
  <si>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</si>
  <si>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</si>
  <si>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</si>
  <si>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</si>
  <si>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</si>
  <si>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</si>
  <si>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</si>
  <si>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</si>
  <si>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</si>
  <si>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</si>
  <si>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</si>
  <si>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</si>
  <si>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</si>
  <si>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</si>
  <si>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</si>
  <si>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</si>
  <si>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</si>
  <si>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</si>
  <si>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</si>
  <si>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</si>
  <si>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</si>
  <si>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</si>
  <si>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</si>
  <si>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</si>
  <si>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</si>
  <si>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</si>
  <si>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</si>
  <si>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</si>
  <si>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</si>
  <si>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</si>
  <si>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</si>
  <si>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</si>
  <si>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</si>
  <si>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</si>
  <si>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</si>
  <si>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</si>
  <si>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</si>
  <si>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</si>
  <si>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</si>
  <si>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</si>
  <si>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</si>
  <si>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</si>
  <si>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</si>
  <si>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</si>
  <si>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</si>
  <si>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</si>
  <si>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</si>
  <si>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</si>
  <si>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</si>
  <si>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</si>
  <si>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</si>
  <si>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</si>
  <si>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</si>
  <si>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</si>
  <si>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</si>
  <si>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</si>
  <si>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</si>
  <si>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</si>
  <si>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</si>
  <si>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</si>
  <si>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</si>
  <si>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</si>
  <si>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</si>
  <si>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</si>
  <si>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</si>
  <si>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</si>
  <si>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</si>
  <si>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</si>
  <si>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</si>
  <si>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</si>
  <si>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</si>
  <si>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</si>
  <si>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</si>
  <si>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</si>
  <si>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</si>
  <si>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</si>
  <si>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</si>
  <si>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</si>
  <si>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</si>
  <si>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</si>
  <si>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</si>
  <si>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</si>
  <si>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</si>
  <si>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</si>
  <si>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</si>
  <si>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</si>
  <si>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</si>
  <si>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</si>
  <si>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</si>
  <si>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</si>
  <si>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</si>
  <si>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</si>
  <si>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</si>
  <si>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</si>
  <si>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</si>
  <si>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</si>
  <si>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</si>
  <si>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</si>
  <si>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</si>
  <si>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</si>
  <si>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</si>
  <si>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</si>
  <si>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</si>
  <si>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</si>
  <si>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</si>
  <si>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</si>
  <si>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</si>
  <si>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</si>
  <si>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</si>
  <si>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</si>
  <si>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</si>
  <si>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</si>
  <si>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</si>
  <si>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</si>
  <si>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</si>
  <si>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</si>
  <si>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</si>
  <si>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</si>
  <si>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</si>
  <si>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</si>
  <si>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</si>
  <si>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</si>
  <si>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</si>
  <si>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</si>
  <si>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</si>
  <si>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</si>
  <si>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</si>
  <si>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</si>
  <si>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</si>
  <si>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</si>
  <si>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</si>
  <si>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</si>
  <si>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</si>
  <si>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</si>
  <si>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</si>
  <si>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</si>
  <si>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</si>
  <si>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</si>
  <si>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</si>
  <si>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</si>
  <si>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</si>
  <si>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</si>
  <si>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</si>
  <si>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</si>
  <si>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</si>
  <si>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</si>
  <si>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</si>
  <si>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</si>
  <si>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</si>
  <si>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</si>
  <si>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</si>
  <si>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</si>
  <si>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</si>
  <si>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</si>
  <si>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</si>
  <si>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</si>
  <si>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</si>
  <si>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</si>
  <si>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</si>
  <si>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</si>
  <si>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</si>
  <si>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</si>
  <si>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</si>
  <si>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</si>
  <si>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</si>
  <si>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</si>
  <si>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</si>
  <si>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</si>
  <si>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</si>
  <si>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</si>
  <si>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</si>
  <si>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</si>
  <si>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</si>
  <si>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</si>
  <si>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</si>
  <si>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</si>
  <si>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</si>
  <si>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</si>
  <si>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</si>
  <si>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</si>
  <si>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</si>
  <si>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</si>
  <si>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</si>
  <si>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</si>
  <si>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</si>
  <si>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</si>
  <si>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</si>
  <si>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</si>
  <si>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</si>
  <si>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</si>
  <si>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</si>
  <si>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</si>
  <si>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</si>
  <si>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</si>
  <si>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</si>
  <si>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</si>
  <si>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</si>
  <si>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</si>
  <si>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</si>
  <si>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</si>
  <si>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</si>
  <si>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</si>
  <si>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</si>
  <si>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</si>
  <si>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</si>
  <si>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</si>
  <si>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</si>
  <si>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</si>
  <si>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</si>
  <si>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</si>
  <si>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</si>
  <si>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</si>
  <si>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</si>
  <si>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</si>
  <si>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</si>
  <si>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</si>
  <si>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</si>
  <si>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</si>
  <si>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</si>
  <si>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</si>
  <si>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</si>
  <si>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</si>
  <si>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</si>
  <si>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</si>
  <si>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</si>
  <si>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</si>
  <si>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</si>
  <si>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</si>
  <si>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</si>
  <si>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</si>
  <si>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</si>
  <si>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</si>
  <si>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</si>
  <si>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</si>
  <si>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</si>
  <si>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</si>
  <si>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</si>
  <si>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</si>
  <si>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</si>
  <si>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</si>
  <si>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</si>
  <si>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</si>
  <si>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</si>
  <si>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</si>
  <si>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</si>
  <si>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</si>
  <si>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</si>
  <si>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</si>
  <si>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</si>
  <si>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</si>
  <si>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</si>
  <si>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</si>
  <si>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</si>
  <si>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</si>
  <si>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</si>
  <si>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</si>
  <si>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</si>
  <si>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</si>
  <si>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</si>
  <si>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</si>
  <si>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</si>
  <si>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</si>
  <si>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</si>
  <si>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</si>
  <si>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</si>
  <si>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</si>
  <si>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</si>
  <si>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</si>
  <si>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</si>
  <si>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</si>
  <si>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</si>
  <si>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</si>
  <si>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</si>
  <si>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</si>
  <si>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</si>
  <si>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</si>
  <si>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</si>
  <si>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</si>
  <si>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</si>
  <si>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</si>
  <si>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</si>
  <si>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</si>
  <si>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</si>
  <si>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</si>
  <si>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</si>
  <si>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</si>
  <si>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</si>
  <si>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</si>
  <si>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</si>
  <si>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</si>
  <si>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</si>
  <si>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</si>
  <si>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</si>
  <si>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</si>
  <si>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</si>
  <si>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</si>
  <si>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</si>
  <si>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</si>
  <si>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</si>
  <si>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</si>
  <si>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</si>
  <si>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</si>
  <si>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</si>
  <si>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</si>
  <si>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</si>
  <si>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</si>
  <si>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</si>
  <si>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</si>
  <si>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</si>
  <si>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</si>
  <si>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</si>
  <si>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</si>
  <si>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</si>
  <si>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</si>
  <si>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</si>
  <si>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</si>
  <si>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</si>
  <si>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</si>
  <si>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</si>
  <si>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</si>
  <si>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</si>
  <si>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</si>
  <si>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</si>
  <si>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</si>
  <si>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</si>
  <si>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</si>
  <si>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</si>
  <si>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</si>
  <si>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</si>
  <si>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</si>
  <si>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</si>
  <si>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</si>
  <si>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</si>
  <si>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</si>
  <si>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</si>
  <si>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</si>
  <si>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</si>
  <si>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</si>
  <si>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</si>
  <si>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</si>
  <si>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</si>
  <si>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</si>
  <si>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</si>
  <si>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</si>
  <si>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</si>
  <si>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</si>
  <si>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</si>
  <si>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</si>
  <si>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</si>
  <si>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</si>
  <si>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</si>
  <si>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</si>
  <si>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</si>
  <si>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</si>
  <si>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</si>
  <si>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</si>
  <si>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</si>
  <si>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</si>
  <si>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</si>
  <si>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</si>
  <si>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</si>
  <si>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</si>
  <si>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</si>
  <si>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</si>
  <si>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</si>
  <si>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</si>
  <si>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</si>
  <si>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</si>
  <si>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</si>
  <si>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</si>
  <si>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</si>
  <si>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</si>
  <si>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</si>
  <si>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</si>
  <si>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</si>
  <si>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</si>
  <si>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</si>
  <si>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</si>
  <si>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</si>
  <si>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</si>
  <si>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</si>
  <si>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</si>
  <si>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</si>
  <si>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</si>
  <si>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</si>
  <si>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</si>
  <si>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</si>
  <si>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</si>
  <si>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</si>
  <si>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</si>
  <si>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</si>
  <si>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</si>
  <si>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</si>
  <si>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</si>
  <si>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</si>
  <si>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</si>
  <si>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</si>
  <si>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</si>
  <si>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</si>
  <si>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</si>
  <si>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</si>
  <si>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</si>
  <si>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</si>
  <si>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</si>
  <si>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</si>
  <si>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</si>
  <si>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</si>
  <si>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</si>
  <si>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</si>
  <si>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</si>
  <si>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</si>
  <si>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</si>
  <si>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</si>
  <si>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</si>
  <si>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</si>
  <si>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</si>
  <si>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</si>
  <si>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</si>
  <si>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</si>
  <si>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</si>
  <si>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</si>
  <si>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</si>
  <si>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</si>
  <si>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</si>
  <si>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</si>
  <si>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</si>
  <si>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</si>
  <si>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</si>
  <si>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</si>
  <si>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</si>
  <si>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</si>
  <si>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</si>
  <si>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</si>
  <si>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</si>
  <si>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</si>
  <si>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</si>
  <si>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</si>
  <si>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</si>
  <si>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</si>
  <si>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</si>
  <si>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</si>
  <si>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</si>
  <si>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</si>
  <si>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</si>
  <si>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</si>
  <si>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</si>
  <si>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</si>
  <si>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</si>
  <si>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</si>
  <si>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</si>
  <si>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</si>
  <si>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</si>
  <si>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</si>
  <si>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</si>
  <si>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</si>
  <si>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</si>
  <si>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</si>
  <si>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</si>
  <si>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</si>
  <si>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</si>
  <si>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</si>
  <si>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</si>
  <si>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</si>
  <si>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</si>
  <si>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</si>
  <si>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</si>
  <si>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</si>
  <si>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</si>
  <si>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</si>
  <si>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</si>
  <si>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</si>
  <si>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</si>
  <si>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</si>
  <si>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</si>
  <si>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</si>
  <si>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</si>
  <si>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</si>
  <si>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</si>
  <si>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</si>
  <si>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</si>
  <si>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</si>
  <si>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</si>
  <si>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</si>
  <si>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</si>
  <si>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</si>
  <si>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</si>
  <si>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</si>
  <si>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</si>
  <si>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</si>
  <si>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</si>
  <si>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</si>
  <si>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</si>
  <si>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</si>
  <si>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</si>
  <si>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</si>
  <si>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</si>
  <si>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</si>
  <si>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</si>
  <si>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</si>
  <si>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</si>
  <si>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</si>
  <si>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</si>
  <si>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</si>
  <si>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</si>
  <si>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</si>
  <si>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</si>
  <si>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</si>
  <si>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</si>
  <si>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</si>
  <si>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</si>
  <si>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</si>
  <si>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</si>
  <si>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</si>
  <si>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</si>
  <si>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</si>
  <si>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</si>
  <si>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</si>
  <si>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</si>
  <si>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</si>
  <si>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</si>
  <si>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</si>
  <si>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</si>
  <si>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</si>
  <si>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</si>
  <si>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</si>
  <si>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</si>
  <si>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</si>
  <si>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</si>
  <si>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</si>
  <si>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</si>
  <si>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</si>
  <si>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</si>
  <si>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</si>
  <si>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</si>
  <si>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</si>
  <si>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</si>
  <si>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</si>
  <si>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</si>
  <si>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</si>
  <si>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</si>
  <si>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</si>
  <si>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</si>
  <si>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</si>
  <si>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</si>
  <si>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</si>
  <si>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</si>
  <si>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</si>
  <si>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</si>
  <si>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</si>
  <si>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</si>
  <si>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</si>
  <si>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</si>
  <si>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</si>
  <si>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</si>
  <si>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</si>
  <si>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</si>
  <si>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</si>
  <si>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</si>
  <si>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</si>
  <si>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</si>
  <si>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</si>
  <si>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</si>
  <si>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</si>
  <si>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</si>
  <si>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</si>
  <si>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</si>
  <si>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</si>
  <si>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</si>
  <si>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</si>
  <si>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</si>
  <si>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</si>
  <si>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</si>
  <si>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</si>
  <si>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</si>
  <si>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</si>
  <si>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</si>
  <si>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</si>
  <si>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</si>
  <si>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</si>
  <si>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</si>
  <si>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</si>
  <si>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</si>
  <si>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</si>
  <si>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</si>
  <si>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</si>
  <si>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</si>
  <si>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</si>
  <si>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</si>
  <si>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</si>
  <si>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</si>
  <si>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</si>
  <si>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</si>
  <si>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</si>
  <si>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</si>
  <si>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</si>
  <si>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</si>
  <si>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</si>
  <si>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</si>
  <si>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</si>
  <si>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</si>
  <si>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</si>
  <si>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</si>
  <si>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</si>
  <si>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</si>
  <si>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</si>
  <si>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</si>
  <si>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</si>
  <si>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</si>
  <si>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</si>
  <si>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</si>
  <si>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</si>
  <si>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</si>
  <si>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</si>
  <si>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</si>
  <si>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</si>
  <si>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</si>
  <si>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</si>
  <si>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</si>
  <si>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</si>
  <si>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</si>
  <si>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</si>
  <si>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</si>
  <si>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</si>
  <si>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</si>
  <si>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</si>
  <si>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</si>
  <si>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</si>
  <si>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</si>
  <si>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</si>
  <si>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</si>
  <si>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</si>
  <si>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</si>
  <si>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</si>
  <si>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</si>
  <si>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</si>
  <si>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</si>
  <si>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</si>
  <si>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</si>
  <si>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</si>
  <si>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</si>
  <si>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</si>
  <si>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</si>
  <si>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</si>
  <si>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</si>
  <si>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</si>
  <si>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</si>
  <si>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</si>
  <si>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</si>
  <si>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</si>
  <si>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</si>
  <si>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</si>
  <si>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</si>
  <si>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</si>
  <si>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</si>
  <si>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</si>
  <si>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</si>
  <si>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</si>
  <si>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</si>
  <si>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</si>
  <si>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</si>
  <si>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</si>
  <si>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</si>
  <si>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</si>
  <si>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</si>
  <si>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</si>
  <si>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</si>
  <si>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</si>
  <si>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</si>
  <si>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</si>
  <si>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</si>
  <si>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</si>
  <si>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</si>
  <si>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</si>
  <si>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</si>
  <si>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</si>
  <si>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</si>
  <si>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</si>
  <si>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</si>
  <si>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</si>
  <si>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</si>
  <si>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</si>
  <si>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</si>
  <si>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</si>
  <si>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</si>
  <si>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</si>
  <si>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</si>
  <si>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</si>
  <si>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</si>
  <si>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</si>
  <si>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</si>
  <si>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</si>
  <si>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</si>
  <si>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</si>
  <si>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</si>
  <si>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</si>
  <si>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</si>
  <si>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</si>
  <si>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</si>
  <si>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</si>
  <si>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</si>
  <si>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</si>
  <si>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</si>
  <si>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</si>
  <si>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</si>
  <si>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</si>
  <si>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</si>
  <si>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</si>
  <si>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</si>
  <si>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</si>
  <si>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</si>
  <si>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</si>
  <si>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</si>
  <si>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</si>
  <si>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</si>
  <si>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</si>
  <si>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</si>
  <si>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</si>
  <si>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</si>
  <si>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</si>
  <si>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</si>
  <si>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</si>
  <si>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</si>
  <si>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</si>
  <si>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</si>
  <si>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</si>
  <si>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</si>
  <si>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</si>
  <si>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</si>
  <si>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</si>
  <si>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</si>
  <si>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</si>
  <si>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</si>
  <si>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</si>
  <si>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</si>
  <si>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</si>
  <si>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</si>
  <si>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</si>
  <si>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</si>
  <si>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</si>
  <si>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</si>
  <si>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</si>
  <si>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</si>
  <si>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</si>
  <si>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</si>
  <si>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</si>
  <si>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</si>
  <si>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</si>
  <si>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</si>
  <si>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</si>
  <si>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</si>
  <si>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</si>
  <si>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</si>
  <si>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</si>
  <si>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</si>
  <si>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</si>
  <si>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</si>
  <si>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</si>
  <si>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</si>
  <si>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</si>
  <si>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</si>
  <si>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</si>
  <si>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</si>
  <si>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</si>
  <si>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</si>
  <si>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</si>
  <si>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</si>
  <si>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</si>
  <si>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</si>
  <si>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</si>
  <si>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</si>
  <si>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</si>
  <si>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</si>
  <si>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</si>
  <si>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</si>
  <si>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</si>
  <si>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</si>
  <si>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</si>
  <si>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</si>
  <si>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</si>
  <si>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</si>
  <si>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</si>
  <si>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</si>
  <si>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</si>
  <si>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</si>
  <si>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</si>
  <si>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</si>
  <si>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</si>
  <si>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</si>
  <si>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</si>
  <si>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</si>
  <si>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</si>
  <si>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</si>
  <si>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</si>
  <si>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</si>
  <si>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</si>
  <si>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</si>
  <si>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</si>
  <si>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</si>
  <si>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</si>
  <si>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</si>
  <si>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</si>
  <si>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</si>
  <si>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</si>
  <si>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</si>
  <si>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</si>
  <si>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</si>
  <si>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</si>
  <si>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</si>
  <si>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</si>
  <si>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</si>
  <si>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</si>
  <si>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</si>
  <si>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</si>
  <si>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</si>
  <si>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</si>
  <si>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</si>
  <si>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</si>
  <si>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</si>
  <si>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</si>
  <si>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</si>
  <si>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</si>
  <si>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</si>
  <si>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</si>
  <si>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</si>
  <si>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</si>
  <si>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</si>
  <si>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</si>
  <si>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</si>
  <si>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</si>
  <si>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</si>
  <si>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</si>
  <si>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</si>
  <si>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</si>
  <si>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</si>
  <si>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</si>
  <si>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</si>
  <si>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</si>
  <si>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</si>
  <si>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</si>
  <si>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</si>
  <si>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</si>
  <si>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</si>
  <si>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</si>
  <si>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</si>
  <si>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</si>
  <si>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</si>
  <si>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</si>
  <si>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</si>
  <si>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</si>
  <si>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</si>
  <si>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</si>
  <si>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</si>
  <si>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</si>
  <si>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</si>
  <si>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</si>
  <si>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</si>
  <si>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</si>
  <si>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</si>
  <si>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</si>
  <si>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</si>
  <si>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</si>
  <si>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</si>
  <si>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</si>
  <si>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</si>
  <si>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</si>
  <si>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</si>
  <si>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</si>
  <si>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</si>
  <si>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</si>
  <si>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</si>
  <si>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</si>
  <si>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</si>
  <si>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</si>
  <si>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</si>
  <si>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</si>
  <si>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</si>
  <si>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</si>
  <si>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</si>
  <si>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</si>
  <si>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</si>
  <si>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</si>
  <si>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</si>
  <si>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</si>
  <si>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</si>
  <si>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</si>
  <si>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</si>
  <si>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</si>
  <si>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</si>
  <si>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</si>
  <si>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</si>
  <si>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</si>
  <si>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</si>
  <si>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</si>
  <si>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</si>
  <si>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</si>
  <si>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</si>
  <si>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</si>
  <si>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</si>
  <si>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</si>
  <si>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</si>
  <si>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</si>
  <si>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</si>
  <si>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</si>
  <si>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</si>
  <si>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</si>
  <si>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</si>
  <si>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</si>
  <si>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</si>
  <si>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</si>
  <si>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</si>
  <si>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</si>
  <si>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</si>
  <si>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</si>
  <si>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</si>
  <si>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</si>
  <si>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</si>
  <si>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</si>
  <si>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</si>
  <si>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</si>
  <si>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</si>
  <si>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</si>
  <si>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</si>
  <si>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</si>
  <si>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</si>
  <si>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</si>
  <si>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</si>
  <si>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</si>
  <si>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</si>
  <si>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</si>
  <si>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</si>
  <si>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</si>
  <si>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</si>
  <si>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</si>
  <si>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</si>
  <si>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</si>
  <si>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</si>
  <si>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</si>
  <si>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</si>
  <si>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</si>
  <si>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</si>
  <si>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</si>
  <si>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</si>
  <si>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</si>
  <si>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</si>
  <si>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</si>
  <si>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</si>
  <si>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</si>
  <si>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</si>
  <si>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</si>
  <si>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</si>
  <si>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</si>
  <si>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</si>
  <si>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</si>
  <si>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</si>
  <si>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</si>
  <si>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</si>
  <si>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</si>
  <si>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</si>
  <si>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</si>
  <si>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</si>
  <si>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</si>
  <si>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</si>
  <si>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</si>
  <si>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</si>
  <si>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</si>
  <si>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</si>
  <si>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</si>
  <si>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</si>
  <si>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</si>
  <si>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</si>
  <si>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</si>
  <si>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</si>
  <si>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</si>
  <si>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</si>
  <si>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</si>
  <si>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</si>
  <si>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</si>
  <si>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</si>
  <si>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</si>
  <si>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</si>
  <si>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</si>
  <si>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</si>
  <si>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</si>
  <si>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</si>
  <si>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</si>
  <si>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</si>
  <si>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</si>
  <si>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</si>
  <si>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</si>
  <si>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</si>
  <si>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</si>
  <si>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</si>
  <si>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</si>
  <si>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</si>
  <si>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</si>
  <si>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</si>
  <si>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</si>
  <si>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</si>
  <si>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</si>
  <si>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</si>
  <si>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</si>
  <si>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</si>
  <si>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</si>
  <si>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</si>
  <si>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</si>
  <si>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</si>
  <si>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</si>
  <si>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</si>
  <si>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</si>
  <si>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</si>
  <si>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</si>
  <si>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</si>
  <si>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</si>
  <si>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</si>
  <si>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</si>
  <si>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</si>
  <si>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</si>
  <si>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</si>
  <si>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</si>
  <si>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</si>
  <si>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</si>
  <si>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</si>
  <si>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</si>
  <si>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</si>
  <si>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</si>
  <si>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</si>
  <si>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</si>
  <si>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</si>
  <si>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</si>
  <si>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</si>
  <si>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</si>
  <si>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</si>
  <si>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</si>
  <si>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</si>
  <si>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</si>
  <si>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</si>
  <si>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</si>
  <si>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</si>
  <si>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</si>
  <si>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</si>
  <si>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</si>
  <si>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</si>
  <si>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</si>
  <si>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</si>
  <si>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</si>
  <si>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</si>
  <si>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</si>
  <si>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</si>
  <si>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</si>
  <si>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</si>
  <si>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</si>
  <si>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</si>
  <si>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</si>
  <si>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</si>
  <si>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</si>
  <si>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</si>
  <si>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</si>
  <si>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</si>
  <si>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</si>
  <si>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</si>
  <si>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</si>
  <si>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</si>
  <si>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</si>
  <si>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</si>
  <si>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</si>
  <si>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</si>
  <si>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</si>
  <si>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</si>
  <si>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</si>
  <si>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</si>
  <si>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</si>
  <si>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</si>
  <si>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</si>
  <si>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</si>
  <si>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</si>
  <si>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</si>
  <si>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</si>
  <si>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</si>
  <si>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</si>
  <si>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</si>
  <si>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</si>
  <si>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</si>
  <si>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</si>
  <si>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</si>
  <si>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</si>
  <si>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</si>
  <si>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</si>
  <si>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</si>
  <si>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</si>
  <si>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</si>
  <si>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</si>
  <si>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</si>
  <si>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</si>
  <si>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</si>
  <si>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</si>
  <si>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</si>
  <si>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</si>
  <si>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</si>
  <si>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</si>
  <si>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</si>
  <si>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</si>
  <si>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</si>
  <si>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</si>
  <si>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</si>
  <si>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</si>
  <si>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</si>
  <si>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</si>
  <si>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</si>
  <si>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</si>
  <si>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</si>
  <si>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</si>
  <si>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</si>
  <si>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</si>
  <si>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</si>
  <si>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</si>
  <si>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</si>
  <si>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</si>
  <si>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</si>
  <si>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</si>
  <si>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</si>
  <si>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</si>
  <si>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</si>
  <si>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</si>
  <si>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</si>
  <si>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</si>
  <si>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</si>
  <si>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</si>
  <si>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</si>
  <si>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</si>
  <si>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</si>
  <si>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</si>
  <si>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</si>
  <si>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</si>
  <si>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</si>
  <si>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</si>
  <si>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</si>
  <si>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</si>
  <si>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</si>
  <si>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</si>
  <si>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</si>
  <si>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</si>
  <si>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</si>
  <si>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</si>
  <si>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</si>
  <si>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</si>
  <si>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</si>
  <si>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</si>
  <si>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</si>
  <si>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</si>
  <si>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</si>
  <si>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</si>
  <si>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</si>
  <si>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</si>
  <si>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</si>
  <si>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</si>
  <si>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</si>
  <si>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</si>
  <si>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</si>
  <si>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</si>
  <si>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</si>
  <si>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</si>
  <si>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</si>
  <si>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</si>
  <si>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</si>
  <si>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</si>
  <si>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</si>
  <si>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</si>
  <si>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</si>
  <si>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</si>
  <si>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</si>
  <si>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</si>
  <si>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</si>
  <si>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</si>
  <si>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</si>
  <si>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</si>
  <si>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</si>
  <si>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</si>
  <si>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</si>
  <si>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</si>
  <si>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</si>
  <si>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</si>
  <si>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</si>
  <si>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</si>
  <si>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</si>
  <si>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</si>
  <si>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</si>
  <si>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</si>
  <si>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</si>
  <si>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</si>
  <si>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</si>
  <si>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</si>
  <si>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</si>
  <si>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</si>
  <si>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</si>
  <si>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</si>
  <si>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</si>
  <si>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</si>
  <si>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</si>
  <si>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</si>
  <si>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</si>
  <si>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</si>
  <si>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</si>
  <si>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</si>
  <si>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</si>
  <si>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</si>
  <si>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</si>
  <si>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</si>
  <si>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</si>
  <si>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</si>
  <si>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</si>
  <si>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</si>
  <si>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</si>
  <si>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</si>
  <si>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</si>
  <si>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</si>
  <si>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</si>
  <si>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</si>
  <si>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</si>
  <si>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</si>
  <si>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</si>
  <si>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</si>
  <si>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</si>
  <si>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</si>
  <si>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</si>
  <si>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</si>
  <si>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</si>
  <si>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</si>
  <si>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</si>
  <si>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</si>
  <si>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</si>
  <si>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</si>
  <si>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</si>
  <si>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</si>
  <si>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</si>
  <si>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</si>
  <si>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</si>
  <si>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</si>
  <si>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</si>
  <si>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</si>
  <si>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</si>
  <si>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</si>
  <si>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</si>
  <si>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</si>
  <si>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</si>
  <si>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</si>
  <si>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</si>
  <si>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</si>
  <si>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</si>
  <si>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</si>
  <si>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</si>
  <si>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</si>
  <si>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</si>
  <si>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</si>
  <si>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</si>
  <si>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</si>
  <si>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</si>
  <si>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</si>
  <si>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</si>
  <si>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</si>
  <si>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</si>
  <si>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</si>
  <si>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</si>
  <si>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</si>
  <si>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</si>
  <si>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</si>
  <si>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</si>
  <si>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</si>
  <si>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</si>
  <si>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</si>
  <si>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</si>
  <si>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</si>
  <si>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</si>
  <si>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</si>
  <si>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</si>
  <si>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</si>
  <si>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</si>
  <si>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</si>
  <si>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</si>
  <si>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</si>
  <si>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</si>
  <si>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</si>
  <si>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</si>
  <si>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</si>
  <si>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</si>
  <si>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</si>
  <si>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</si>
  <si>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</si>
  <si>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</si>
  <si>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</si>
  <si>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</si>
  <si>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</si>
  <si>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</si>
  <si>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</si>
  <si>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</si>
  <si>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</si>
  <si>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</si>
  <si>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</si>
  <si>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</si>
  <si>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</si>
  <si>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</si>
  <si>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</si>
  <si>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</si>
  <si>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</si>
  <si>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</si>
  <si>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</si>
  <si>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</si>
  <si>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</si>
  <si>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</si>
  <si>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</si>
  <si>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</si>
  <si>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</si>
  <si>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</si>
  <si>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</si>
  <si>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</si>
  <si>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</si>
  <si>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</si>
  <si>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</si>
  <si>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</si>
  <si>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</si>
  <si>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</si>
  <si>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</si>
  <si>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</si>
  <si>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</si>
  <si>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</si>
  <si>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</si>
  <si>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</si>
  <si>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</si>
  <si>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</si>
  <si>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</si>
  <si>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</si>
  <si>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</si>
  <si>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</si>
  <si>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</si>
  <si>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</si>
  <si>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</si>
  <si>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</si>
  <si>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</si>
  <si>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</si>
  <si>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</si>
  <si>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</si>
  <si>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</si>
  <si>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</si>
  <si>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</si>
  <si>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</si>
  <si>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</si>
  <si>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</si>
  <si>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</si>
  <si>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</si>
  <si>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</si>
  <si>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</si>
  <si>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</si>
  <si>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</si>
  <si>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</si>
  <si>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</si>
  <si>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</si>
  <si>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</si>
  <si>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</si>
  <si>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</si>
  <si>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</si>
  <si>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</si>
  <si>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</si>
  <si>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</si>
  <si>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</si>
  <si>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</si>
  <si>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</si>
  <si>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</si>
  <si>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</si>
  <si>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</si>
  <si>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</si>
  <si>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</si>
  <si>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</si>
  <si>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</si>
  <si>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</si>
  <si>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</si>
  <si>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</si>
  <si>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</si>
  <si>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</si>
  <si>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</si>
  <si>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</si>
  <si>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</si>
  <si>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</si>
  <si>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</si>
  <si>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</si>
  <si>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</si>
  <si>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</si>
  <si>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</si>
  <si>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</si>
  <si>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</si>
  <si>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</si>
  <si>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</si>
  <si>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</si>
  <si>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</si>
  <si>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</si>
  <si>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</si>
  <si>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</si>
  <si>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</si>
  <si>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</si>
  <si>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</si>
  <si>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</si>
  <si>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</si>
  <si>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</si>
  <si>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</si>
  <si>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</si>
  <si>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</si>
  <si>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</si>
  <si>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</si>
  <si>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</si>
  <si>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</si>
  <si>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</si>
  <si>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</si>
  <si>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</si>
  <si>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</si>
  <si>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</si>
  <si>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</si>
  <si>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</si>
  <si>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</si>
  <si>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</si>
  <si>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</si>
  <si>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</si>
  <si>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</si>
  <si>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</si>
  <si>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</si>
  <si>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</si>
  <si>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</si>
  <si>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</si>
  <si>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</si>
  <si>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</si>
  <si>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</si>
  <si>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</si>
  <si>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</si>
  <si>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</si>
  <si>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</si>
  <si>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</si>
  <si>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</si>
  <si>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</si>
  <si>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</si>
  <si>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</si>
  <si>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</si>
  <si>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</si>
  <si>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</si>
  <si>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</si>
  <si>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</si>
  <si>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</si>
  <si>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</si>
  <si>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</si>
  <si>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</si>
  <si>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</si>
  <si>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</si>
  <si>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</si>
  <si>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</si>
  <si>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</si>
  <si>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</si>
  <si>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</si>
  <si>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</si>
  <si>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</si>
  <si>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</si>
  <si>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</si>
  <si>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</si>
  <si>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</si>
  <si>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</si>
  <si>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</si>
  <si>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</si>
  <si>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</si>
  <si>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</si>
  <si>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</si>
  <si>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</si>
  <si>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</si>
  <si>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</si>
  <si>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</si>
  <si>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</si>
  <si>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</si>
  <si>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</si>
  <si>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</si>
  <si>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</si>
  <si>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</si>
  <si>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</si>
  <si>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</si>
  <si>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</si>
  <si>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</si>
  <si>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</si>
  <si>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</si>
  <si>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</si>
  <si>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</si>
  <si>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</si>
  <si>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</si>
  <si>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</si>
  <si>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</si>
  <si>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</si>
  <si>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</si>
  <si>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</si>
  <si>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</si>
  <si>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</si>
  <si>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</si>
  <si>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</si>
  <si>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</si>
  <si>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</si>
  <si>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</si>
  <si>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</si>
  <si>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</si>
  <si>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</si>
  <si>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</si>
  <si>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</si>
  <si>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</si>
  <si>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</si>
  <si>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</si>
  <si>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</si>
  <si>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</si>
  <si>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</si>
  <si>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</si>
  <si>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</si>
  <si>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</si>
  <si>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</si>
  <si>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</si>
  <si>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</si>
  <si>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</si>
  <si>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</si>
  <si>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</si>
  <si>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</si>
  <si>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</si>
  <si>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</si>
  <si>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</si>
  <si>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</si>
  <si>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</si>
  <si>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</si>
  <si>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</si>
  <si>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</si>
  <si>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</si>
  <si>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</si>
  <si>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</si>
  <si>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</si>
  <si>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</si>
  <si>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</si>
  <si>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</si>
  <si>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</si>
  <si>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</si>
  <si>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</si>
  <si>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</si>
  <si>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</si>
  <si>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</si>
  <si>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</si>
  <si>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</si>
  <si>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</si>
  <si>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</si>
  <si>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</si>
  <si>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</si>
  <si>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</si>
  <si>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</si>
  <si>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</si>
  <si>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</si>
  <si>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</si>
  <si>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</si>
  <si>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</si>
  <si>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</si>
  <si>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</si>
  <si>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</si>
  <si>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</si>
  <si>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</si>
  <si>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</si>
  <si>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</si>
  <si>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</si>
  <si>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</si>
  <si>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</si>
  <si>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</si>
  <si>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</si>
  <si>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</si>
  <si>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</si>
  <si>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</si>
  <si>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</si>
  <si>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</si>
  <si>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</si>
  <si>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</si>
  <si>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</si>
  <si>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</si>
  <si>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</si>
  <si>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</si>
  <si>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</si>
  <si>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</si>
  <si>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</si>
  <si>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</si>
  <si>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</si>
  <si>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</si>
  <si>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</si>
  <si>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</si>
  <si>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</si>
  <si>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</si>
  <si>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</si>
  <si>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</si>
  <si>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</si>
  <si>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</si>
  <si>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</si>
  <si>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</si>
  <si>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</si>
  <si>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</si>
  <si>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</si>
  <si>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</si>
  <si>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</si>
  <si>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</si>
  <si>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</si>
  <si>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</si>
  <si>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</si>
  <si>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</si>
  <si>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</si>
  <si>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</si>
  <si>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</si>
  <si>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</si>
  <si>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</si>
  <si>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</si>
  <si>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</si>
  <si>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</si>
  <si>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</si>
  <si>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</si>
  <si>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</si>
  <si>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</si>
  <si>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</si>
  <si>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</si>
  <si>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</si>
  <si>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</si>
  <si>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</si>
  <si>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</si>
  <si>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</si>
  <si>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</si>
  <si>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</si>
  <si>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</si>
  <si>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</si>
  <si>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</si>
  <si>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</si>
  <si>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</si>
  <si>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</si>
  <si>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</si>
  <si>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</si>
  <si>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</si>
  <si>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</si>
  <si>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</si>
  <si>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</si>
  <si>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</si>
  <si>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</si>
  <si>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</si>
  <si>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</si>
  <si>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</si>
  <si>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</si>
  <si>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</si>
  <si>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</si>
  <si>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</si>
  <si>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</si>
  <si>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</si>
  <si>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</si>
  <si>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</si>
  <si>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</si>
  <si>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</si>
  <si>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</si>
  <si>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</si>
  <si>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</si>
  <si>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</si>
  <si>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</si>
  <si>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</si>
  <si>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</si>
  <si>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</si>
  <si>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</si>
  <si>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</si>
  <si>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</si>
  <si>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</si>
  <si>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</si>
  <si>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</si>
  <si>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</si>
  <si>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</si>
  <si>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</si>
  <si>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</si>
  <si>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</si>
  <si>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</si>
  <si>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</si>
  <si>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</si>
  <si>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</si>
  <si>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</si>
  <si>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</si>
  <si>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</si>
  <si>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</si>
  <si>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</si>
  <si>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</si>
  <si>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</si>
  <si>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</si>
  <si>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</si>
  <si>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</si>
  <si>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</si>
  <si>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</si>
  <si>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</si>
  <si>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</si>
  <si>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</si>
  <si>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</si>
  <si>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</si>
  <si>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</si>
  <si>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</si>
  <si>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</si>
  <si>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</si>
  <si>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</si>
  <si>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</si>
  <si>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</si>
  <si>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</si>
  <si>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</si>
  <si>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</si>
  <si>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</si>
  <si>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</si>
  <si>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</si>
  <si>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</si>
  <si>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</si>
  <si>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</si>
  <si>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</si>
  <si>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</si>
  <si>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</si>
  <si>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</si>
  <si>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</si>
  <si>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</si>
  <si>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</si>
  <si>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</si>
  <si>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</si>
  <si>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</si>
  <si>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</si>
  <si>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</si>
  <si>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</si>
  <si>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</si>
  <si>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</si>
  <si>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</si>
  <si>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</si>
  <si>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</si>
  <si>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</si>
  <si>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</si>
  <si>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</si>
  <si>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</si>
  <si>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</si>
  <si>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</si>
  <si>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</si>
  <si>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</si>
  <si>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</si>
  <si>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</si>
  <si>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</si>
  <si>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</si>
  <si>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</si>
  <si>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</si>
  <si>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</si>
  <si>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</si>
  <si>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</si>
  <si>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</si>
  <si>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</si>
  <si>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</si>
  <si>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</si>
  <si>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</si>
  <si>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</si>
  <si>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</si>
  <si>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</si>
  <si>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</si>
  <si>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</si>
  <si>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</si>
  <si>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</si>
  <si>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</si>
  <si>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</si>
  <si>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</si>
  <si>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</si>
  <si>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</si>
  <si>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</si>
  <si>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</si>
  <si>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</si>
  <si>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</si>
  <si>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</si>
  <si>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</si>
  <si>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</si>
  <si>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</si>
  <si>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</si>
  <si>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</si>
  <si>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</si>
  <si>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</si>
  <si>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</si>
  <si>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</si>
  <si>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</si>
  <si>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</si>
  <si>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</si>
  <si>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</si>
  <si>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</si>
  <si>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</si>
  <si>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</si>
  <si>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</si>
  <si>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</si>
  <si>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</si>
  <si>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</si>
  <si>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</si>
  <si>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</si>
  <si>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</si>
  <si>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</si>
  <si>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</si>
  <si>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</si>
  <si>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</si>
  <si>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</si>
  <si>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</si>
  <si>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</si>
  <si>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</si>
  <si>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</si>
  <si>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</si>
  <si>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</si>
  <si>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</si>
  <si>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</si>
  <si>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</si>
  <si>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</si>
  <si>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</si>
  <si>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</si>
  <si>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</si>
  <si>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</si>
  <si>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</si>
  <si>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</si>
  <si>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</si>
  <si>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</si>
  <si>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</si>
  <si>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</si>
  <si>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</si>
  <si>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</si>
  <si>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</si>
  <si>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</si>
  <si>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</si>
  <si>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</si>
  <si>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</si>
  <si>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</si>
  <si>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</si>
  <si>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</si>
  <si>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</si>
  <si>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</si>
  <si>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</si>
  <si>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</si>
  <si>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</si>
  <si>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</si>
  <si>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</si>
  <si>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</si>
  <si>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</si>
  <si>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</si>
  <si>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</si>
  <si>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</si>
  <si>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</si>
  <si>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</si>
  <si>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</si>
  <si>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</si>
  <si>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</si>
  <si>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</si>
  <si>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</si>
  <si>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</si>
  <si>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</si>
  <si>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</si>
  <si>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</si>
  <si>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</si>
  <si>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</si>
  <si>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</si>
  <si>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</si>
  <si>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</si>
  <si>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</si>
  <si>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</si>
  <si>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</si>
  <si>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</si>
  <si>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</si>
  <si>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</si>
  <si>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</si>
  <si>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</si>
  <si>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</si>
  <si>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</si>
  <si>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</si>
  <si>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</si>
  <si>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</si>
  <si>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</si>
  <si>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</si>
  <si>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</si>
  <si>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</si>
  <si>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</si>
  <si>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</si>
  <si>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</si>
  <si>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</si>
  <si>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</si>
  <si>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</si>
  <si>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</si>
  <si>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</si>
  <si>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</si>
  <si>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</si>
  <si>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</si>
  <si>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</si>
  <si>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</si>
  <si>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</si>
  <si>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</si>
  <si>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</si>
  <si>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</si>
  <si>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</si>
  <si>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</si>
  <si>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</si>
  <si>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</si>
  <si>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</si>
  <si>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</si>
  <si>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</si>
  <si>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</si>
  <si>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</si>
  <si>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</si>
  <si>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</si>
  <si>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</si>
  <si>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</si>
  <si>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</si>
  <si>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</si>
  <si>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</si>
  <si>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</si>
  <si>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</si>
  <si>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</si>
  <si>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</si>
  <si>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</si>
  <si>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</si>
  <si>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</si>
  <si>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</si>
  <si>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</si>
  <si>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</si>
  <si>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</si>
  <si>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</si>
  <si>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</si>
  <si>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</si>
  <si>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</si>
  <si>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</si>
  <si>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</si>
  <si>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</si>
  <si>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</si>
  <si>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</si>
  <si>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</si>
  <si>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</si>
  <si>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</si>
  <si>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</si>
  <si>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</si>
  <si>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</si>
  <si>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</si>
  <si>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</si>
  <si>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</si>
  <si>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</si>
  <si>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</si>
  <si>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</si>
  <si>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</si>
  <si>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</si>
  <si>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</si>
  <si>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</si>
  <si>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</si>
  <si>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</si>
  <si>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</si>
  <si>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</si>
  <si>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</si>
  <si>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</si>
  <si>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</si>
  <si>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</si>
  <si>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</si>
  <si>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</si>
  <si>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</si>
  <si>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</si>
  <si>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</si>
  <si>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</si>
  <si>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</si>
  <si>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</si>
  <si>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</si>
  <si>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</si>
  <si>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</si>
  <si>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</si>
  <si>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</si>
  <si>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</si>
  <si>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</si>
  <si>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</si>
  <si>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</si>
  <si>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</si>
  <si>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</si>
  <si>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</si>
  <si>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</si>
  <si>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</si>
  <si>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</si>
  <si>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</si>
  <si>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</si>
  <si>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</si>
  <si>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</si>
  <si>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</si>
  <si>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</si>
  <si>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</si>
  <si>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</si>
  <si>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</si>
  <si>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</si>
  <si>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</si>
  <si>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</si>
  <si>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</si>
  <si>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</si>
  <si>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</si>
  <si>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</si>
  <si>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</si>
  <si>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</si>
  <si>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</si>
  <si>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</si>
  <si>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</si>
  <si>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</si>
  <si>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</si>
  <si>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</si>
  <si>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</si>
  <si>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</si>
  <si>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</si>
  <si>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</si>
  <si>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</si>
  <si>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</si>
  <si>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</si>
  <si>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</si>
  <si>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</si>
  <si>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</si>
  <si>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</si>
  <si>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</si>
  <si>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</si>
  <si>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</si>
  <si>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</si>
  <si>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</si>
  <si>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</si>
  <si>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</si>
  <si>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</si>
  <si>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</si>
  <si>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</si>
  <si>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</si>
  <si>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</si>
  <si>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</si>
  <si>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</si>
  <si>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</si>
  <si>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</si>
  <si>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</si>
  <si>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</si>
  <si>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</si>
  <si>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</si>
  <si>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</si>
  <si>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</si>
  <si>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</si>
  <si>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</si>
  <si>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</si>
  <si>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</si>
  <si>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</si>
  <si>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</si>
  <si>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</si>
  <si>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</si>
  <si>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</si>
  <si>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</si>
  <si>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</si>
  <si>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</si>
  <si>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</si>
  <si>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</si>
  <si>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</si>
  <si>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</si>
  <si>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</si>
  <si>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</si>
  <si>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</si>
  <si>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</si>
  <si>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</si>
  <si>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</si>
  <si>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</si>
  <si>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</si>
  <si>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</si>
  <si>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</si>
  <si>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</si>
  <si>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</si>
  <si>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</si>
  <si>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</si>
  <si>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</si>
  <si>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</si>
  <si>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</si>
  <si>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</si>
  <si>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</si>
  <si>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</si>
  <si>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</si>
  <si>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</si>
  <si>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</si>
  <si>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</si>
  <si>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</si>
  <si>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</si>
  <si>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</si>
  <si>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</si>
  <si>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</si>
  <si>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</si>
  <si>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</si>
  <si>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</si>
  <si>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</si>
  <si>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</si>
  <si>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</si>
  <si>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</si>
  <si>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</si>
  <si>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</si>
  <si>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</si>
  <si>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</si>
  <si>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</si>
  <si>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</si>
  <si>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</si>
  <si>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</si>
  <si>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</si>
  <si>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</si>
  <si>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</si>
  <si>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</si>
  <si>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</si>
  <si>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</si>
  <si>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</si>
  <si>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</si>
  <si>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</si>
  <si>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</si>
  <si>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</si>
  <si>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</si>
  <si>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</si>
  <si>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</si>
  <si>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</si>
  <si>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</si>
  <si>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</si>
  <si>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</si>
  <si>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</si>
  <si>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</si>
  <si>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</si>
  <si>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</si>
  <si>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</si>
  <si>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</si>
  <si>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</si>
  <si>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</si>
  <si>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</si>
  <si>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</si>
  <si>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</si>
  <si>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</si>
  <si>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</si>
  <si>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</si>
  <si>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</si>
  <si>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</si>
  <si>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</si>
  <si>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</si>
  <si>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</si>
  <si>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</si>
  <si>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</si>
  <si>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</si>
  <si>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</si>
  <si>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</si>
  <si>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</si>
  <si>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</si>
  <si>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</si>
  <si>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</si>
  <si>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</si>
  <si>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</si>
  <si>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</si>
  <si>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</si>
  <si>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</si>
  <si>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</si>
  <si>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</si>
  <si>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</si>
  <si>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</si>
  <si>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</si>
  <si>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</si>
  <si>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</si>
  <si>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</si>
  <si>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</si>
  <si>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</si>
  <si>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</si>
  <si>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</si>
  <si>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</si>
  <si>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</si>
  <si>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</si>
  <si>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</si>
  <si>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</si>
  <si>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</si>
  <si>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</si>
  <si>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</si>
  <si>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</si>
  <si>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</si>
  <si>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</si>
  <si>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</si>
  <si>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</si>
  <si>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</si>
  <si>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</si>
  <si>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</si>
  <si>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</si>
  <si>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</si>
  <si>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</si>
  <si>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</si>
  <si>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</si>
  <si>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</si>
  <si>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</si>
  <si>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</si>
  <si>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</si>
  <si>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</si>
  <si>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</si>
  <si>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</si>
  <si>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</si>
  <si>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</si>
  <si>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</si>
  <si>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</si>
  <si>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</si>
  <si>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</si>
  <si>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</si>
  <si>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</si>
  <si>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</si>
  <si>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</si>
  <si>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</si>
  <si>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</si>
  <si>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</si>
  <si>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</si>
  <si>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</si>
  <si>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</si>
  <si>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</si>
  <si>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</si>
  <si>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</si>
  <si>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</si>
  <si>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</si>
  <si>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</si>
  <si>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</si>
  <si>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</si>
  <si>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</si>
  <si>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</si>
  <si>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</si>
  <si>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</si>
  <si>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</si>
  <si>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</si>
  <si>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</si>
  <si>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</si>
  <si>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</si>
  <si>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</si>
  <si>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</si>
  <si>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</si>
  <si>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</si>
  <si>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</si>
  <si>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</si>
  <si>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</si>
  <si>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</si>
  <si>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</si>
  <si>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</si>
  <si>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</si>
  <si>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</si>
  <si>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</si>
  <si>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</si>
  <si>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</si>
  <si>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</si>
  <si>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</si>
  <si>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</si>
  <si>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</si>
  <si>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</si>
  <si>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</si>
  <si>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</si>
  <si>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</si>
  <si>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</si>
  <si>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</si>
  <si>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</si>
  <si>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</si>
  <si>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</si>
  <si>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</si>
  <si>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</si>
  <si>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</si>
  <si>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</si>
  <si>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</si>
  <si>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</si>
  <si>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</si>
  <si>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</si>
  <si>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</si>
  <si>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</si>
  <si>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</si>
  <si>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</si>
  <si>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</si>
  <si>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</si>
  <si>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</si>
  <si>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</si>
  <si>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</si>
  <si>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</si>
  <si>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</si>
  <si>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</si>
  <si>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</si>
  <si>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</si>
  <si>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</si>
  <si>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</si>
  <si>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</si>
  <si>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</si>
  <si>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</si>
  <si>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</si>
  <si>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</si>
  <si>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</si>
  <si>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</si>
  <si>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</si>
  <si>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</si>
  <si>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</si>
  <si>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</si>
  <si>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</si>
  <si>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</si>
  <si>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</si>
  <si>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</si>
  <si>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</si>
  <si>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</si>
  <si>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</si>
  <si>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</si>
  <si>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</si>
  <si>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</si>
  <si>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</si>
  <si>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</si>
  <si>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</si>
  <si>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</si>
  <si>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</si>
  <si>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</si>
  <si>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</si>
  <si>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</si>
  <si>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</si>
  <si>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</si>
  <si>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</si>
  <si>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</si>
  <si>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</si>
  <si>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</si>
  <si>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</si>
  <si>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</si>
  <si>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</si>
  <si>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</si>
  <si>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</si>
  <si>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</si>
  <si>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</si>
  <si>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</si>
  <si>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</si>
  <si>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</si>
  <si>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</si>
  <si>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</si>
  <si>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</si>
  <si>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</si>
  <si>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</si>
  <si>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</si>
  <si>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</si>
  <si>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</si>
  <si>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</si>
  <si>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</si>
  <si>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</si>
  <si>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</si>
  <si>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</si>
  <si>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</si>
  <si>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</si>
  <si>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</si>
  <si>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</si>
  <si>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</si>
  <si>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</si>
  <si>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</si>
  <si>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</si>
  <si>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</si>
  <si>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</si>
  <si>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</si>
  <si>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</si>
  <si>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</si>
  <si>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</si>
  <si>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</si>
  <si>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</si>
  <si>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</si>
  <si>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</si>
  <si>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</si>
  <si>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</si>
  <si>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</si>
  <si>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</si>
  <si>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</si>
  <si>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</si>
  <si>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</si>
  <si>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</si>
  <si>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</si>
  <si>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</si>
  <si>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</si>
  <si>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</si>
  <si>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</si>
  <si>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</si>
  <si>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</si>
  <si>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</si>
  <si>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</si>
  <si>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</si>
  <si>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</si>
  <si>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</si>
  <si>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</si>
  <si>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</si>
  <si>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</si>
  <si>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</si>
  <si>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</si>
  <si>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</si>
  <si>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</si>
  <si>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</si>
  <si>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</si>
  <si>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</si>
  <si>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</si>
  <si>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</si>
  <si>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</si>
  <si>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</si>
  <si>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</si>
  <si>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</si>
  <si>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</si>
  <si>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</si>
  <si>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</si>
  <si>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</si>
  <si>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</si>
  <si>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</si>
  <si>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</si>
  <si>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</si>
  <si>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</si>
  <si>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</si>
  <si>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</si>
  <si>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</si>
  <si>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</si>
  <si>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</si>
  <si>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</si>
  <si>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</si>
  <si>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</si>
  <si>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</si>
  <si>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</si>
  <si>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</si>
  <si>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</si>
  <si>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</si>
  <si>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</si>
  <si>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</si>
  <si>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</si>
  <si>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</si>
  <si>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</si>
  <si>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</si>
  <si>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</si>
  <si>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</si>
  <si>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</si>
  <si>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</si>
  <si>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</si>
  <si>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</si>
  <si>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</si>
  <si>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</si>
  <si>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</si>
  <si>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</si>
  <si>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</si>
  <si>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</si>
  <si>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</si>
  <si>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</si>
  <si>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</si>
  <si>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</si>
  <si>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</si>
  <si>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</si>
  <si>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</si>
  <si>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</si>
  <si>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</si>
  <si>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</si>
  <si>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</si>
  <si>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</si>
  <si>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</si>
  <si>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</si>
  <si>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</si>
  <si>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</si>
  <si>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</si>
  <si>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</si>
  <si>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</si>
  <si>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</si>
  <si>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</si>
  <si>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</si>
  <si>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</si>
  <si>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</si>
  <si>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</si>
  <si>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</si>
  <si>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</si>
  <si>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</si>
  <si>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</si>
  <si>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</si>
  <si>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</si>
  <si>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</si>
  <si>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</si>
  <si>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</si>
  <si>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</si>
  <si>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</si>
  <si>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</si>
  <si>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</si>
  <si>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</si>
  <si>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</si>
  <si>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</si>
  <si>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</si>
  <si>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</si>
  <si>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</si>
  <si>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</si>
  <si>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</si>
  <si>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</si>
  <si>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</si>
  <si>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</si>
  <si>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</si>
  <si>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</si>
  <si>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</si>
  <si>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</si>
  <si>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</si>
  <si>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</si>
  <si>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</si>
  <si>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</si>
  <si>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</si>
  <si>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</si>
  <si>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</si>
  <si>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</si>
  <si>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</si>
  <si>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</si>
  <si>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</si>
  <si>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</si>
  <si>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</si>
  <si>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</si>
  <si>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</si>
  <si>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</si>
  <si>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</si>
  <si>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</si>
  <si>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</si>
  <si>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</si>
  <si>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</si>
  <si>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</si>
  <si>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</si>
  <si>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</si>
  <si>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</si>
  <si>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</si>
  <si>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</si>
  <si>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</si>
  <si>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</si>
  <si>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</si>
  <si>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</si>
  <si>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</si>
  <si>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</si>
  <si>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</si>
  <si>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</si>
  <si>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</si>
  <si>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</si>
  <si>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</si>
  <si>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</si>
  <si>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</si>
  <si>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</si>
  <si>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</si>
  <si>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</si>
  <si>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</si>
  <si>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</si>
  <si>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</si>
  <si>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</si>
  <si>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</si>
  <si>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</si>
  <si>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</si>
  <si>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</si>
  <si>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</si>
  <si>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</si>
  <si>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</si>
  <si>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</si>
  <si>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</si>
  <si>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</si>
  <si>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</si>
  <si>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</si>
  <si>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</si>
  <si>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</si>
  <si>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</si>
  <si>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</si>
  <si>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</si>
  <si>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</si>
  <si>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</si>
  <si>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</si>
  <si>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</si>
  <si>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</si>
  <si>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</si>
  <si>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</si>
  <si>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</si>
  <si>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</si>
  <si>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</si>
  <si>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</si>
  <si>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</si>
  <si>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</si>
  <si>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</si>
  <si>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</si>
  <si>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</si>
  <si>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</si>
  <si>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</si>
  <si>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</si>
  <si>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</si>
  <si>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</si>
  <si>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</si>
  <si>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</si>
  <si>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</si>
  <si>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</si>
  <si>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</si>
  <si>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</si>
  <si>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</si>
  <si>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</si>
  <si>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</si>
  <si>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</si>
  <si>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</si>
  <si>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</si>
  <si>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</si>
  <si>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</si>
  <si>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</si>
  <si>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</si>
  <si>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</si>
  <si>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</si>
  <si>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</si>
  <si>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</si>
  <si>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</si>
  <si>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</si>
  <si>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</si>
  <si>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</si>
  <si>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</si>
  <si>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</si>
  <si>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</si>
  <si>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</si>
  <si>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</si>
  <si>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</si>
  <si>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</si>
  <si>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</si>
  <si>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</si>
  <si>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</si>
  <si>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</si>
  <si>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</si>
  <si>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</si>
  <si>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</si>
  <si>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</si>
  <si>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</si>
  <si>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</si>
  <si>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</si>
  <si>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</si>
  <si>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</si>
  <si>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</si>
  <si>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</si>
  <si>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</si>
  <si>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</si>
  <si>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</si>
  <si>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</si>
  <si>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</si>
  <si>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</si>
  <si>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</si>
  <si>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</si>
  <si>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</si>
  <si>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</si>
  <si>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</si>
  <si>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</si>
  <si>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</si>
  <si>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</si>
  <si>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</si>
  <si>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</si>
  <si>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</si>
  <si>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</si>
  <si>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</si>
  <si>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</si>
  <si>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</si>
  <si>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</si>
  <si>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</si>
  <si>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</si>
  <si>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</si>
  <si>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</si>
  <si>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</si>
  <si>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</si>
  <si>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</si>
  <si>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</si>
  <si>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</si>
  <si>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</si>
  <si>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</si>
  <si>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</si>
  <si>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</si>
  <si>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</si>
  <si>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</si>
  <si>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</si>
  <si>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</si>
  <si>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</si>
  <si>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</si>
  <si>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</si>
  <si>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</si>
  <si>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</si>
  <si>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</si>
  <si>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</si>
  <si>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</si>
  <si>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</si>
  <si>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</si>
  <si>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</si>
  <si>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</si>
  <si>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</si>
  <si>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</si>
  <si>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</si>
  <si>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</si>
  <si>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</si>
  <si>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</si>
  <si>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</si>
  <si>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</si>
  <si>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</si>
  <si>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</si>
  <si>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</si>
  <si>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</si>
  <si>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</si>
  <si>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</si>
  <si>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</si>
  <si>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</si>
  <si>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</si>
  <si>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</si>
  <si>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</si>
  <si>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</si>
  <si>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</si>
  <si>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</si>
  <si>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</si>
  <si>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</si>
  <si>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</si>
  <si>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</si>
  <si>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</si>
  <si>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</si>
  <si>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</si>
  <si>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</si>
  <si>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</si>
  <si>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</si>
  <si>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</si>
  <si>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</si>
  <si>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</si>
  <si>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</si>
  <si>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</si>
  <si>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</si>
  <si>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</si>
  <si>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</si>
  <si>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</si>
  <si>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</si>
  <si>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</si>
  <si>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</si>
  <si>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</si>
  <si>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</si>
  <si>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</si>
  <si>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</si>
  <si>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</si>
  <si>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</si>
  <si>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</si>
  <si>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</si>
  <si>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</si>
  <si>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</si>
  <si>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</si>
  <si>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</si>
  <si>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</si>
  <si>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</si>
  <si>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</si>
  <si>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</si>
  <si>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</si>
  <si>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</si>
  <si>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</si>
  <si>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</si>
  <si>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</si>
  <si>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</si>
  <si>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</si>
  <si>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</si>
  <si>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</si>
  <si>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</si>
  <si>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</si>
  <si>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</si>
  <si>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</si>
  <si>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</si>
  <si>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</si>
  <si>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</si>
  <si>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</si>
  <si>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</si>
  <si>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</si>
  <si>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</si>
  <si>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</si>
  <si>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</si>
  <si>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</si>
  <si>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</si>
  <si>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</si>
  <si>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</si>
  <si>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</si>
  <si>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</si>
  <si>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</si>
  <si>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</si>
  <si>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</si>
  <si>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</si>
  <si>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</si>
  <si>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</si>
  <si>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</si>
  <si>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</si>
  <si>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</si>
  <si>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</si>
  <si>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</si>
  <si>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</si>
  <si>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</si>
  <si>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</si>
  <si>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</si>
  <si>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</si>
  <si>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</si>
  <si>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</si>
  <si>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</si>
  <si>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</si>
  <si>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</si>
  <si>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</si>
  <si>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</si>
  <si>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</si>
  <si>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</si>
  <si>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</si>
  <si>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</si>
  <si>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</si>
  <si>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</si>
  <si>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</si>
  <si>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</si>
  <si>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</si>
  <si>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</si>
  <si>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</si>
  <si>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</si>
  <si>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</si>
  <si>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</si>
  <si>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</si>
  <si>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</si>
  <si>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</si>
  <si>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</si>
  <si>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</si>
  <si>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</si>
  <si>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</si>
  <si>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</si>
  <si>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</si>
  <si>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</si>
  <si>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</si>
  <si>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</si>
  <si>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</si>
  <si>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</si>
  <si>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</si>
  <si>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</si>
  <si>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</si>
  <si>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</si>
  <si>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</si>
  <si>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</si>
  <si>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</si>
  <si>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</si>
  <si>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</si>
  <si>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</si>
  <si>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</si>
  <si>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</si>
  <si>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</si>
  <si>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</si>
  <si>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</si>
  <si>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</si>
  <si>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</si>
  <si>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</si>
  <si>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</si>
  <si>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</si>
  <si>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</si>
  <si>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</si>
  <si>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</si>
  <si>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</si>
  <si>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</si>
  <si>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</si>
  <si>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</si>
  <si>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</si>
  <si>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</si>
  <si>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</si>
  <si>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</si>
  <si>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</si>
  <si>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</si>
  <si>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</si>
  <si>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</si>
  <si>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</si>
  <si>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</si>
  <si>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</si>
  <si>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</si>
  <si>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</si>
  <si>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</si>
  <si>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</si>
  <si>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</si>
  <si>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</si>
  <si>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</si>
  <si>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</si>
  <si>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</si>
  <si>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</si>
  <si>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</si>
  <si>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</si>
  <si>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</si>
  <si>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</si>
  <si>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</si>
  <si>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</si>
  <si>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</si>
  <si>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</si>
  <si>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</si>
  <si>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</si>
  <si>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</si>
  <si>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</si>
  <si>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</si>
  <si>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</si>
  <si>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</si>
  <si>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</si>
  <si>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</si>
  <si>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</si>
  <si>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</si>
  <si>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</si>
  <si>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</si>
  <si>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</si>
  <si>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</si>
  <si>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</si>
  <si>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</si>
  <si>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</si>
  <si>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</si>
  <si>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</si>
  <si>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</si>
  <si>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</si>
  <si>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</si>
  <si>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</si>
  <si>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</si>
  <si>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</si>
  <si>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</si>
  <si>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</si>
  <si>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</si>
  <si>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</si>
  <si>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</si>
  <si>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</si>
  <si>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</si>
  <si>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</si>
  <si>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</si>
  <si>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</si>
  <si>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</si>
  <si>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</si>
  <si>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</si>
  <si>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</si>
  <si>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</si>
  <si>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</si>
  <si>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</si>
  <si>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</si>
  <si>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</si>
  <si>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</si>
  <si>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</si>
  <si>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</si>
  <si>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</si>
  <si>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</si>
  <si>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</si>
  <si>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</si>
  <si>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</si>
  <si>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</si>
  <si>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</si>
  <si>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</si>
  <si>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</si>
  <si>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</si>
  <si>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</si>
  <si>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</si>
  <si>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</si>
  <si>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</si>
  <si>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</si>
  <si>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</si>
  <si>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</si>
  <si>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</si>
  <si>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</si>
  <si>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</si>
  <si>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</si>
  <si>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</si>
  <si>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</si>
  <si>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</si>
  <si>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</si>
  <si>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</si>
  <si>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</si>
  <si>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</si>
  <si>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</si>
  <si>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</si>
  <si>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</si>
  <si>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</si>
  <si>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</si>
  <si>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</si>
  <si>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</si>
  <si>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</si>
  <si>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</si>
  <si>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</si>
  <si>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</si>
  <si>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</si>
  <si>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</si>
  <si>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</si>
  <si>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</si>
  <si>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</si>
  <si>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</si>
  <si>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</si>
  <si>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</si>
  <si>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</si>
  <si>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</si>
  <si>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</si>
  <si>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</si>
  <si>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</si>
  <si>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</si>
  <si>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</si>
  <si>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</si>
  <si>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</si>
  <si>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</si>
  <si>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</si>
  <si>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</si>
  <si>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</si>
  <si>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</si>
  <si>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</si>
  <si>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</si>
  <si>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</si>
  <si>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</si>
  <si>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</si>
  <si>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</si>
  <si>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</si>
  <si>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</si>
  <si>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</si>
  <si>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</si>
  <si>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</si>
  <si>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</si>
  <si>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</si>
  <si>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</si>
  <si>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</si>
  <si>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</si>
  <si>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</si>
  <si>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</si>
  <si>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</si>
  <si>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</si>
  <si>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</si>
  <si>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</si>
  <si>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</si>
  <si>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</si>
  <si>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</si>
  <si>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</si>
  <si>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</si>
  <si>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</si>
  <si>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</si>
  <si>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</si>
  <si>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</si>
  <si>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</si>
  <si>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</si>
  <si>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</si>
  <si>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</si>
  <si>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</si>
  <si>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</si>
  <si>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</si>
  <si>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</si>
  <si>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</si>
  <si>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</si>
  <si>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</si>
  <si>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</si>
  <si>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</si>
  <si>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</si>
  <si>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</si>
  <si>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</si>
  <si>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</si>
  <si>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</si>
  <si>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</si>
  <si>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</si>
  <si>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</si>
  <si>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</si>
  <si>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</si>
  <si>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</si>
  <si>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</si>
  <si>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</si>
  <si>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</si>
  <si>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</si>
  <si>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</si>
  <si>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</si>
  <si>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</si>
  <si>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</si>
  <si>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</si>
  <si>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</si>
  <si>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</si>
  <si>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</si>
  <si>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</si>
  <si>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</si>
  <si>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</si>
  <si>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</si>
  <si>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</si>
  <si>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</si>
  <si>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</si>
  <si>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</si>
  <si>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</si>
  <si>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</si>
  <si>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</si>
  <si>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</si>
  <si>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</si>
  <si>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</si>
  <si>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</si>
  <si>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</si>
  <si>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</si>
  <si>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</si>
  <si>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</si>
  <si>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</si>
  <si>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</si>
  <si>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</si>
  <si>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</si>
  <si>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</si>
  <si>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</si>
  <si>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</si>
  <si>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</si>
  <si>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</si>
  <si>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</si>
  <si>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</si>
  <si>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</si>
  <si>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</si>
  <si>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</si>
  <si>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</si>
  <si>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</si>
  <si>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</si>
  <si>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</si>
  <si>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</si>
  <si>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</si>
  <si>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</si>
  <si>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</si>
  <si>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</si>
  <si>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</si>
  <si>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</si>
  <si>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</si>
  <si>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</si>
  <si>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</si>
  <si>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</si>
  <si>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</si>
  <si>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</si>
  <si>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</si>
  <si>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</si>
  <si>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</si>
  <si>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</si>
  <si>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</si>
  <si>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</si>
  <si>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</si>
  <si>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</si>
  <si>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</si>
  <si>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</si>
  <si>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</si>
  <si>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</si>
  <si>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</si>
  <si>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</si>
  <si>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</si>
  <si>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</si>
  <si>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</si>
  <si>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</si>
  <si>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</si>
  <si>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</si>
  <si>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</si>
  <si>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</si>
  <si>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</si>
  <si>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</si>
  <si>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</si>
  <si>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</si>
  <si>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</si>
  <si>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</si>
  <si>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</si>
  <si>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</si>
  <si>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</si>
  <si>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</si>
  <si>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</si>
  <si>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</si>
  <si>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</si>
  <si>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</si>
  <si>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</si>
  <si>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</si>
  <si>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</si>
  <si>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</si>
  <si>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</si>
  <si>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</si>
  <si>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</si>
  <si>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</si>
  <si>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</si>
  <si>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</si>
  <si>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</si>
  <si>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</si>
  <si>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</si>
  <si>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</si>
  <si>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</si>
  <si>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</si>
  <si>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</si>
  <si>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</si>
  <si>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</si>
  <si>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</si>
  <si>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</si>
  <si>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</si>
  <si>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</si>
  <si>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</si>
  <si>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</si>
  <si>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</si>
  <si>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</si>
  <si>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</si>
  <si>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</si>
  <si>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</si>
  <si>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</si>
  <si>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</si>
  <si>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</si>
  <si>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</si>
  <si>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</si>
  <si>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</si>
  <si>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</si>
  <si>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</si>
  <si>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</si>
  <si>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</si>
  <si>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</si>
  <si>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</si>
  <si>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</si>
  <si>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</si>
  <si>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</si>
  <si>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</si>
  <si>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</si>
  <si>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</si>
  <si>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</si>
  <si>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</si>
  <si>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</si>
  <si>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</si>
  <si>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</si>
  <si>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</si>
  <si>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</si>
  <si>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</si>
  <si>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</si>
  <si>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</si>
  <si>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</si>
  <si>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</si>
  <si>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</si>
  <si>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</si>
  <si>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</si>
  <si>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</si>
  <si>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</si>
  <si>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</si>
  <si>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</si>
  <si>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</si>
  <si>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</si>
  <si>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</si>
  <si>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</si>
  <si>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</si>
  <si>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</si>
  <si>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</si>
  <si>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</si>
  <si>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</si>
  <si>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</si>
  <si>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</si>
  <si>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</si>
  <si>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</si>
  <si>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</si>
  <si>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</si>
  <si>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</si>
  <si>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</si>
  <si>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</si>
  <si>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</si>
  <si>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</si>
  <si>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</si>
  <si>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</si>
  <si>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</si>
  <si>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</si>
  <si>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</si>
  <si>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</si>
  <si>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</si>
  <si>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</si>
  <si>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</si>
  <si>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</si>
  <si>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</si>
  <si>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</si>
  <si>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</si>
  <si>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</si>
  <si>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</si>
  <si>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</si>
  <si>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</si>
  <si>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</si>
  <si>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</si>
  <si>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</si>
  <si>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</si>
  <si>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</si>
  <si>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</si>
  <si>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</si>
  <si>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</si>
  <si>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</si>
  <si>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</si>
  <si>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</si>
  <si>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Category</t>
  </si>
  <si>
    <t xml:space="preserve">Data Created Conversion 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</si>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</sst>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Sheet6!$A$4:$A$17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Total</c:v>
                </c:pt>
              </c:strCache>
            </c:strRef>
          </c:cat>
          <c:val>
            <c:numRef>
              <c:f>Sheet6!$B$4:$B$17</c:f>
              <c:numCache>
                <c:formatCode>General</c:formatCode>
                <c:ptCount val="13"/>
                <c:pt idx="0">
                  <c:v>0.80550621669626998</c:v>
                </c:pt>
                <c:pt idx="1">
                  <c:v>0.90816326530612246</c:v>
                </c:pt>
                <c:pt idx="2">
                  <c:v>0.91509433962264153</c:v>
                </c:pt>
                <c:pt idx="3">
                  <c:v>0.91666666666666663</c:v>
                </c:pt>
                <c:pt idx="4">
                  <c:v>0.9107142857142857</c:v>
                </c:pt>
                <c:pt idx="5">
                  <c:v>0.92156862745098034</c:v>
                </c:pt>
                <c:pt idx="6">
                  <c:v>0.92592592592592593</c:v>
                </c:pt>
                <c:pt idx="7">
                  <c:v>0.82608695652173914</c:v>
                </c:pt>
                <c:pt idx="8">
                  <c:v>0.94444444444444442</c:v>
                </c:pt>
                <c:pt idx="9">
                  <c:v>0.8764302059496567</c:v>
                </c:pt>
                <c:pt idx="10">
                  <c:v>0.96078431372549022</c:v>
                </c:pt>
                <c:pt idx="11">
                  <c:v>0.17103448275862068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138-4200-9EB4-80A40DDA2449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Sheet6!$A$4:$A$17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Total</c:v>
                </c:pt>
              </c:strCache>
            </c:strRef>
          </c:cat>
          <c:val>
            <c:numRef>
              <c:f>Sheet6!$C$4:$C$17</c:f>
              <c:numCache>
                <c:formatCode>General</c:formatCode>
                <c:ptCount val="13"/>
                <c:pt idx="0">
                  <c:v>0.19449378330373002</c:v>
                </c:pt>
                <c:pt idx="1">
                  <c:v>9.1836734693877556E-2</c:v>
                </c:pt>
                <c:pt idx="2">
                  <c:v>8.4905660377358486E-2</c:v>
                </c:pt>
                <c:pt idx="3">
                  <c:v>8.3333333333333329E-2</c:v>
                </c:pt>
                <c:pt idx="4">
                  <c:v>8.9285714285714288E-2</c:v>
                </c:pt>
                <c:pt idx="5">
                  <c:v>7.8431372549019607E-2</c:v>
                </c:pt>
                <c:pt idx="6">
                  <c:v>7.407407407407407E-2</c:v>
                </c:pt>
                <c:pt idx="7">
                  <c:v>0.17391304347826086</c:v>
                </c:pt>
                <c:pt idx="8">
                  <c:v>5.5555555555555552E-2</c:v>
                </c:pt>
                <c:pt idx="9">
                  <c:v>0.12356979405034325</c:v>
                </c:pt>
                <c:pt idx="10">
                  <c:v>3.9215686274509803E-2</c:v>
                </c:pt>
                <c:pt idx="11">
                  <c:v>0.82896551724137935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138-4200-9EB4-80A40DDA2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424079"/>
        <c:axId val="1370417839"/>
      </c:lineChart>
      <c:catAx>
        <c:axId val="13704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417839"/>
        <c:crosses val="autoZero"/>
        <c:auto val="1"/>
        <c:lblAlgn val="ctr"/>
        <c:lblOffset val="100"/>
        <c:noMultiLvlLbl val="0"/>
      </c:catAx>
      <c:valAx>
        <c:axId val="137041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4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Based on Launch Date</a:t>
            </a:r>
          </a:p>
        </c:rich>
      </c:tx>
      <c:layout>
        <c:manualLayout>
          <c:xMode val="edge"/>
          <c:yMode val="edge"/>
          <c:x val="0.21734011373578299"/>
          <c:y val="0.150736366287547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6-416D-8FA5-1E448EEE61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6-416D-8FA5-1E448EEE61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E6-416D-8FA5-1E448EEE6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483983"/>
        <c:axId val="1243482735"/>
      </c:lineChart>
      <c:catAx>
        <c:axId val="12434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482735"/>
        <c:crosses val="autoZero"/>
        <c:auto val="1"/>
        <c:lblAlgn val="ctr"/>
        <c:lblOffset val="100"/>
        <c:noMultiLvlLbl val="0"/>
      </c:catAx>
      <c:valAx>
        <c:axId val="124348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48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2778553740853067"/>
          <c:y val="4.1937608950651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E-433F-9DE2-31C4814393F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1E-433F-9DE2-31C4814393F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E-433F-9DE2-31C4814393F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1E-433F-9DE2-31C48143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760111"/>
        <c:axId val="936775503"/>
      </c:barChart>
      <c:catAx>
        <c:axId val="9367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775503"/>
        <c:crosses val="autoZero"/>
        <c:auto val="1"/>
        <c:lblAlgn val="ctr"/>
        <c:lblOffset val="100"/>
        <c:noMultiLvlLbl val="0"/>
      </c:catAx>
      <c:valAx>
        <c:axId val="93677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76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2320374751362357"/>
          <c:y val="9.9125430767762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8-4C88-9255-9DB569A381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8-4C88-9255-9DB569A381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28-4C88-9255-9DB569A381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8-4C88-9255-9DB569A3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3620271"/>
        <c:axId val="1073608207"/>
      </c:barChart>
      <c:catAx>
        <c:axId val="107362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08207"/>
        <c:crosses val="autoZero"/>
        <c:auto val="1"/>
        <c:lblAlgn val="ctr"/>
        <c:lblOffset val="100"/>
        <c:noMultiLvlLbl val="0"/>
      </c:catAx>
      <c:valAx>
        <c:axId val="10736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19050</xdr:rowOff>
    </xdr:from>
    <xdr:to>
      <xdr:col>9</xdr:col>
      <xdr:colOff>542925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F03DD-DC0E-43CF-B482-DE413DFF4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3</xdr:row>
      <xdr:rowOff>157162</xdr:rowOff>
    </xdr:from>
    <xdr:to>
      <xdr:col>13</xdr:col>
      <xdr:colOff>295275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3D418-DC53-4344-A4EA-18F76648C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185737</xdr:rowOff>
    </xdr:from>
    <xdr:to>
      <xdr:col>15</xdr:col>
      <xdr:colOff>504825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27BFE-C600-41C1-86F4-C0A59C2CE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3</xdr:row>
      <xdr:rowOff>161925</xdr:rowOff>
    </xdr:from>
    <xdr:to>
      <xdr:col>17</xdr:col>
      <xdr:colOff>85724</xdr:colOff>
      <xdr:row>25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252D-F0B8-4F18-9F65-90BA470C8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ir" refreshedDate="44430.778305671294" createdVersion="7" refreshedVersion="7" minRefreshableVersion="3" recordCount="4114" xr:uid="{08E3DA6C-D018-42B1-ABBC-F59505A170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ir" refreshedDate="44430.820059722224" createdVersion="7" refreshedVersion="7" minRefreshableVersion="3" recordCount="4114" xr:uid="{DA67494C-02DD-4C48-9F2F-B0BD04D71B8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ir" refreshedDate="44430.890318749996" createdVersion="7" refreshedVersion="7" minRefreshableVersion="3" recordCount="13" xr:uid="{1ABF004F-B5D5-4C56-A926-F62BEF8D85F3}">
  <cacheSource type="worksheet">
    <worksheetSource ref="A1:H14" sheet="Outcomes Based on Goal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Total"/>
      </sharedItems>
    </cacheField>
    <cacheField name="Number Successful" numFmtId="0">
      <sharedItems containsSemiMixedTypes="0" containsString="0" containsNumber="1" containsInteger="1" minValue="17" maxValue="2185" count="13">
        <n v="248"/>
        <n v="907"/>
        <n v="383"/>
        <n v="178"/>
        <n v="97"/>
        <n v="66"/>
        <n v="51"/>
        <n v="47"/>
        <n v="25"/>
        <n v="19"/>
        <n v="17"/>
        <n v="147"/>
        <n v="2185"/>
      </sharedItems>
    </cacheField>
    <cacheField name="Number Failed" numFmtId="0">
      <sharedItems containsSemiMixedTypes="0" containsString="0" containsNumber="1" containsInteger="1" minValue="1" maxValue="1530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8" maxValue="3715"/>
    </cacheField>
    <cacheField name="Percentage Successful" numFmtId="0">
      <sharedItems containsString="0" containsBlank="1" containsNumber="1" minValue="0.17103448275862068" maxValue="0.96078431372549022" count="13">
        <n v="0.17103448275862068"/>
        <n v="0.80550621669626998"/>
        <n v="0.8764302059496567"/>
        <n v="0.90816326530612246"/>
        <n v="0.91509433962264153"/>
        <n v="0.91666666666666663"/>
        <n v="0.9107142857142857"/>
        <n v="0.92156862745098034"/>
        <n v="0.92592592592592593"/>
        <n v="0.82608695652173914"/>
        <n v="0.94444444444444442"/>
        <n v="0.96078431372549022"/>
        <m/>
      </sharedItems>
    </cacheField>
    <cacheField name="Percentage Failed" numFmtId="0">
      <sharedItems containsString="0" containsBlank="1" containsNumber="1" minValue="3.9215686274509803E-2" maxValue="0.82896551724137935" count="13">
        <n v="0.82896551724137935"/>
        <n v="0.19449378330373002"/>
        <n v="0.12356979405034325"/>
        <n v="9.1836734693877556E-2"/>
        <n v="8.4905660377358486E-2"/>
        <n v="8.3333333333333329E-2"/>
        <n v="8.9285714285714288E-2"/>
        <n v="7.8431372549019607E-2"/>
        <n v="7.407407407407407E-2"/>
        <n v="0.17391304347826086"/>
        <n v="5.5555555555555552E-2"/>
        <n v="3.9215686274509803E-2"/>
        <m/>
      </sharedItems>
    </cacheField>
    <cacheField name="Percentage Cancel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n v="1202"/>
    <n v="0"/>
    <n v="1450"/>
    <x v="0"/>
    <x v="0"/>
    <n v="0"/>
  </r>
  <r>
    <x v="1"/>
    <x v="1"/>
    <n v="219"/>
    <n v="0"/>
    <n v="1126"/>
    <x v="1"/>
    <x v="1"/>
    <n v="0"/>
  </r>
  <r>
    <x v="2"/>
    <x v="2"/>
    <n v="54"/>
    <n v="0"/>
    <n v="437"/>
    <x v="2"/>
    <x v="2"/>
    <n v="0"/>
  </r>
  <r>
    <x v="3"/>
    <x v="3"/>
    <n v="18"/>
    <n v="0"/>
    <n v="196"/>
    <x v="3"/>
    <x v="3"/>
    <n v="0"/>
  </r>
  <r>
    <x v="4"/>
    <x v="4"/>
    <n v="9"/>
    <n v="0"/>
    <n v="106"/>
    <x v="4"/>
    <x v="4"/>
    <n v="0"/>
  </r>
  <r>
    <x v="5"/>
    <x v="5"/>
    <n v="6"/>
    <n v="0"/>
    <n v="72"/>
    <x v="5"/>
    <x v="5"/>
    <n v="0"/>
  </r>
  <r>
    <x v="6"/>
    <x v="6"/>
    <n v="5"/>
    <n v="0"/>
    <n v="56"/>
    <x v="6"/>
    <x v="6"/>
    <n v="0"/>
  </r>
  <r>
    <x v="7"/>
    <x v="7"/>
    <n v="4"/>
    <n v="0"/>
    <n v="51"/>
    <x v="7"/>
    <x v="7"/>
    <n v="0"/>
  </r>
  <r>
    <x v="8"/>
    <x v="8"/>
    <n v="2"/>
    <n v="0"/>
    <n v="27"/>
    <x v="8"/>
    <x v="8"/>
    <n v="0"/>
  </r>
  <r>
    <x v="9"/>
    <x v="9"/>
    <n v="4"/>
    <n v="0"/>
    <n v="23"/>
    <x v="9"/>
    <x v="9"/>
    <n v="0"/>
  </r>
  <r>
    <x v="10"/>
    <x v="10"/>
    <n v="1"/>
    <n v="0"/>
    <n v="18"/>
    <x v="10"/>
    <x v="10"/>
    <n v="0"/>
  </r>
  <r>
    <x v="11"/>
    <x v="11"/>
    <n v="6"/>
    <n v="0"/>
    <n v="153"/>
    <x v="11"/>
    <x v="11"/>
    <n v="0"/>
  </r>
  <r>
    <x v="12"/>
    <x v="12"/>
    <n v="1530"/>
    <n v="0"/>
    <n v="3715"/>
    <x v="12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F42BD-6C99-40B6-8330-76EEFC5A4451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17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>
      <items count="14">
        <item x="10"/>
        <item x="9"/>
        <item x="8"/>
        <item x="7"/>
        <item x="6"/>
        <item x="5"/>
        <item x="4"/>
        <item x="11"/>
        <item x="3"/>
        <item x="0"/>
        <item x="2"/>
        <item x="1"/>
        <item x="12"/>
        <item t="default"/>
      </items>
    </pivotField>
    <pivotField showAll="0"/>
    <pivotField showAll="0"/>
    <pivotField showAll="0"/>
    <pivotField dataField="1" showAll="0">
      <items count="14">
        <item x="0"/>
        <item x="1"/>
        <item x="9"/>
        <item x="2"/>
        <item x="3"/>
        <item x="6"/>
        <item x="4"/>
        <item x="5"/>
        <item x="7"/>
        <item x="8"/>
        <item x="10"/>
        <item x="11"/>
        <item x="12"/>
        <item t="default"/>
      </items>
    </pivotField>
    <pivotField dataField="1" showAll="0">
      <items count="14">
        <item x="11"/>
        <item x="10"/>
        <item x="8"/>
        <item x="7"/>
        <item x="5"/>
        <item x="4"/>
        <item x="6"/>
        <item x="3"/>
        <item x="2"/>
        <item x="9"/>
        <item x="1"/>
        <item x="0"/>
        <item x="12"/>
        <item t="default"/>
      </items>
    </pivotField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age Successful" fld="5" baseField="0" baseItem="0"/>
    <dataField name="Sum of Percentage Failed" fld="6" baseField="0" baseItem="0"/>
  </dataFields>
  <chartFormats count="6">
    <chartFormat chart="0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74182-3C97-4160-8220-297EA7BD142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22CC5-60CC-4E96-BA20-860C6D4D973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7D9C5-7FE1-4990-B5D2-89FFF6461B8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H1" zoomScale="89" zoomScaleNormal="89" workbookViewId="0">
      <selection activeCell="B1" sqref="B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13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28515625" customWidth="1"/>
    <col min="16" max="16" width="26.85546875" customWidth="1"/>
    <col min="17" max="17" width="41.140625" customWidth="1"/>
    <col min="18" max="18" width="34.85546875" customWidth="1"/>
    <col min="19" max="19" width="20.7109375" style="15" customWidth="1"/>
    <col min="20" max="20" width="11.710937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4" t="s">
        <v>8366</v>
      </c>
      <c r="T1" s="14" t="s">
        <v>8367</v>
      </c>
      <c r="U1" s="1" t="s">
        <v>8368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3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3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3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3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3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3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3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3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3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3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3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3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3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3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3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3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3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3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3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3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3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3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3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3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3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3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3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3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3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3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3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3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3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3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3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3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3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3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3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3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3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3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3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3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3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3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3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3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3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3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3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3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3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3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3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3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3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3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3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3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3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3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3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3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3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3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3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3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3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3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3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3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3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3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3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3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3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3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3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3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3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3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3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3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3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3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3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3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3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3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3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3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3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3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3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3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3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3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3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3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3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3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3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3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3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3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3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3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3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3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3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3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3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3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3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3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3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3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3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3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3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3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3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3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3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3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3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3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3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3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3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3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3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3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3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3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3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3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3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3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3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3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3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3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3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3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3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3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3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3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3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3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3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3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3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3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3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3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3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3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3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3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3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3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3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3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3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3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3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3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3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3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3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3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3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3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3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3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3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3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3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3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3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3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3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3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3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3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3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3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3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3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3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3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3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3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3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3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3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3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3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3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3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3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3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3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3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3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3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3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3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3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3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3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3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3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3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3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3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3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3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3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3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3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3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3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3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3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3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3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3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3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3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3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3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3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3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3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3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3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3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3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3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3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3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3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3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3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3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3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3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3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3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3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3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3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3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3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3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3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3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3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3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3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3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3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3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3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3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3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3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3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3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3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3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3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3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3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3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3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3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3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3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3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3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3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3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3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3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3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3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3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3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3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3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3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3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3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3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3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3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3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3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3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3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3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3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3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3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3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3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3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3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3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3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3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3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3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3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3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3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3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3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3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3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3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3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3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3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3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3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3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3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3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3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3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3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3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3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3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3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3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3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3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3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3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3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3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3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3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3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3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3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3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3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3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3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3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3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3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3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3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3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3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3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3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3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3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3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3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3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3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3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3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3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3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3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3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3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3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3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3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3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3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3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3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3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3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3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3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3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3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3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3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3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3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3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3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3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3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3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3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3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3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3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3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3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3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3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3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3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3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3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3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3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3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3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3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3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3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3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3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3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3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3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3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3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3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3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3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3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3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3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3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3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3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3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3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3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3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3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3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3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3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3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3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3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3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3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3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3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3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3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3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3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3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3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3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3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3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3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3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3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3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3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3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3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3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3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3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3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3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3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3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3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3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3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3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3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3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3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3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3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3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3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3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3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3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3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3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3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3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3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3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3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3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3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3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3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3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3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3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3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3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3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3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3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3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3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3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3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3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3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3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3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3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3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3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3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3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3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3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3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3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3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3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3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3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3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3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3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3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3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3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3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3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3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3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3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3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3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3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3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3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3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3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3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3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3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3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3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3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3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3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3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3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3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3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3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3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3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3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3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3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3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3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3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3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3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3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3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3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3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3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3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3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3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3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3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3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3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3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3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3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3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3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3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3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3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3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3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3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3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3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3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3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3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3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3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3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3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3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3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3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3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3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3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3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3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3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3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3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3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3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3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3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3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3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3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3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3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3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3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3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3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3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3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3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3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3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3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3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3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3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3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3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3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3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3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3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3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3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3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3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3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3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3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3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3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3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3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3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3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3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3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3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3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3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3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3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3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3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3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3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3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3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3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3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3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3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3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3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3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3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3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3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3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3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3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3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3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3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3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3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3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3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3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3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3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3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3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3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3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3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3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3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3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3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3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3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3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3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3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3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3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3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3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3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3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3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3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3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3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3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3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3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3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3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3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3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3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3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3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3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3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3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3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3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3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3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3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3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3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3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3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3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3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3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3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3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3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3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3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3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3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3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3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3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3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3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3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3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3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3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3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3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3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3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3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3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3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3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3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3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3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3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3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3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3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3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3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3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3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3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3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3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3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3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3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3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3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3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3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3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3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3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3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3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3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3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3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3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3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3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3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3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3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3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3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3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3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3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3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3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3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3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3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3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3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3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3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3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3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3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3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3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3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3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3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3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3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3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3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3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3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3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3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3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3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3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3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3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3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3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3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3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3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3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3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3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3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3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3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3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3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3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3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3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3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3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3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3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3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3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3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3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3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3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3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3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3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3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3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3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3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3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3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3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3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3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3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3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3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3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3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3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3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3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3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3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3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3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3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3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3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3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3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3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3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3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3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3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3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3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3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3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3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3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3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3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3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3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3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3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3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3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3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3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3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3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3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3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3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3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3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3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3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3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3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3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3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3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3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3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3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3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3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3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3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3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3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3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3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3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3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3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3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3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3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3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3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3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3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3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3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3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3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3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3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3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3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3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3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3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3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3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3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3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3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3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3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3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3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3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3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3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3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3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3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3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3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3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3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3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3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3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3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3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3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3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3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3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3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3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3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3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3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3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3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3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3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3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3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3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3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3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3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3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3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3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3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3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3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3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3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3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3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3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3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3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3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3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3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3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3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3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3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3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3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3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3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3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3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3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3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3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3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3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3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3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3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3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3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3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3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3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3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3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3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3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3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3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3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3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3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3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3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3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3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3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3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3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3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3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3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3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3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3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3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3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3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3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3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3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3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3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3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3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3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3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3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3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3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3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3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3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3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3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3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3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3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3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3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3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3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3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3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3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3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3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3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3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3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3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3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3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3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3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3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3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3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3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3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3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3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3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3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3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3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3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3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3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3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3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3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3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3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3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3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3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3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3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3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3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3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3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3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3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3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3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3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3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3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3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3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3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3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3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3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3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3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3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3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3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3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3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3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3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3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3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3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3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3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3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3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3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3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3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3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3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3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3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3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3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3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3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3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3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3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3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3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3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3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3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3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3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3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3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3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3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3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3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3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3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3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3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3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3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3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3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3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3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3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3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3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3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3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3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3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3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3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3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3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3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3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3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3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3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3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3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3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3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3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3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3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3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3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3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3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3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3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3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3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3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3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3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3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3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3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3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3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3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3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3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3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3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3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3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3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3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3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3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3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3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3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3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3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3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3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3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3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3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3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3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3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3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3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3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3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3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3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3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3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3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3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3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3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3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3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3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3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3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3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3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3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3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3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3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3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3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3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3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3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3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3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3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3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3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3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3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3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3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3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3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3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3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3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3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3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3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3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3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3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3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3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3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3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3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3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3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3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3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3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3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3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3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3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3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3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3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3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3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3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3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3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3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3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3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3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3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3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3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3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3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3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3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3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3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3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3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3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3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3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3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3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3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3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3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3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3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3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3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3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3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3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3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3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3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3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3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3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3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3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3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3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3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3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3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3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3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3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3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3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3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3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3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3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3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3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3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3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3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3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3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3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3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3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3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3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3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3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3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3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3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3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3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3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3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3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3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3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3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3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3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3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3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3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3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3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3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3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3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3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3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3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3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3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3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3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3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3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3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3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3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3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3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3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3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3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3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3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3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3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3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3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3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3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3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3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3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3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3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3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3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3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3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3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3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3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3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3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3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3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3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3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3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3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3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3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3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3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3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3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3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3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3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3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3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3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3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3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3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3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3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3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3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3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3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3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3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3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3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3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3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3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3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3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3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3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3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3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3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3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3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3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3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3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3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3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3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3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3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3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3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3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3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3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3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3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3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3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3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3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3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3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3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3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3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3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3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3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3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3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3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3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3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3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3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3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3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3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3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3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3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3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3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3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3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3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3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3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3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3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3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3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3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3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3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3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3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3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3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3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3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3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3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3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3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3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3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3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3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3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3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3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3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3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3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3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3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3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3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3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3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3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3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3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3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3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3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3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3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3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3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3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3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3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3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3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3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3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3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3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3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3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3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3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3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3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3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3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3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3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3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3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3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3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3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3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3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3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3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3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3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3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3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3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3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3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3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3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3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3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3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3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3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3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3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3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3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3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3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3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3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3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3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3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3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3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3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3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3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3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3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3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3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3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3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3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3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3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3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3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3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3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3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3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3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3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3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3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3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3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3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3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3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3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3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3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3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3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3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3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3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3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3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3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3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3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3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3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3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3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3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3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3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3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3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3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3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3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3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3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3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3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3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3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3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3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3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3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3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3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3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3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3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3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3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3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3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3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3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3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3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3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3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3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3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3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3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3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3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3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3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3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3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3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3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3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3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3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3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3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3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3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3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3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3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3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3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3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3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3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3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3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3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3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3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3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3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3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3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3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3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3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3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3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3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3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3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3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3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3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3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3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3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3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3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3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3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3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3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3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3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3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3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3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3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3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3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3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3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3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3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3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3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3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3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3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3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3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3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3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3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3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3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3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3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3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3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3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3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3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3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3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3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3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3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3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3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3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3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3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3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3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3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3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3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3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3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3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3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3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3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3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3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3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3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3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3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3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3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3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3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3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3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3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3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3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3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3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3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3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3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3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3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3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3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3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3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3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3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3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3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3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3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3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3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3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3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3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3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3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3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3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3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3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3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3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3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3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3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3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3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3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3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3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3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3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3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3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3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3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3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3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3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3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3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3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3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3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3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3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3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3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3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3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3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3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3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3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3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3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3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3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3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3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3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3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3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3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3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3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3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3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3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3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3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3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3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3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3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3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3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3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3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3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3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3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3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3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3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3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3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3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3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3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3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3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3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3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3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3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3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3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3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3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3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3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3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3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3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3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3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3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3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3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3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3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3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3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3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3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3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3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3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3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3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3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3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3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3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3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3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3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3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3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3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3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3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3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3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3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3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3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3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3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3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3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3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3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3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3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3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3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3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3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3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3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3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3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3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3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3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3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3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3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3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3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3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3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3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3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3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3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3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3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3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3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3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3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3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3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3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3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3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3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3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3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3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3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3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3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3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3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3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3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3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3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3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3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3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3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3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3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3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3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3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3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3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3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3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3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3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3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3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3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3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3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3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3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3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3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3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3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3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3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3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3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3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3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3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3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3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3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3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3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3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3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3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3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3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3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3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3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3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3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3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3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3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3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3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3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3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3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3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3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3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3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3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3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3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3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3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3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3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3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3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3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3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3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3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3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3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3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3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3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3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3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3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3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3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3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3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3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3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3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3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3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3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3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3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3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3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3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3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3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3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3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3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3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3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3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3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3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3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3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3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3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3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3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3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3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3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3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3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3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3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3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3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3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3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3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3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3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3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3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3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3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3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3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3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3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3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3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3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3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3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3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3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3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3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3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3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3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3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3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3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3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3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3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3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3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3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3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3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3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3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3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3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3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3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3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3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3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3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3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3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3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3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3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3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3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3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3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3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3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3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3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3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3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3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3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3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3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3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3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3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3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3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3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3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3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3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3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3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3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3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3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3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3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3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3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3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3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3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3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3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3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3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3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3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3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3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3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3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3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3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3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3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3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3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3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3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3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3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3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3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3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3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3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3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3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3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3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3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3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3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3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3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3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3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3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3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3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3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3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3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3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3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3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3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3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3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3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3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3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3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3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3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3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3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3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3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3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3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3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3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3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3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3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3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3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3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3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3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3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3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3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3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3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3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3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3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3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3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3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3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3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3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3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3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3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3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3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3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3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3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3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3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3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3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3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3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3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3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3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3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3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3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3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3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3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3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3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3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3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3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3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3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3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3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3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3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3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3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3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3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3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3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3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3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3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3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3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3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3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3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3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3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3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3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3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3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3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3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3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3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3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3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3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3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3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3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3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3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3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3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3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3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3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3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3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3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3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3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3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3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3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3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3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3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3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3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3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3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3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3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3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3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3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3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3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3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3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3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3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3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3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3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3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3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3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3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3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3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3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3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3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3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3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3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3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3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3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3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3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3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3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3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3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3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3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3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3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3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3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3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3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3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3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3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3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3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3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3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3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3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3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3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3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3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3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3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3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3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3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3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3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3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3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3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3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3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3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3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3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3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3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3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3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3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3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3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3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3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3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3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3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3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3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3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3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3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3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3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3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3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3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3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3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3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3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3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3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3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3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3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3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3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3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3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3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3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3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3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3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3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3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3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3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3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3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3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3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3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3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3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3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3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3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3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3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3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3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3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3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3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3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3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3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3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3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3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3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3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3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3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3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3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3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3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3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3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3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3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3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3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3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3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3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3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3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3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3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3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3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3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3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3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3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3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3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3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3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3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3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3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3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3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3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3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3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3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3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3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3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3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3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3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3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3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3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3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3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3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3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3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3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3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3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3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3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3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3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3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3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3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3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3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3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3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3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3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3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3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3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3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3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3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3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3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3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3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3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3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3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3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3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3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3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3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3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3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3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3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3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3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3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3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3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3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3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3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3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3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3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3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3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3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3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3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3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3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3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3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3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3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3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3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3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3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3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3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3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3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3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3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3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3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3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3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3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3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3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3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3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3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3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3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3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3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3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3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3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3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3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3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3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3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3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3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3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3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3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3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3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3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3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3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3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3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3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3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3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3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3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3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3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3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3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3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3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3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3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3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3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3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3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3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3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3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3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3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3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3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3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3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3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3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3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3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3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3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3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3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3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3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3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3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3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3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3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3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3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3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3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3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3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3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3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3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3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3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3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3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3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3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3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3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3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3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3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3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3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3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3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3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3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3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3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3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3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3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3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3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3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3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3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3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3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3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3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3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3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3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3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3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3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3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3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3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3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3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3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3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3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3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3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3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3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3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3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3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3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3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3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3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3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3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3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3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3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3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3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3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3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3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3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3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3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3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3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3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3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3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3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3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3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3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3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3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3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3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3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3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3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3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3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3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3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3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3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3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3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3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3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3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3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3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3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3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3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3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3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3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3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3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3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3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3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3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3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3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3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3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3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3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3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3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3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3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3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3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3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3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3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3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3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3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3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3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3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3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3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3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3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3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3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3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3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3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3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3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3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3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3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3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3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3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3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3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3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3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3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3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3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3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3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3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3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3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3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3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3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3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3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3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3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3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3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3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3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3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3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3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3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3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3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3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3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3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3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3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3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3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3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3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3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3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3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3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3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3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3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3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3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3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3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3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3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3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3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3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3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3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3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3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3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3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3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3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3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3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3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3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3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3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3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3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3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3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3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3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3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3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3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3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3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3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3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3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3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3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3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3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3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3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3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3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3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3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3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3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3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3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3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3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3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3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3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3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3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3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3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3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3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3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3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3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3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3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3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3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3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3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3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3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3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3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3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3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3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3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3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3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3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3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3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3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3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3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3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3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3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3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3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3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3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3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3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3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3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3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3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3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3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3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3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3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3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3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3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3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3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3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3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3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3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3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3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3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3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3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3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3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3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3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3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3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3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3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3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3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3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3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3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3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3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3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3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3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3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3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3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3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3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3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3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3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3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3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3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3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3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3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3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3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3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3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3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3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3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3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3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3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3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3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3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3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3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3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3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3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3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3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3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3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3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3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3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3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3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3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3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3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3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3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3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3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3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3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3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3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3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3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3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3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3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3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3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3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3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3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3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3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3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3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3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3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3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3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3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3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3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3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3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3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3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3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3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3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3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3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3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3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3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3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3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3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3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3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3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3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3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3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3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3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3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3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3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3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3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3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3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3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3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3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3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3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3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3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3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3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3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3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3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3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3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3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3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3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3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3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3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3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3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3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3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3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3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3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3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3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3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3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3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3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3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3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3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3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3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3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3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3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3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3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3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3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3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3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3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3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3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3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3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3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3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3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3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3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3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3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3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3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3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3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3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3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3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3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3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3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3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3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3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3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3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3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3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3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3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3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3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3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3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3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3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3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3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3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3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3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3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3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3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3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3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3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3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3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3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3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3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3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3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3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3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3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3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3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3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3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3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3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3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3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3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3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3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3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3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3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3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3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3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3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3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3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3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3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3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3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3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3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3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3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3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3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3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3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3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3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3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3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3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3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3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3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3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3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3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3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3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3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3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3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3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3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3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3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3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3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3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3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3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3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3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3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3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3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3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3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3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3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3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3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3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3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3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3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3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3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3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3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3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3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3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3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3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3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3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3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3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3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3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3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3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3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3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3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3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3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3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3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3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3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3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3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3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3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3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3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3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3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3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3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3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3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3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3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3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3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3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3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3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3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3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3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3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3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3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3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3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3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3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3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3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3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3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3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3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3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3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3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3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3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3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3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3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3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3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3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3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3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3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3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3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3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3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3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3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3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3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3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3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3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3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3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3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3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3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3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3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3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3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3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3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3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3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3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3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3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3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3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3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3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3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3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3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3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3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3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3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3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3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3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3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3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3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3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3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3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3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3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3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3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3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3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3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3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3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3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3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3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3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3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3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3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3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3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3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3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3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3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3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3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3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3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3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3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3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3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3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3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3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3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3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3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3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3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3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3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3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3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3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3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3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3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3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3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3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3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3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3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3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3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3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3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3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3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3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3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3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3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3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3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3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3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3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3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3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3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3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3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3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3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3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3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3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3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3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3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3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3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3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3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3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3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3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3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3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3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3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3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3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3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3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3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3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3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3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3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3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3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3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3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3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3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3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3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3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3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3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3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3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3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3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3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3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3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3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3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3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3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3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3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3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3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3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3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3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3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3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3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3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3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3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3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3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3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3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3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3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3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3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3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3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3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3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3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3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3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3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3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3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3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3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3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3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3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3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3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3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3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3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3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3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3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3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3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3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3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3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3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3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3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3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3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3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3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3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3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3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3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3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3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3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3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3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3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3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3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3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3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3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3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3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3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3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3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3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3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3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3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3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3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3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3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3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11CF-261F-4212-AA22-8D6956FB4787}">
  <dimension ref="A3:C17"/>
  <sheetViews>
    <sheetView workbookViewId="0">
      <selection activeCell="J5" sqref="J5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7" width="12" bestFit="1" customWidth="1"/>
    <col min="8" max="8" width="11" bestFit="1" customWidth="1"/>
    <col min="9" max="13" width="12" bestFit="1" customWidth="1"/>
    <col min="14" max="14" width="7.28515625" bestFit="1" customWidth="1"/>
    <col min="15" max="15" width="11.28515625" bestFit="1" customWidth="1"/>
    <col min="16" max="16" width="13.85546875" bestFit="1" customWidth="1"/>
    <col min="17" max="17" width="22.85546875" bestFit="1" customWidth="1"/>
    <col min="18" max="18" width="13.85546875" bestFit="1" customWidth="1"/>
    <col min="19" max="19" width="21.85546875" bestFit="1" customWidth="1"/>
    <col min="20" max="20" width="13.85546875" bestFit="1" customWidth="1"/>
    <col min="21" max="21" width="22.85546875" bestFit="1" customWidth="1"/>
    <col min="22" max="22" width="13.85546875" bestFit="1" customWidth="1"/>
    <col min="23" max="23" width="22.85546875" bestFit="1" customWidth="1"/>
    <col min="24" max="24" width="13.85546875" bestFit="1" customWidth="1"/>
    <col min="25" max="25" width="21.85546875" bestFit="1" customWidth="1"/>
    <col min="26" max="26" width="9.140625" bestFit="1" customWidth="1"/>
    <col min="27" max="27" width="12.140625" bestFit="1" customWidth="1"/>
    <col min="28" max="28" width="11.28515625" bestFit="1" customWidth="1"/>
    <col min="29" max="29" width="37.42578125" bestFit="1" customWidth="1"/>
    <col min="30" max="30" width="13.85546875" bestFit="1" customWidth="1"/>
    <col min="31" max="31" width="19.85546875" bestFit="1" customWidth="1"/>
    <col min="32" max="32" width="30.85546875" bestFit="1" customWidth="1"/>
    <col min="33" max="33" width="37.42578125" bestFit="1" customWidth="1"/>
    <col min="34" max="34" width="13.85546875" bestFit="1" customWidth="1"/>
    <col min="35" max="35" width="19.85546875" bestFit="1" customWidth="1"/>
    <col min="36" max="36" width="29.85546875" bestFit="1" customWidth="1"/>
    <col min="37" max="37" width="36.42578125" bestFit="1" customWidth="1"/>
    <col min="38" max="38" width="13.85546875" bestFit="1" customWidth="1"/>
    <col min="39" max="39" width="19.85546875" bestFit="1" customWidth="1"/>
    <col min="40" max="40" width="30.85546875" bestFit="1" customWidth="1"/>
    <col min="41" max="41" width="37.42578125" bestFit="1" customWidth="1"/>
    <col min="42" max="42" width="13.85546875" bestFit="1" customWidth="1"/>
    <col min="43" max="43" width="19.85546875" bestFit="1" customWidth="1"/>
    <col min="44" max="44" width="30.85546875" bestFit="1" customWidth="1"/>
    <col min="45" max="45" width="37.42578125" bestFit="1" customWidth="1"/>
    <col min="46" max="46" width="13.85546875" bestFit="1" customWidth="1"/>
    <col min="47" max="47" width="19.85546875" bestFit="1" customWidth="1"/>
    <col min="48" max="48" width="29.85546875" bestFit="1" customWidth="1"/>
    <col min="49" max="49" width="36.42578125" bestFit="1" customWidth="1"/>
    <col min="50" max="50" width="13.28515625" bestFit="1" customWidth="1"/>
    <col min="51" max="51" width="19.85546875" bestFit="1" customWidth="1"/>
    <col min="52" max="52" width="20.140625" bestFit="1" customWidth="1"/>
    <col min="53" max="53" width="26.85546875" bestFit="1" customWidth="1"/>
    <col min="54" max="54" width="18.28515625" bestFit="1" customWidth="1"/>
    <col min="55" max="55" width="24.85546875" bestFit="1" customWidth="1"/>
  </cols>
  <sheetData>
    <row r="3" spans="1:3" x14ac:dyDescent="0.25">
      <c r="A3" s="11" t="s">
        <v>8360</v>
      </c>
      <c r="B3" t="s">
        <v>8402</v>
      </c>
      <c r="C3" t="s">
        <v>8403</v>
      </c>
    </row>
    <row r="4" spans="1:3" x14ac:dyDescent="0.25">
      <c r="A4" s="12" t="s">
        <v>8390</v>
      </c>
      <c r="B4" s="13">
        <v>0.80550621669626998</v>
      </c>
      <c r="C4" s="13">
        <v>0.19449378330373002</v>
      </c>
    </row>
    <row r="5" spans="1:3" x14ac:dyDescent="0.25">
      <c r="A5" s="12" t="s">
        <v>8392</v>
      </c>
      <c r="B5" s="13">
        <v>0.90816326530612246</v>
      </c>
      <c r="C5" s="13">
        <v>9.1836734693877556E-2</v>
      </c>
    </row>
    <row r="6" spans="1:3" x14ac:dyDescent="0.25">
      <c r="A6" s="12" t="s">
        <v>8393</v>
      </c>
      <c r="B6" s="13">
        <v>0.91509433962264153</v>
      </c>
      <c r="C6" s="13">
        <v>8.4905660377358486E-2</v>
      </c>
    </row>
    <row r="7" spans="1:3" x14ac:dyDescent="0.25">
      <c r="A7" s="12" t="s">
        <v>8394</v>
      </c>
      <c r="B7" s="13">
        <v>0.91666666666666663</v>
      </c>
      <c r="C7" s="13">
        <v>8.3333333333333329E-2</v>
      </c>
    </row>
    <row r="8" spans="1:3" x14ac:dyDescent="0.25">
      <c r="A8" s="12" t="s">
        <v>8395</v>
      </c>
      <c r="B8" s="13">
        <v>0.9107142857142857</v>
      </c>
      <c r="C8" s="13">
        <v>8.9285714285714288E-2</v>
      </c>
    </row>
    <row r="9" spans="1:3" x14ac:dyDescent="0.25">
      <c r="A9" s="12" t="s">
        <v>8396</v>
      </c>
      <c r="B9" s="13">
        <v>0.92156862745098034</v>
      </c>
      <c r="C9" s="13">
        <v>7.8431372549019607E-2</v>
      </c>
    </row>
    <row r="10" spans="1:3" x14ac:dyDescent="0.25">
      <c r="A10" s="12" t="s">
        <v>8397</v>
      </c>
      <c r="B10" s="13">
        <v>0.92592592592592593</v>
      </c>
      <c r="C10" s="13">
        <v>7.407407407407407E-2</v>
      </c>
    </row>
    <row r="11" spans="1:3" x14ac:dyDescent="0.25">
      <c r="A11" s="12" t="s">
        <v>8398</v>
      </c>
      <c r="B11" s="13">
        <v>0.82608695652173914</v>
      </c>
      <c r="C11" s="13">
        <v>0.17391304347826086</v>
      </c>
    </row>
    <row r="12" spans="1:3" x14ac:dyDescent="0.25">
      <c r="A12" s="12" t="s">
        <v>8399</v>
      </c>
      <c r="B12" s="13">
        <v>0.94444444444444442</v>
      </c>
      <c r="C12" s="13">
        <v>5.5555555555555552E-2</v>
      </c>
    </row>
    <row r="13" spans="1:3" x14ac:dyDescent="0.25">
      <c r="A13" s="12" t="s">
        <v>8391</v>
      </c>
      <c r="B13" s="13">
        <v>0.8764302059496567</v>
      </c>
      <c r="C13" s="13">
        <v>0.12356979405034325</v>
      </c>
    </row>
    <row r="14" spans="1:3" x14ac:dyDescent="0.25">
      <c r="A14" s="12" t="s">
        <v>8400</v>
      </c>
      <c r="B14" s="13">
        <v>0.96078431372549022</v>
      </c>
      <c r="C14" s="13">
        <v>3.9215686274509803E-2</v>
      </c>
    </row>
    <row r="15" spans="1:3" x14ac:dyDescent="0.25">
      <c r="A15" s="12" t="s">
        <v>8389</v>
      </c>
      <c r="B15" s="13">
        <v>0.17103448275862068</v>
      </c>
      <c r="C15" s="13">
        <v>0.82896551724137935</v>
      </c>
    </row>
    <row r="16" spans="1:3" x14ac:dyDescent="0.25">
      <c r="A16" s="12" t="s">
        <v>8401</v>
      </c>
      <c r="B16" s="13"/>
      <c r="C16" s="13"/>
    </row>
    <row r="17" spans="1:3" x14ac:dyDescent="0.25">
      <c r="A17" s="12" t="s">
        <v>8361</v>
      </c>
      <c r="B17" s="13">
        <v>10.082419730782844</v>
      </c>
      <c r="C17" s="13">
        <v>1.9175802692171562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97F1-BFE5-4F2B-9FE6-09D094283539}">
  <dimension ref="A1:H14"/>
  <sheetViews>
    <sheetView workbookViewId="0">
      <selection activeCell="A17" sqref="A17"/>
    </sheetView>
  </sheetViews>
  <sheetFormatPr defaultRowHeight="15" x14ac:dyDescent="0.25"/>
  <cols>
    <col min="1" max="1" width="20" customWidth="1"/>
    <col min="2" max="2" width="19.7109375" customWidth="1"/>
    <col min="3" max="3" width="14.28515625" bestFit="1" customWidth="1"/>
    <col min="4" max="4" width="17.140625" customWidth="1"/>
    <col min="5" max="5" width="14.42578125" customWidth="1"/>
    <col min="6" max="6" width="22.140625" customWidth="1"/>
    <col min="7" max="7" width="18.28515625" customWidth="1"/>
    <col min="8" max="8" width="20" customWidth="1"/>
  </cols>
  <sheetData>
    <row r="1" spans="1:8" s="17" customFormat="1" x14ac:dyDescent="0.2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9" t="s">
        <v>8386</v>
      </c>
      <c r="G1" s="19" t="s">
        <v>8387</v>
      </c>
      <c r="H1" s="17" t="s">
        <v>8388</v>
      </c>
    </row>
    <row r="2" spans="1:8" x14ac:dyDescent="0.25">
      <c r="A2" t="s">
        <v>8389</v>
      </c>
      <c r="B2">
        <f>COUNTIFS(Kickstarter!$E:$E,"&lt;1000",Kickstarter!$F:$F,"successful")</f>
        <v>248</v>
      </c>
      <c r="C2">
        <f>COUNTIFS(Kickstarter!$E:$E,"&lt;1000",Kickstarter!$F:$F,"failed")</f>
        <v>1202</v>
      </c>
      <c r="D2">
        <v>0</v>
      </c>
      <c r="E2">
        <f>SUM(B2:C2)</f>
        <v>1450</v>
      </c>
      <c r="F2" s="20">
        <f>B2/E2</f>
        <v>0.17103448275862068</v>
      </c>
      <c r="G2" s="20">
        <f>C2/E2</f>
        <v>0.82896551724137935</v>
      </c>
      <c r="H2">
        <v>0</v>
      </c>
    </row>
    <row r="3" spans="1:8" x14ac:dyDescent="0.25">
      <c r="A3" t="s">
        <v>8390</v>
      </c>
      <c r="B3">
        <f>COUNTIFS(Kickstarter!$E:$E,"&gt;=1000",Kickstarter!$F:$F,"successful",Kickstarter!$E:$E,"&lt;=4999")</f>
        <v>907</v>
      </c>
      <c r="C3">
        <f>COUNTIFS(Kickstarter!$E:$E,"&gt;=1000",Kickstarter!$F:$F,"failed",Kickstarter!$E:$E,"&lt;=4999")</f>
        <v>219</v>
      </c>
      <c r="D3">
        <v>0</v>
      </c>
      <c r="E3">
        <f t="shared" ref="E3:E13" si="0">SUM(B3:C3)</f>
        <v>1126</v>
      </c>
      <c r="F3" s="20">
        <f>B3/E3</f>
        <v>0.80550621669626998</v>
      </c>
      <c r="G3" s="20">
        <f t="shared" ref="G3:G13" si="1">C3/E3</f>
        <v>0.19449378330373002</v>
      </c>
      <c r="H3">
        <v>0</v>
      </c>
    </row>
    <row r="4" spans="1:8" x14ac:dyDescent="0.25">
      <c r="A4" t="s">
        <v>8391</v>
      </c>
      <c r="B4">
        <f>COUNTIFS(Kickstarter!$E:$E,"&gt;=5000",Kickstarter!$F:$F,"successful",Kickstarter!$E:$E,"&lt;=9999")</f>
        <v>383</v>
      </c>
      <c r="C4">
        <f>COUNTIFS(Kickstarter!$E:$E,"&gt;=5000",Kickstarter!$F:$F,"failed",Kickstarter!$E:$E,"&lt;=9999")</f>
        <v>54</v>
      </c>
      <c r="D4">
        <v>0</v>
      </c>
      <c r="E4">
        <f t="shared" si="0"/>
        <v>437</v>
      </c>
      <c r="F4" s="20">
        <f t="shared" ref="F4:F13" si="2">B4/E4</f>
        <v>0.8764302059496567</v>
      </c>
      <c r="G4" s="20">
        <f t="shared" si="1"/>
        <v>0.12356979405034325</v>
      </c>
      <c r="H4">
        <v>0</v>
      </c>
    </row>
    <row r="5" spans="1:8" x14ac:dyDescent="0.25">
      <c r="A5" t="s">
        <v>8392</v>
      </c>
      <c r="B5">
        <f>COUNTIFS(Kickstarter!$E:$E,"&gt;=10000",Kickstarter!$F:$F,"successful",Kickstarter!$E:$E,"&lt;=14999")</f>
        <v>178</v>
      </c>
      <c r="C5">
        <f>COUNTIFS(Kickstarter!$E:$E,"&gt;=10000",Kickstarter!$F:$F,"failed",Kickstarter!$E:$E,"&lt;=14999")</f>
        <v>18</v>
      </c>
      <c r="D5">
        <v>0</v>
      </c>
      <c r="E5">
        <f t="shared" si="0"/>
        <v>196</v>
      </c>
      <c r="F5" s="20">
        <f t="shared" si="2"/>
        <v>0.90816326530612246</v>
      </c>
      <c r="G5" s="20">
        <f t="shared" si="1"/>
        <v>9.1836734693877556E-2</v>
      </c>
      <c r="H5">
        <v>0</v>
      </c>
    </row>
    <row r="6" spans="1:8" x14ac:dyDescent="0.25">
      <c r="A6" t="s">
        <v>8393</v>
      </c>
      <c r="B6">
        <f>COUNTIFS(Kickstarter!$E:$E,"&gt;=15000",Kickstarter!$F:$F,"successful",Kickstarter!$E:$E,"&lt;=19999")</f>
        <v>97</v>
      </c>
      <c r="C6">
        <f>COUNTIFS(Kickstarter!$E:$E,"&gt;=15000",Kickstarter!$F:$F,"failed",Kickstarter!$E:$E,"&lt;=19999")</f>
        <v>9</v>
      </c>
      <c r="D6">
        <v>0</v>
      </c>
      <c r="E6">
        <f t="shared" si="0"/>
        <v>106</v>
      </c>
      <c r="F6" s="20">
        <f t="shared" si="2"/>
        <v>0.91509433962264153</v>
      </c>
      <c r="G6" s="20">
        <f t="shared" si="1"/>
        <v>8.4905660377358486E-2</v>
      </c>
      <c r="H6">
        <v>0</v>
      </c>
    </row>
    <row r="7" spans="1:8" x14ac:dyDescent="0.25">
      <c r="A7" t="s">
        <v>8394</v>
      </c>
      <c r="B7">
        <f>COUNTIFS(Kickstarter!$E:$E,"&gt;=20000",Kickstarter!$F:$F,"successful",Kickstarter!$E:$E,"&lt;=24999")</f>
        <v>66</v>
      </c>
      <c r="C7">
        <f>COUNTIFS(Kickstarter!$E:$E,"&gt;=20000",Kickstarter!$F:$F,"failed",Kickstarter!$E:$E,"&lt;=24999")</f>
        <v>6</v>
      </c>
      <c r="D7">
        <v>0</v>
      </c>
      <c r="E7">
        <f t="shared" si="0"/>
        <v>72</v>
      </c>
      <c r="F7" s="20">
        <f t="shared" si="2"/>
        <v>0.91666666666666663</v>
      </c>
      <c r="G7" s="20">
        <f t="shared" si="1"/>
        <v>8.3333333333333329E-2</v>
      </c>
      <c r="H7">
        <v>0</v>
      </c>
    </row>
    <row r="8" spans="1:8" x14ac:dyDescent="0.25">
      <c r="A8" t="s">
        <v>8395</v>
      </c>
      <c r="B8">
        <f>COUNTIFS(Kickstarter!$E:$E,"&gt;=25000",Kickstarter!$F:$F,"successful",Kickstarter!$E:$E,"&lt;=29999")</f>
        <v>51</v>
      </c>
      <c r="C8">
        <f>COUNTIFS(Kickstarter!$E:$E,"&gt;=25000",Kickstarter!$F:$F,"failed",Kickstarter!$E:$E,"&lt;=29999")</f>
        <v>5</v>
      </c>
      <c r="D8">
        <v>0</v>
      </c>
      <c r="E8">
        <f t="shared" si="0"/>
        <v>56</v>
      </c>
      <c r="F8" s="20">
        <f t="shared" si="2"/>
        <v>0.9107142857142857</v>
      </c>
      <c r="G8" s="20">
        <f t="shared" si="1"/>
        <v>8.9285714285714288E-2</v>
      </c>
      <c r="H8">
        <v>0</v>
      </c>
    </row>
    <row r="9" spans="1:8" x14ac:dyDescent="0.25">
      <c r="A9" t="s">
        <v>8396</v>
      </c>
      <c r="B9">
        <f>COUNTIFS(Kickstarter!$E:$E,"&gt;=30000",Kickstarter!$F:$F,"successful",Kickstarter!$E:$E,"&lt;=34999")</f>
        <v>47</v>
      </c>
      <c r="C9">
        <f>COUNTIFS(Kickstarter!$E:$E,"&gt;=30000",Kickstarter!$F:$F,"failed",Kickstarter!$E:$E,"&lt;=34999")</f>
        <v>4</v>
      </c>
      <c r="D9">
        <v>0</v>
      </c>
      <c r="E9">
        <f t="shared" si="0"/>
        <v>51</v>
      </c>
      <c r="F9" s="20">
        <f t="shared" si="2"/>
        <v>0.92156862745098034</v>
      </c>
      <c r="G9" s="20">
        <f t="shared" si="1"/>
        <v>7.8431372549019607E-2</v>
      </c>
      <c r="H9">
        <v>0</v>
      </c>
    </row>
    <row r="10" spans="1:8" x14ac:dyDescent="0.25">
      <c r="A10" t="s">
        <v>8397</v>
      </c>
      <c r="B10">
        <f>COUNTIFS(Kickstarter!$E:$E,"&gt;=35000",Kickstarter!$F:$F,"successful",Kickstarter!$E:$E,"&lt;=39999")</f>
        <v>25</v>
      </c>
      <c r="C10">
        <f>COUNTIFS(Kickstarter!$E:$E,"&gt;=35000",Kickstarter!$F:$F,"failed",Kickstarter!$E:$E,"&lt;=39999")</f>
        <v>2</v>
      </c>
      <c r="D10">
        <v>0</v>
      </c>
      <c r="E10">
        <f t="shared" si="0"/>
        <v>27</v>
      </c>
      <c r="F10" s="20">
        <f t="shared" si="2"/>
        <v>0.92592592592592593</v>
      </c>
      <c r="G10" s="20">
        <f t="shared" si="1"/>
        <v>7.407407407407407E-2</v>
      </c>
      <c r="H10">
        <v>0</v>
      </c>
    </row>
    <row r="11" spans="1:8" x14ac:dyDescent="0.25">
      <c r="A11" t="s">
        <v>8398</v>
      </c>
      <c r="B11">
        <f>COUNTIFS(Kickstarter!$E:$E,"&gt;=40000",Kickstarter!$F:$F,"successful",Kickstarter!$E:$E,"&lt;=44999")</f>
        <v>19</v>
      </c>
      <c r="C11">
        <f>COUNTIFS(Kickstarter!$E:$E,"&gt;=40000",Kickstarter!$F:$F,"failed",Kickstarter!$E:$E,"&lt;=44999")</f>
        <v>4</v>
      </c>
      <c r="D11">
        <v>0</v>
      </c>
      <c r="E11">
        <f t="shared" si="0"/>
        <v>23</v>
      </c>
      <c r="F11" s="20">
        <f t="shared" si="2"/>
        <v>0.82608695652173914</v>
      </c>
      <c r="G11" s="20">
        <f t="shared" si="1"/>
        <v>0.17391304347826086</v>
      </c>
      <c r="H11">
        <v>0</v>
      </c>
    </row>
    <row r="12" spans="1:8" x14ac:dyDescent="0.25">
      <c r="A12" t="s">
        <v>8399</v>
      </c>
      <c r="B12">
        <f>COUNTIFS(Kickstarter!$E:$E,"&gt;=45000",Kickstarter!$F:$F,"successful",Kickstarter!$E:$E,"&lt;=49999")</f>
        <v>17</v>
      </c>
      <c r="C12">
        <f>COUNTIFS(Kickstarter!$E:$E,"&gt;=45000",Kickstarter!$F:$F,"failed",Kickstarter!$E:$E,"&lt;=49999")</f>
        <v>1</v>
      </c>
      <c r="D12">
        <v>0</v>
      </c>
      <c r="E12">
        <f t="shared" si="0"/>
        <v>18</v>
      </c>
      <c r="F12" s="20">
        <f t="shared" si="2"/>
        <v>0.94444444444444442</v>
      </c>
      <c r="G12" s="20">
        <f t="shared" si="1"/>
        <v>5.5555555555555552E-2</v>
      </c>
      <c r="H12">
        <v>0</v>
      </c>
    </row>
    <row r="13" spans="1:8" x14ac:dyDescent="0.25">
      <c r="A13" t="s">
        <v>8400</v>
      </c>
      <c r="B13">
        <f>COUNTIFS(Kickstarter!$E:$E,"&gt;50000",Kickstarter!$F:$F,"successful")</f>
        <v>147</v>
      </c>
      <c r="C13">
        <f>COUNTIFS(Kickstarter!$E:$E,"&gt;50000",Kickstarter!$F:$F,"failed")</f>
        <v>6</v>
      </c>
      <c r="D13">
        <v>0</v>
      </c>
      <c r="E13">
        <f t="shared" si="0"/>
        <v>153</v>
      </c>
      <c r="F13" s="20">
        <f t="shared" si="2"/>
        <v>0.96078431372549022</v>
      </c>
      <c r="G13" s="20">
        <f t="shared" si="1"/>
        <v>3.9215686274509803E-2</v>
      </c>
      <c r="H13">
        <v>0</v>
      </c>
    </row>
    <row r="14" spans="1:8" x14ac:dyDescent="0.25">
      <c r="A14" s="17" t="s">
        <v>8401</v>
      </c>
      <c r="B14">
        <f>SUM(B2:B13)</f>
        <v>2185</v>
      </c>
      <c r="C14">
        <f>SUM(C2:C13)</f>
        <v>1530</v>
      </c>
      <c r="D14">
        <v>0</v>
      </c>
      <c r="E14">
        <f>SUM(E2:E13)</f>
        <v>3715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03E7C-E76F-4C68-B91F-5C4E1DA7FF74}">
  <dimension ref="A1:E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8365</v>
      </c>
      <c r="B1" t="s">
        <v>8315</v>
      </c>
    </row>
    <row r="2" spans="1:5" x14ac:dyDescent="0.25">
      <c r="A2" s="11" t="s">
        <v>8368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9039-D75E-45BF-AD25-B69BF5F8993D}">
  <dimension ref="A1:F14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8A3A2-054C-4FE0-A5DF-0A761C02110C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Sheet6</vt:lpstr>
      <vt:lpstr>Outcomes Based on Goals</vt:lpstr>
      <vt:lpstr>Theater Outcomes by Launch Date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Shahir Hanin</cp:lastModifiedBy>
  <dcterms:created xsi:type="dcterms:W3CDTF">2017-04-20T15:17:24Z</dcterms:created>
  <dcterms:modified xsi:type="dcterms:W3CDTF">2021-08-23T02:18:19Z</dcterms:modified>
</cp:coreProperties>
</file>